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OEPFERT\Documents\0JadecorDocs\wordpress\Documents\Docs en cours\09-Fiche-Calcul\06-Kromya MY1\"/>
    </mc:Choice>
  </mc:AlternateContent>
  <xr:revisionPtr revIDLastSave="0" documentId="13_ncr:1_{7D993ED1-A0EA-4B71-9EAB-D251CEB2F043}" xr6:coauthVersionLast="40" xr6:coauthVersionMax="40" xr10:uidLastSave="{00000000-0000-0000-0000-000000000000}"/>
  <workbookProtection workbookAlgorithmName="SHA-512" workbookHashValue="L26rv3VLh4TmP5Jw37WtGRjw0BpUJ9KdC2ALfavoDt0vZWafkjnqPrJhBoyLqTqFtoVXJHIKZdOTfcIrxvki8A==" workbookSaltValue="D7D/EvDeVrY9Z4BDIjwWgQ==" workbookSpinCount="100000" lockStructure="1"/>
  <bookViews>
    <workbookView xWindow="9585" yWindow="-15" windowWidth="9600" windowHeight="12840" firstSheet="2" activeTab="2" xr2:uid="{00000000-000D-0000-FFFF-FFFF00000000}"/>
  </bookViews>
  <sheets>
    <sheet name="Dose_couleurs_KROMYA-MY1" sheetId="22" state="hidden" r:id="rId1"/>
    <sheet name="Coul_Kromya-MY1" sheetId="19" state="hidden" r:id="rId2"/>
    <sheet name="Vos Besoins - Kromya MY1" sheetId="20" r:id="rId3"/>
  </sheets>
  <definedNames>
    <definedName name="FormCoul_Kromyamy1">IF(OR('Vos Besoins - Kromya MY1'!XFD1="",COUNTIF(Kromyamy1Coul_Gamme,'Vos Besoins - Kromya MY1'!XFD1)&gt;0),"",INDEX(OFFSET(Kromyamy1Coul_Col1,0,SUMPRODUCT((Kromyamy1Coul_Table='Vos Besoins - Kromya MY1'!XFD1)*COLUMN(Kromyamy1Coul_Gamme))-COLUMN(Kromyamy1Coul_Gamme)+1),MATCH('Vos Besoins - Kromya MY1'!XFD1,OFFSET(Kromyamy1Coul_Col1,0,SUMPRODUCT((Kromyamy1Coul_Table='Vos Besoins - Kromya MY1'!XFD1)*COLUMN(Kromyamy1Coul_Gamme))-COLUMN(Kromyamy1Coul_Gamme)),0)))</definedName>
    <definedName name="Images_Kromyamy1">OFFSET('Coul_Kromya-MY1'!$A$30,MATCH('Vos Besoins - Kromya MY1'!$H$6,'Coul_Kromya-MY1'!$A$30:$A$161,0)-1,1)</definedName>
    <definedName name="Images_Kromyamy1Type">OFFSET('Coul_Kromya-MY1'!$A$16,MATCH('Vos Besoins - Kromya MY1'!$H$5,'Coul_Kromya-MY1'!$A$16:$A$21,0)-1,1)</definedName>
    <definedName name="KROMYA_MY1" comment="Couleurs MY1">'Coul_Kromya-MY1'!$A$30:$A$161</definedName>
    <definedName name="KROMYAMY1_Type">'Coul_Kromya-MY1'!$A$16:$A$20</definedName>
    <definedName name="Kromyamy1Coul_Col1">'Coul_Kromya-MY1'!$M$33:$M$161</definedName>
    <definedName name="Kromyamy1Coul_Gamme">'Coul_Kromya-MY1'!$M$30</definedName>
    <definedName name="Kromyamy1Coul_Table">'Coul_Kromya-MY1'!$M$33:$R$161</definedName>
    <definedName name="Kromyamy1Type_Col1">'Coul_Kromya-MY1'!$M$16:$M$28</definedName>
    <definedName name="Kromyamy1Type_Gamme">'Coul_Kromya-MY1'!$M$15</definedName>
    <definedName name="Kromyamy1Type_Prix">'Coul_Kromya-MY1'!$T$17:$Y$28</definedName>
    <definedName name="Kromyamy1Type_Table">'Coul_Kromya-MY1'!$M$16:$R$28</definedName>
    <definedName name="_xlnm.Print_Area" localSheetId="2">'Vos Besoins - Kromya MY1'!$A$1:$AB$48</definedName>
  </definedNames>
  <calcPr calcId="181029"/>
</workbook>
</file>

<file path=xl/calcChain.xml><?xml version="1.0" encoding="utf-8"?>
<calcChain xmlns="http://schemas.openxmlformats.org/spreadsheetml/2006/main">
  <c r="O27" i="19" l="1"/>
  <c r="O28" i="19"/>
  <c r="O24" i="19"/>
  <c r="O25" i="19"/>
  <c r="O21" i="19"/>
  <c r="O22" i="19"/>
  <c r="O18" i="19"/>
  <c r="O19" i="19"/>
  <c r="N33" i="19"/>
  <c r="M46" i="19"/>
  <c r="N46" i="19"/>
  <c r="G147" i="22"/>
  <c r="E147" i="22"/>
  <c r="C147" i="22"/>
  <c r="G141" i="22"/>
  <c r="E141" i="22"/>
  <c r="C141" i="22"/>
  <c r="T28" i="19"/>
  <c r="T19" i="19"/>
  <c r="T20" i="19"/>
  <c r="T21" i="19"/>
  <c r="T22" i="19"/>
  <c r="T23" i="19"/>
  <c r="T24" i="19"/>
  <c r="T25" i="19"/>
  <c r="T26" i="19"/>
  <c r="T27" i="19"/>
  <c r="T18" i="19"/>
  <c r="T17" i="19"/>
  <c r="M33" i="19" l="1"/>
  <c r="B22" i="20" l="1"/>
  <c r="C22" i="20" s="1"/>
  <c r="L22" i="20" s="1"/>
  <c r="R117" i="19" l="1"/>
  <c r="Q117" i="19"/>
  <c r="P117" i="19"/>
  <c r="O117" i="19"/>
  <c r="R161" i="19"/>
  <c r="Q161" i="19"/>
  <c r="P161" i="19"/>
  <c r="O161" i="19"/>
  <c r="R160" i="19"/>
  <c r="Q160" i="19"/>
  <c r="P160" i="19"/>
  <c r="O160" i="19"/>
  <c r="R159" i="19"/>
  <c r="Q159" i="19"/>
  <c r="P159" i="19"/>
  <c r="O159" i="19"/>
  <c r="R158" i="19"/>
  <c r="Q158" i="19"/>
  <c r="P158" i="19"/>
  <c r="O158" i="19"/>
  <c r="R157" i="19"/>
  <c r="Q157" i="19"/>
  <c r="P157" i="19"/>
  <c r="O157" i="19"/>
  <c r="R156" i="19"/>
  <c r="Q156" i="19"/>
  <c r="P156" i="19"/>
  <c r="O156" i="19"/>
  <c r="R155" i="19"/>
  <c r="Q155" i="19"/>
  <c r="P155" i="19"/>
  <c r="O155" i="19"/>
  <c r="R154" i="19"/>
  <c r="Q154" i="19"/>
  <c r="P154" i="19"/>
  <c r="O154" i="19"/>
  <c r="R153" i="19"/>
  <c r="Q153" i="19"/>
  <c r="P153" i="19"/>
  <c r="O153" i="19"/>
  <c r="R152" i="19"/>
  <c r="Q152" i="19"/>
  <c r="P152" i="19"/>
  <c r="O152" i="19"/>
  <c r="R151" i="19"/>
  <c r="Q151" i="19"/>
  <c r="P151" i="19"/>
  <c r="O151" i="19"/>
  <c r="R150" i="19"/>
  <c r="Q150" i="19"/>
  <c r="P150" i="19"/>
  <c r="O150" i="19"/>
  <c r="R149" i="19"/>
  <c r="Q149" i="19"/>
  <c r="P149" i="19"/>
  <c r="O149" i="19"/>
  <c r="R148" i="19"/>
  <c r="Q148" i="19"/>
  <c r="P148" i="19"/>
  <c r="O148" i="19"/>
  <c r="R147" i="19"/>
  <c r="Q147" i="19"/>
  <c r="P147" i="19"/>
  <c r="O147" i="19"/>
  <c r="R146" i="19"/>
  <c r="Q146" i="19"/>
  <c r="P146" i="19"/>
  <c r="O146" i="19"/>
  <c r="R145" i="19"/>
  <c r="Q145" i="19"/>
  <c r="P145" i="19"/>
  <c r="O145" i="19"/>
  <c r="R144" i="19"/>
  <c r="Q144" i="19"/>
  <c r="P144" i="19"/>
  <c r="O144" i="19"/>
  <c r="R143" i="19"/>
  <c r="Q143" i="19"/>
  <c r="P143" i="19"/>
  <c r="O143" i="19"/>
  <c r="R142" i="19"/>
  <c r="Q142" i="19"/>
  <c r="P142" i="19"/>
  <c r="O142" i="19"/>
  <c r="R141" i="19"/>
  <c r="Q141" i="19"/>
  <c r="P141" i="19"/>
  <c r="O141" i="19"/>
  <c r="R140" i="19"/>
  <c r="Q140" i="19"/>
  <c r="P140" i="19"/>
  <c r="O140" i="19"/>
  <c r="R139" i="19"/>
  <c r="Q139" i="19"/>
  <c r="P139" i="19"/>
  <c r="O139" i="19"/>
  <c r="R138" i="19"/>
  <c r="Q138" i="19"/>
  <c r="P138" i="19"/>
  <c r="O138" i="19"/>
  <c r="R137" i="19"/>
  <c r="Q137" i="19"/>
  <c r="P137" i="19"/>
  <c r="O137" i="19"/>
  <c r="R136" i="19"/>
  <c r="Q136" i="19"/>
  <c r="P136" i="19"/>
  <c r="O136" i="19"/>
  <c r="R135" i="19"/>
  <c r="Q135" i="19"/>
  <c r="P135" i="19"/>
  <c r="O135" i="19"/>
  <c r="R134" i="19"/>
  <c r="Q134" i="19"/>
  <c r="P134" i="19"/>
  <c r="O134" i="19"/>
  <c r="R133" i="19"/>
  <c r="Q133" i="19"/>
  <c r="P133" i="19"/>
  <c r="O133" i="19"/>
  <c r="R132" i="19"/>
  <c r="Q132" i="19"/>
  <c r="P132" i="19"/>
  <c r="O132" i="19"/>
  <c r="R131" i="19"/>
  <c r="Q131" i="19"/>
  <c r="P131" i="19"/>
  <c r="O131" i="19"/>
  <c r="R130" i="19"/>
  <c r="Q130" i="19"/>
  <c r="P130" i="19"/>
  <c r="O130" i="19"/>
  <c r="R129" i="19"/>
  <c r="Q129" i="19"/>
  <c r="P129" i="19"/>
  <c r="O129" i="19"/>
  <c r="R128" i="19"/>
  <c r="Q128" i="19"/>
  <c r="P128" i="19"/>
  <c r="O128" i="19"/>
  <c r="R127" i="19"/>
  <c r="Q127" i="19"/>
  <c r="P127" i="19"/>
  <c r="O127" i="19"/>
  <c r="R126" i="19"/>
  <c r="Q126" i="19"/>
  <c r="P126" i="19"/>
  <c r="O126" i="19"/>
  <c r="R125" i="19"/>
  <c r="Q125" i="19"/>
  <c r="P125" i="19"/>
  <c r="O125" i="19"/>
  <c r="R124" i="19"/>
  <c r="Q124" i="19"/>
  <c r="P124" i="19"/>
  <c r="O124" i="19"/>
  <c r="R123" i="19"/>
  <c r="Q123" i="19"/>
  <c r="P123" i="19"/>
  <c r="O123" i="19"/>
  <c r="R122" i="19"/>
  <c r="Q122" i="19"/>
  <c r="P122" i="19"/>
  <c r="O122" i="19"/>
  <c r="R121" i="19"/>
  <c r="Q121" i="19"/>
  <c r="P121" i="19"/>
  <c r="O121" i="19"/>
  <c r="R120" i="19"/>
  <c r="Q120" i="19"/>
  <c r="P120" i="19"/>
  <c r="O120" i="19"/>
  <c r="R119" i="19"/>
  <c r="Q119" i="19"/>
  <c r="P119" i="19"/>
  <c r="O119" i="19"/>
  <c r="R118" i="19"/>
  <c r="Q118" i="19"/>
  <c r="P118" i="19"/>
  <c r="O118" i="19"/>
  <c r="R116" i="19"/>
  <c r="Q116" i="19"/>
  <c r="P116" i="19"/>
  <c r="O116" i="19"/>
  <c r="R115" i="19"/>
  <c r="Q115" i="19"/>
  <c r="P115" i="19"/>
  <c r="O115" i="19"/>
  <c r="R114" i="19"/>
  <c r="Q114" i="19"/>
  <c r="P114" i="19"/>
  <c r="O114" i="19"/>
  <c r="R113" i="19"/>
  <c r="Q113" i="19"/>
  <c r="P113" i="19"/>
  <c r="O113" i="19"/>
  <c r="R112" i="19"/>
  <c r="Q112" i="19"/>
  <c r="P112" i="19"/>
  <c r="O112" i="19"/>
  <c r="R111" i="19"/>
  <c r="Q111" i="19"/>
  <c r="P111" i="19"/>
  <c r="O111" i="19"/>
  <c r="R110" i="19"/>
  <c r="Q110" i="19"/>
  <c r="P110" i="19"/>
  <c r="O110" i="19"/>
  <c r="R109" i="19"/>
  <c r="Q109" i="19"/>
  <c r="P109" i="19"/>
  <c r="O109" i="19"/>
  <c r="R108" i="19"/>
  <c r="Q108" i="19"/>
  <c r="P108" i="19"/>
  <c r="O108" i="19"/>
  <c r="R107" i="19"/>
  <c r="Q107" i="19"/>
  <c r="P107" i="19"/>
  <c r="O107" i="19"/>
  <c r="R106" i="19"/>
  <c r="Q106" i="19"/>
  <c r="P106" i="19"/>
  <c r="O106" i="19"/>
  <c r="R105" i="19"/>
  <c r="Q105" i="19"/>
  <c r="P105" i="19"/>
  <c r="O105" i="19"/>
  <c r="R104" i="19"/>
  <c r="Q104" i="19"/>
  <c r="P104" i="19"/>
  <c r="O104" i="19"/>
  <c r="R103" i="19"/>
  <c r="Q103" i="19"/>
  <c r="P103" i="19"/>
  <c r="O103" i="19"/>
  <c r="R102" i="19"/>
  <c r="Q102" i="19"/>
  <c r="P102" i="19"/>
  <c r="O102" i="19"/>
  <c r="R101" i="19"/>
  <c r="Q101" i="19"/>
  <c r="P101" i="19"/>
  <c r="O101" i="19"/>
  <c r="R100" i="19"/>
  <c r="Q100" i="19"/>
  <c r="P100" i="19"/>
  <c r="O100" i="19"/>
  <c r="R99" i="19"/>
  <c r="Q99" i="19"/>
  <c r="P99" i="19"/>
  <c r="O99" i="19"/>
  <c r="R98" i="19"/>
  <c r="Q98" i="19"/>
  <c r="P98" i="19"/>
  <c r="O98" i="19"/>
  <c r="R97" i="19"/>
  <c r="Q97" i="19"/>
  <c r="P97" i="19"/>
  <c r="O97" i="19"/>
  <c r="R96" i="19"/>
  <c r="Q96" i="19"/>
  <c r="P96" i="19"/>
  <c r="O96" i="19"/>
  <c r="R95" i="19"/>
  <c r="Q95" i="19"/>
  <c r="P95" i="19"/>
  <c r="O95" i="19"/>
  <c r="R94" i="19"/>
  <c r="Q94" i="19"/>
  <c r="P94" i="19"/>
  <c r="O94" i="19"/>
  <c r="R93" i="19"/>
  <c r="Q93" i="19"/>
  <c r="P93" i="19"/>
  <c r="O93" i="19"/>
  <c r="R92" i="19"/>
  <c r="Q92" i="19"/>
  <c r="P92" i="19"/>
  <c r="O92" i="19"/>
  <c r="R91" i="19"/>
  <c r="Q91" i="19"/>
  <c r="P91" i="19"/>
  <c r="O91" i="19"/>
  <c r="R90" i="19"/>
  <c r="Q90" i="19"/>
  <c r="P90" i="19"/>
  <c r="O90" i="19"/>
  <c r="R89" i="19"/>
  <c r="Q89" i="19"/>
  <c r="P89" i="19"/>
  <c r="O89" i="19"/>
  <c r="R88" i="19"/>
  <c r="Q88" i="19"/>
  <c r="P88" i="19"/>
  <c r="O88" i="19"/>
  <c r="R87" i="19"/>
  <c r="Q87" i="19"/>
  <c r="P87" i="19"/>
  <c r="O87" i="19"/>
  <c r="R86" i="19"/>
  <c r="Q86" i="19"/>
  <c r="P86" i="19"/>
  <c r="O86" i="19"/>
  <c r="R85" i="19"/>
  <c r="Q85" i="19"/>
  <c r="P85" i="19"/>
  <c r="O85" i="19"/>
  <c r="R84" i="19"/>
  <c r="Q84" i="19"/>
  <c r="P84" i="19"/>
  <c r="O84" i="19"/>
  <c r="R83" i="19"/>
  <c r="Q83" i="19"/>
  <c r="P83" i="19"/>
  <c r="O83" i="19"/>
  <c r="R82" i="19"/>
  <c r="Q82" i="19"/>
  <c r="P82" i="19"/>
  <c r="O82" i="19"/>
  <c r="R81" i="19"/>
  <c r="Q81" i="19"/>
  <c r="P81" i="19"/>
  <c r="O81" i="19"/>
  <c r="R80" i="19"/>
  <c r="Q80" i="19"/>
  <c r="P80" i="19"/>
  <c r="O80" i="19"/>
  <c r="R79" i="19"/>
  <c r="Q79" i="19"/>
  <c r="P79" i="19"/>
  <c r="O79" i="19"/>
  <c r="R78" i="19"/>
  <c r="Q78" i="19"/>
  <c r="P78" i="19"/>
  <c r="O78" i="19"/>
  <c r="R77" i="19"/>
  <c r="Q77" i="19"/>
  <c r="P77" i="19"/>
  <c r="O77" i="19"/>
  <c r="R76" i="19"/>
  <c r="Q76" i="19"/>
  <c r="P76" i="19"/>
  <c r="O76" i="19"/>
  <c r="R75" i="19"/>
  <c r="Q75" i="19"/>
  <c r="P75" i="19"/>
  <c r="O75" i="19"/>
  <c r="R74" i="19"/>
  <c r="Q74" i="19"/>
  <c r="P74" i="19"/>
  <c r="O74" i="19"/>
  <c r="R73" i="19"/>
  <c r="Q73" i="19"/>
  <c r="P73" i="19"/>
  <c r="O73" i="19"/>
  <c r="R72" i="19"/>
  <c r="Q72" i="19"/>
  <c r="P72" i="19"/>
  <c r="O72" i="19"/>
  <c r="R71" i="19"/>
  <c r="Q71" i="19"/>
  <c r="P71" i="19"/>
  <c r="O71" i="19"/>
  <c r="R70" i="19"/>
  <c r="Q70" i="19"/>
  <c r="P70" i="19"/>
  <c r="O70" i="19"/>
  <c r="R69" i="19"/>
  <c r="Q69" i="19"/>
  <c r="P69" i="19"/>
  <c r="O69" i="19"/>
  <c r="R68" i="19"/>
  <c r="Q68" i="19"/>
  <c r="P68" i="19"/>
  <c r="O68" i="19"/>
  <c r="R67" i="19"/>
  <c r="Q67" i="19"/>
  <c r="P67" i="19"/>
  <c r="O67" i="19"/>
  <c r="R66" i="19"/>
  <c r="Q66" i="19"/>
  <c r="P66" i="19"/>
  <c r="O66" i="19"/>
  <c r="R65" i="19"/>
  <c r="Q65" i="19"/>
  <c r="P65" i="19"/>
  <c r="O65" i="19"/>
  <c r="R64" i="19"/>
  <c r="Q64" i="19"/>
  <c r="P64" i="19"/>
  <c r="O64" i="19"/>
  <c r="R63" i="19"/>
  <c r="Q63" i="19"/>
  <c r="P63" i="19"/>
  <c r="O63" i="19"/>
  <c r="R62" i="19"/>
  <c r="Q62" i="19"/>
  <c r="P62" i="19"/>
  <c r="O62" i="19"/>
  <c r="R61" i="19"/>
  <c r="Q61" i="19"/>
  <c r="P61" i="19"/>
  <c r="O61" i="19"/>
  <c r="R60" i="19"/>
  <c r="Q60" i="19"/>
  <c r="P60" i="19"/>
  <c r="O60" i="19"/>
  <c r="R59" i="19"/>
  <c r="Q59" i="19"/>
  <c r="P59" i="19"/>
  <c r="O59" i="19"/>
  <c r="R58" i="19"/>
  <c r="Q58" i="19"/>
  <c r="P58" i="19"/>
  <c r="O58" i="19"/>
  <c r="R57" i="19"/>
  <c r="Q57" i="19"/>
  <c r="P57" i="19"/>
  <c r="O57" i="19"/>
  <c r="R56" i="19"/>
  <c r="Q56" i="19"/>
  <c r="P56" i="19"/>
  <c r="O56" i="19"/>
  <c r="R55" i="19"/>
  <c r="Q55" i="19"/>
  <c r="P55" i="19"/>
  <c r="O55" i="19"/>
  <c r="R54" i="19"/>
  <c r="Q54" i="19"/>
  <c r="P54" i="19"/>
  <c r="O54" i="19"/>
  <c r="R53" i="19"/>
  <c r="Q53" i="19"/>
  <c r="P53" i="19"/>
  <c r="O53" i="19"/>
  <c r="R52" i="19"/>
  <c r="Q52" i="19"/>
  <c r="P52" i="19"/>
  <c r="O52" i="19"/>
  <c r="R51" i="19"/>
  <c r="Q51" i="19"/>
  <c r="P51" i="19"/>
  <c r="O51" i="19"/>
  <c r="R50" i="19"/>
  <c r="Q50" i="19"/>
  <c r="P50" i="19"/>
  <c r="O50" i="19"/>
  <c r="R49" i="19"/>
  <c r="Q49" i="19"/>
  <c r="P49" i="19"/>
  <c r="O49" i="19"/>
  <c r="R48" i="19"/>
  <c r="Q48" i="19"/>
  <c r="P48" i="19"/>
  <c r="O48" i="19"/>
  <c r="R47" i="19"/>
  <c r="Q47" i="19"/>
  <c r="P47" i="19"/>
  <c r="O47" i="19"/>
  <c r="R45" i="19"/>
  <c r="Q45" i="19"/>
  <c r="R44" i="19"/>
  <c r="Q44" i="19"/>
  <c r="R43" i="19"/>
  <c r="Q43" i="19"/>
  <c r="R42" i="19"/>
  <c r="Q42" i="19"/>
  <c r="R41" i="19"/>
  <c r="Q41" i="19"/>
  <c r="R40" i="19"/>
  <c r="Q40" i="19"/>
  <c r="R39" i="19"/>
  <c r="Q39" i="19"/>
  <c r="R38" i="19"/>
  <c r="Q38" i="19"/>
  <c r="R37" i="19"/>
  <c r="Q37" i="19"/>
  <c r="R36" i="19"/>
  <c r="Q36" i="19"/>
  <c r="R35" i="19"/>
  <c r="Q35" i="19"/>
  <c r="R34" i="19"/>
  <c r="Q34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N37" i="19" l="1"/>
  <c r="B19" i="20"/>
  <c r="J19" i="20" s="1"/>
  <c r="M113" i="19" l="1"/>
  <c r="N113" i="19"/>
  <c r="M114" i="19"/>
  <c r="N114" i="19"/>
  <c r="M115" i="19"/>
  <c r="N115" i="19"/>
  <c r="M116" i="19"/>
  <c r="N116" i="19"/>
  <c r="M117" i="19"/>
  <c r="N117" i="19"/>
  <c r="M118" i="19"/>
  <c r="N118" i="19"/>
  <c r="M119" i="19"/>
  <c r="N119" i="19"/>
  <c r="M120" i="19"/>
  <c r="N120" i="19"/>
  <c r="M121" i="19"/>
  <c r="N121" i="19"/>
  <c r="M122" i="19"/>
  <c r="N122" i="19"/>
  <c r="M123" i="19"/>
  <c r="N123" i="19"/>
  <c r="M124" i="19"/>
  <c r="N124" i="19"/>
  <c r="M125" i="19"/>
  <c r="N125" i="19"/>
  <c r="M126" i="19"/>
  <c r="N126" i="19"/>
  <c r="M127" i="19"/>
  <c r="N127" i="19"/>
  <c r="M128" i="19"/>
  <c r="N128" i="19"/>
  <c r="M129" i="19"/>
  <c r="N129" i="19"/>
  <c r="M130" i="19"/>
  <c r="N130" i="19"/>
  <c r="M131" i="19"/>
  <c r="N131" i="19"/>
  <c r="M132" i="19"/>
  <c r="N132" i="19"/>
  <c r="M133" i="19"/>
  <c r="N133" i="19"/>
  <c r="M134" i="19"/>
  <c r="N134" i="19"/>
  <c r="M135" i="19"/>
  <c r="N135" i="19"/>
  <c r="M136" i="19"/>
  <c r="N136" i="19"/>
  <c r="M137" i="19"/>
  <c r="N137" i="19"/>
  <c r="M138" i="19"/>
  <c r="N138" i="19"/>
  <c r="M139" i="19"/>
  <c r="N139" i="19"/>
  <c r="M140" i="19"/>
  <c r="N140" i="19"/>
  <c r="M141" i="19"/>
  <c r="N141" i="19"/>
  <c r="M142" i="19"/>
  <c r="N142" i="19"/>
  <c r="M143" i="19"/>
  <c r="N143" i="19"/>
  <c r="M144" i="19"/>
  <c r="N144" i="19"/>
  <c r="M145" i="19"/>
  <c r="N145" i="19"/>
  <c r="M146" i="19"/>
  <c r="N146" i="19"/>
  <c r="M147" i="19"/>
  <c r="N147" i="19"/>
  <c r="M148" i="19"/>
  <c r="N148" i="19"/>
  <c r="M149" i="19"/>
  <c r="N149" i="19"/>
  <c r="M150" i="19"/>
  <c r="N150" i="19"/>
  <c r="M151" i="19"/>
  <c r="N151" i="19"/>
  <c r="M152" i="19"/>
  <c r="N152" i="19"/>
  <c r="M153" i="19"/>
  <c r="N153" i="19"/>
  <c r="M154" i="19"/>
  <c r="N154" i="19"/>
  <c r="M155" i="19"/>
  <c r="N155" i="19"/>
  <c r="M156" i="19"/>
  <c r="N156" i="19"/>
  <c r="M157" i="19"/>
  <c r="N157" i="19"/>
  <c r="M158" i="19"/>
  <c r="N158" i="19"/>
  <c r="M159" i="19"/>
  <c r="N159" i="19"/>
  <c r="M160" i="19"/>
  <c r="N160" i="19"/>
  <c r="M161" i="19"/>
  <c r="N161" i="19"/>
  <c r="M112" i="19"/>
  <c r="N112" i="19"/>
  <c r="T14" i="19" l="1"/>
  <c r="T1" i="19" l="1"/>
  <c r="A14" i="19"/>
  <c r="R28" i="19" l="1"/>
  <c r="R27" i="19"/>
  <c r="R26" i="19"/>
  <c r="R25" i="19"/>
  <c r="R24" i="19"/>
  <c r="R23" i="19"/>
  <c r="R19" i="19"/>
  <c r="R18" i="19"/>
  <c r="R17" i="19"/>
  <c r="R22" i="19"/>
  <c r="R21" i="19"/>
  <c r="R20" i="19"/>
  <c r="L12" i="20" l="1"/>
  <c r="P26" i="19"/>
  <c r="O26" i="19"/>
  <c r="P23" i="19"/>
  <c r="O23" i="19"/>
  <c r="P20" i="19"/>
  <c r="O20" i="19"/>
  <c r="P17" i="19"/>
  <c r="O17" i="19"/>
  <c r="P16" i="19"/>
  <c r="O16" i="19"/>
  <c r="N16" i="19"/>
  <c r="M16" i="19"/>
  <c r="O19" i="20" s="1"/>
  <c r="M34" i="19"/>
  <c r="N34" i="19"/>
  <c r="M35" i="19"/>
  <c r="N35" i="19"/>
  <c r="M36" i="19"/>
  <c r="N36" i="19"/>
  <c r="M37" i="19"/>
  <c r="M38" i="19"/>
  <c r="N38" i="19"/>
  <c r="M39" i="19"/>
  <c r="N39" i="19"/>
  <c r="M40" i="19"/>
  <c r="N40" i="19"/>
  <c r="M41" i="19"/>
  <c r="N41" i="19"/>
  <c r="M42" i="19"/>
  <c r="N42" i="19"/>
  <c r="M43" i="19"/>
  <c r="N43" i="19"/>
  <c r="M44" i="19"/>
  <c r="N44" i="19"/>
  <c r="M45" i="19"/>
  <c r="N45" i="19"/>
  <c r="M47" i="19"/>
  <c r="N47" i="19"/>
  <c r="M48" i="19"/>
  <c r="N48" i="19"/>
  <c r="M49" i="19"/>
  <c r="N49" i="19"/>
  <c r="M50" i="19"/>
  <c r="N50" i="19"/>
  <c r="M51" i="19"/>
  <c r="N51" i="19"/>
  <c r="M52" i="19"/>
  <c r="N52" i="19"/>
  <c r="M53" i="19"/>
  <c r="N53" i="19"/>
  <c r="M54" i="19"/>
  <c r="N54" i="19"/>
  <c r="M55" i="19"/>
  <c r="N55" i="19"/>
  <c r="M56" i="19"/>
  <c r="N56" i="19"/>
  <c r="M57" i="19"/>
  <c r="N57" i="19"/>
  <c r="M58" i="19"/>
  <c r="N58" i="19"/>
  <c r="M59" i="19"/>
  <c r="N59" i="19"/>
  <c r="M60" i="19"/>
  <c r="N60" i="19"/>
  <c r="M61" i="19"/>
  <c r="N61" i="19"/>
  <c r="M62" i="19"/>
  <c r="N62" i="19"/>
  <c r="M63" i="19"/>
  <c r="N63" i="19"/>
  <c r="M64" i="19"/>
  <c r="N64" i="19"/>
  <c r="M65" i="19"/>
  <c r="N65" i="19"/>
  <c r="M66" i="19"/>
  <c r="N66" i="19"/>
  <c r="M67" i="19"/>
  <c r="N67" i="19"/>
  <c r="M68" i="19"/>
  <c r="N68" i="19"/>
  <c r="M69" i="19"/>
  <c r="N69" i="19"/>
  <c r="M70" i="19"/>
  <c r="N70" i="19"/>
  <c r="M71" i="19"/>
  <c r="N71" i="19"/>
  <c r="M72" i="19"/>
  <c r="N72" i="19"/>
  <c r="M73" i="19"/>
  <c r="N73" i="19"/>
  <c r="M74" i="19"/>
  <c r="N74" i="19"/>
  <c r="M75" i="19"/>
  <c r="N75" i="19"/>
  <c r="M76" i="19"/>
  <c r="N76" i="19"/>
  <c r="M77" i="19"/>
  <c r="N77" i="19"/>
  <c r="M78" i="19"/>
  <c r="N78" i="19"/>
  <c r="M79" i="19"/>
  <c r="N79" i="19"/>
  <c r="M80" i="19"/>
  <c r="N80" i="19"/>
  <c r="M81" i="19"/>
  <c r="N81" i="19"/>
  <c r="M82" i="19"/>
  <c r="N82" i="19"/>
  <c r="M83" i="19"/>
  <c r="N83" i="19"/>
  <c r="M84" i="19"/>
  <c r="N84" i="19"/>
  <c r="M85" i="19"/>
  <c r="N85" i="19"/>
  <c r="M86" i="19"/>
  <c r="N86" i="19"/>
  <c r="M87" i="19"/>
  <c r="N87" i="19"/>
  <c r="M88" i="19"/>
  <c r="N88" i="19"/>
  <c r="M89" i="19"/>
  <c r="N89" i="19"/>
  <c r="M90" i="19"/>
  <c r="N90" i="19"/>
  <c r="M91" i="19"/>
  <c r="N91" i="19"/>
  <c r="M92" i="19"/>
  <c r="N92" i="19"/>
  <c r="M93" i="19"/>
  <c r="N93" i="19"/>
  <c r="M94" i="19"/>
  <c r="N94" i="19"/>
  <c r="M95" i="19"/>
  <c r="N95" i="19"/>
  <c r="M96" i="19"/>
  <c r="N96" i="19"/>
  <c r="M97" i="19"/>
  <c r="N97" i="19"/>
  <c r="M98" i="19"/>
  <c r="N98" i="19"/>
  <c r="M99" i="19"/>
  <c r="N99" i="19"/>
  <c r="M100" i="19"/>
  <c r="N100" i="19"/>
  <c r="M101" i="19"/>
  <c r="N101" i="19"/>
  <c r="M102" i="19"/>
  <c r="N102" i="19"/>
  <c r="M103" i="19"/>
  <c r="N103" i="19"/>
  <c r="M104" i="19"/>
  <c r="N104" i="19"/>
  <c r="M105" i="19"/>
  <c r="N105" i="19"/>
  <c r="M106" i="19"/>
  <c r="N106" i="19"/>
  <c r="M107" i="19"/>
  <c r="N107" i="19"/>
  <c r="M108" i="19"/>
  <c r="N108" i="19"/>
  <c r="M109" i="19"/>
  <c r="N109" i="19"/>
  <c r="M110" i="19"/>
  <c r="N110" i="19"/>
  <c r="M111" i="19"/>
  <c r="N111" i="19"/>
  <c r="W20" i="20" l="1"/>
  <c r="O21" i="20"/>
  <c r="W21" i="20"/>
  <c r="W19" i="20"/>
  <c r="O20" i="20"/>
  <c r="P12" i="20"/>
  <c r="L25" i="20" l="1"/>
  <c r="P25" i="20" s="1"/>
  <c r="L23" i="20"/>
  <c r="P23" i="20" s="1"/>
  <c r="L24" i="20"/>
  <c r="P24" i="20" s="1"/>
  <c r="P22" i="20"/>
  <c r="T12" i="20"/>
  <c r="T13" i="20" s="1"/>
  <c r="P13" i="20" s="1"/>
  <c r="U12" i="20"/>
  <c r="O12" i="20"/>
  <c r="W12" i="20"/>
  <c r="Y12" i="20" s="1"/>
  <c r="O24" i="20" l="1"/>
  <c r="O25" i="20"/>
  <c r="O23" i="20"/>
  <c r="W24" i="20"/>
  <c r="Y24" i="20" s="1"/>
  <c r="W25" i="20"/>
  <c r="Y25" i="20" s="1"/>
  <c r="W22" i="20"/>
  <c r="W23" i="20"/>
  <c r="U22" i="20"/>
  <c r="O22" i="20"/>
  <c r="U23" i="20"/>
  <c r="T23" i="20"/>
  <c r="U24" i="20"/>
  <c r="T24" i="20"/>
  <c r="U25" i="20"/>
  <c r="T25" i="20"/>
  <c r="O13" i="20"/>
  <c r="U13" i="20"/>
  <c r="W13" i="20"/>
  <c r="Y13" i="20" s="1"/>
  <c r="Z13" i="20" s="1"/>
  <c r="Z12" i="20"/>
  <c r="L19" i="20"/>
  <c r="L14" i="20"/>
  <c r="Z24" i="20" l="1"/>
  <c r="Y23" i="20"/>
  <c r="Z23" i="20" s="1"/>
  <c r="Z25" i="20"/>
  <c r="P19" i="20"/>
  <c r="P14" i="20"/>
  <c r="U19" i="20" l="1"/>
  <c r="T19" i="20"/>
  <c r="T20" i="20" s="1"/>
  <c r="P20" i="20" s="1"/>
  <c r="Y20" i="20" s="1"/>
  <c r="Z20" i="20" s="1"/>
  <c r="Y19" i="20"/>
  <c r="O14" i="20"/>
  <c r="W14" i="20"/>
  <c r="Y14" i="20" s="1"/>
  <c r="Z14" i="20" s="1"/>
  <c r="T14" i="20"/>
  <c r="T15" i="20" s="1"/>
  <c r="P15" i="20" s="1"/>
  <c r="T16" i="20" s="1"/>
  <c r="P16" i="20" s="1"/>
  <c r="U14" i="20"/>
  <c r="Y22" i="20" l="1"/>
  <c r="Z22" i="20" s="1"/>
  <c r="T22" i="20"/>
  <c r="O16" i="20"/>
  <c r="W16" i="20"/>
  <c r="Y16" i="20" s="1"/>
  <c r="Z16" i="20" s="1"/>
  <c r="U15" i="20"/>
  <c r="O15" i="20"/>
  <c r="W15" i="20"/>
  <c r="Y15" i="20" s="1"/>
  <c r="Z15" i="20" s="1"/>
  <c r="T21" i="20"/>
  <c r="P21" i="20" s="1"/>
  <c r="U21" i="20" s="1"/>
  <c r="U20" i="20"/>
  <c r="Z19" i="20"/>
  <c r="T17" i="20"/>
  <c r="P17" i="20" s="1"/>
  <c r="U16" i="20"/>
  <c r="U17" i="20" l="1"/>
  <c r="U27" i="20" s="1"/>
  <c r="P27" i="20" s="1"/>
  <c r="O17" i="20"/>
  <c r="W17" i="20"/>
  <c r="Y17" i="20" s="1"/>
  <c r="Z17" i="20" s="1"/>
  <c r="Y21" i="20"/>
  <c r="Z21" i="20" l="1"/>
  <c r="Z27" i="20" l="1"/>
  <c r="R29" i="20" s="1"/>
  <c r="Z28" i="20" l="1"/>
  <c r="Z29" i="20" s="1"/>
</calcChain>
</file>

<file path=xl/sharedStrings.xml><?xml version="1.0" encoding="utf-8"?>
<sst xmlns="http://schemas.openxmlformats.org/spreadsheetml/2006/main" count="894" uniqueCount="400">
  <si>
    <t>ISOLDOR</t>
  </si>
  <si>
    <t>l</t>
  </si>
  <si>
    <t>ml</t>
  </si>
  <si>
    <t>m²</t>
  </si>
  <si>
    <t>Intérieur</t>
  </si>
  <si>
    <t>G00</t>
  </si>
  <si>
    <t>G01</t>
  </si>
  <si>
    <t>G02</t>
  </si>
  <si>
    <t>G03</t>
  </si>
  <si>
    <t>G05</t>
  </si>
  <si>
    <t>G06</t>
  </si>
  <si>
    <t>G07</t>
  </si>
  <si>
    <t>G08</t>
  </si>
  <si>
    <t>G09</t>
  </si>
  <si>
    <t>G10</t>
  </si>
  <si>
    <t>G11</t>
  </si>
  <si>
    <t>G12</t>
  </si>
  <si>
    <t>S00</t>
  </si>
  <si>
    <t>S01</t>
  </si>
  <si>
    <t>S02</t>
  </si>
  <si>
    <t>S03</t>
  </si>
  <si>
    <t>S04</t>
  </si>
  <si>
    <t>S05</t>
  </si>
  <si>
    <t>S06</t>
  </si>
  <si>
    <t>S07</t>
  </si>
  <si>
    <t>S08</t>
  </si>
  <si>
    <t>S09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</si>
  <si>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</si>
  <si>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</si>
  <si>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</si>
  <si>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</si>
  <si>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</si>
  <si>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</si>
  <si>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</si>
  <si>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</si>
  <si>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</si>
  <si>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</si>
  <si>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</si>
  <si>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</si>
  <si>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</si>
  <si>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</si>
  <si>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</si>
  <si>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</si>
  <si>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</si>
  <si>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</si>
  <si>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</si>
  <si>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</si>
  <si>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</si>
  <si>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</si>
  <si>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</si>
  <si>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</si>
  <si>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</si>
  <si>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</si>
  <si>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</si>
  <si>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</si>
  <si>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</si>
  <si>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</si>
  <si>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</si>
  <si>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</si>
  <si>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</si>
  <si>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</si>
  <si>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</si>
  <si>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</si>
  <si>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</si>
  <si>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</si>
  <si>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</si>
  <si>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</si>
  <si>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</si>
  <si>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</si>
  <si>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</si>
  <si>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</si>
  <si>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</si>
  <si>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</si>
  <si>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</si>
  <si>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</si>
  <si>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</si>
  <si>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</si>
  <si>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</si>
  <si>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</si>
  <si>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</si>
  <si>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</si>
  <si>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</si>
  <si>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</si>
  <si>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</si>
  <si>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B00</t>
  </si>
  <si>
    <t>C00</t>
  </si>
  <si>
    <t>STE</t>
  </si>
  <si>
    <t>Produit:</t>
  </si>
  <si>
    <t>Dimension du projet:</t>
  </si>
  <si>
    <t>Applicable en</t>
  </si>
  <si>
    <t>DECOPRIMER</t>
  </si>
  <si>
    <t>CONSOMMATION</t>
  </si>
  <si>
    <t>Usine</t>
  </si>
  <si>
    <t>Projet</t>
  </si>
  <si>
    <t>CONDITIONNEMENT</t>
  </si>
  <si>
    <t>à</t>
  </si>
  <si>
    <t>X</t>
  </si>
  <si>
    <t>/</t>
  </si>
  <si>
    <t>Préparation</t>
  </si>
  <si>
    <t>FormCoul_Sospiri</t>
  </si>
  <si>
    <t>=SI(OU(Sospiri!A17="";NB.SI(SospiriCoul_Gamme;Sospiri!A17)&gt;0);"";INDEX(DECALER(SospiriCoul_Col1;0;SOMMEPROD((SospiriCoul_Table=Sospiri!A17)*COLONNE(SospiriCoul_Gamme))-COLONNE(SospiriCoul_Gamme)+1);EQUIV(Sospiri!A17;DECALER(SospiriCoul_Col1;0;SOMMEPROD((SospiriCoul_Table=Sospiri!A17)*COLONNE(SospiriCoul_Gamme))-COLONNE(SospiriCoul_Gamme));0)))</t>
  </si>
  <si>
    <r>
      <t xml:space="preserve">ISOLDOR </t>
    </r>
    <r>
      <rPr>
        <b/>
        <sz val="10"/>
        <color rgb="FFFF0000"/>
        <rFont val="Arial"/>
        <family val="2"/>
      </rPr>
      <t>(Intérieur)</t>
    </r>
  </si>
  <si>
    <t>Réf</t>
  </si>
  <si>
    <t>Quantité</t>
  </si>
  <si>
    <t>A commander</t>
  </si>
  <si>
    <r>
      <rPr>
        <b/>
        <sz val="10"/>
        <color theme="1"/>
        <rFont val="Arial"/>
        <family val="2"/>
      </rPr>
      <t xml:space="preserve">Prix vente HT </t>
    </r>
    <r>
      <rPr>
        <b/>
        <sz val="8"/>
        <color theme="1"/>
        <rFont val="Arial"/>
        <family val="2"/>
      </rPr>
      <t>(Exwork)</t>
    </r>
  </si>
  <si>
    <t>Remise</t>
  </si>
  <si>
    <t>U Brut</t>
  </si>
  <si>
    <t>TOTAL</t>
  </si>
  <si>
    <t>Kg</t>
  </si>
  <si>
    <t>Poid estimé</t>
  </si>
  <si>
    <t>Total HT</t>
  </si>
  <si>
    <t>TVA</t>
  </si>
  <si>
    <t>TOTAL TTC</t>
  </si>
  <si>
    <t>Prix moyen HT / m²</t>
  </si>
  <si>
    <t>Les test de couleurs sont très vivement conseillés avant mise en œuvre</t>
  </si>
  <si>
    <t>Informations données à titre indicatifs - n'engage en aucune manière notre société</t>
  </si>
  <si>
    <r>
      <t xml:space="preserve">Exemple de calcul pour </t>
    </r>
    <r>
      <rPr>
        <b/>
        <sz val="14"/>
        <color theme="3" tint="0.39997558519241921"/>
        <rFont val="Arial"/>
        <family val="2"/>
      </rPr>
      <t>Badigeon à la chaux</t>
    </r>
  </si>
  <si>
    <t>G00-250</t>
  </si>
  <si>
    <t>G00-125</t>
  </si>
  <si>
    <t>G00-025</t>
  </si>
  <si>
    <t>S00-250</t>
  </si>
  <si>
    <t>S00-125</t>
  </si>
  <si>
    <t>S00-025</t>
  </si>
  <si>
    <t>B00-250</t>
  </si>
  <si>
    <t>B00-025</t>
  </si>
  <si>
    <t>C00-250</t>
  </si>
  <si>
    <t>C00-125</t>
  </si>
  <si>
    <t>C00-025</t>
  </si>
  <si>
    <t>COMMUN - Base de données couleurs</t>
  </si>
  <si>
    <t>COMMUN - Base de données Références / Prix</t>
  </si>
  <si>
    <t>=SI(ET(C29&lt;&gt;"";P29&lt;&gt;"");RECHERCHEV(B29;ClassicoCoul_Prix300V;2;FAUX);"")</t>
  </si>
  <si>
    <t>ISO5</t>
  </si>
  <si>
    <t>ISO0,75</t>
  </si>
  <si>
    <t>DECO 15L</t>
  </si>
  <si>
    <t>DECO 5L</t>
  </si>
  <si>
    <t>DECO 2,5 L</t>
  </si>
  <si>
    <t>DECO 1,25L</t>
  </si>
  <si>
    <t>Gamme rouge / rose</t>
  </si>
  <si>
    <t>Gamme bleu / violet</t>
  </si>
  <si>
    <t>Gamme jaune / orange</t>
  </si>
  <si>
    <t>Gamme vert</t>
  </si>
  <si>
    <t>Gamme marron / beige</t>
  </si>
  <si>
    <t>Gamme gris</t>
  </si>
  <si>
    <t>KROMYA MY1</t>
  </si>
  <si>
    <t>KROMYA MY1 OR</t>
  </si>
  <si>
    <t>KROMYA MY1 ARGENT</t>
  </si>
  <si>
    <r>
      <t>KROMYA MY1  ACIER</t>
    </r>
    <r>
      <rPr>
        <sz val="11"/>
        <color theme="1"/>
        <rFont val="Calibri"/>
        <family val="2"/>
      </rPr>
      <t/>
    </r>
  </si>
  <si>
    <t>KROMYA MY1 - Base de données couleurs</t>
  </si>
  <si>
    <t>KROMYA MY1 - Base de données Références / Prix</t>
  </si>
  <si>
    <t>MY1 OR   G01</t>
  </si>
  <si>
    <t>MY1 OR   G02</t>
  </si>
  <si>
    <t>MY1 OR   G03</t>
  </si>
  <si>
    <t>MY1 OR   G04</t>
  </si>
  <si>
    <t>MY1 OR   G05</t>
  </si>
  <si>
    <t>MY1 OR   G06</t>
  </si>
  <si>
    <t>MY1 OR   G07</t>
  </si>
  <si>
    <t>MY1 OR   G08</t>
  </si>
  <si>
    <t>MY1 OR   G09</t>
  </si>
  <si>
    <t>MY1 OR   G10</t>
  </si>
  <si>
    <t>MY1 OR   G11</t>
  </si>
  <si>
    <t>MY1 OR   G12</t>
  </si>
  <si>
    <t>MY1 ARGENT  S01</t>
  </si>
  <si>
    <t>MY1 ARGENT  S02</t>
  </si>
  <si>
    <t>MY1 ARGENT  S03</t>
  </si>
  <si>
    <t>MY1 ARGENT  S04</t>
  </si>
  <si>
    <t>MY1 ARGENT  S05</t>
  </si>
  <si>
    <t>MY1 ARGENT  S06</t>
  </si>
  <si>
    <t>MY1 ARGENT  S07</t>
  </si>
  <si>
    <t>MY1 ARGENT  S08</t>
  </si>
  <si>
    <t>MY1 ARGENT  S09</t>
  </si>
  <si>
    <t>MY1 ARGENT  S10</t>
  </si>
  <si>
    <t>MY1 ARGENT  S11</t>
  </si>
  <si>
    <t>MY1 ARGENT  S12</t>
  </si>
  <si>
    <t>MY1 ARGENT  S13</t>
  </si>
  <si>
    <t>MY1 ARGENT  S14</t>
  </si>
  <si>
    <t>MY1 ARGENT  S15</t>
  </si>
  <si>
    <t>MY1 ARGENT  S16</t>
  </si>
  <si>
    <t>MY1 ARGENT  S17</t>
  </si>
  <si>
    <t>MY1 ARGENT  S18</t>
  </si>
  <si>
    <t>MY1 ARGENT  S19</t>
  </si>
  <si>
    <t>MY1 ARGENT  S20</t>
  </si>
  <si>
    <t>MY1 ARGENT  S21</t>
  </si>
  <si>
    <t>MY1 ARGENT  S22</t>
  </si>
  <si>
    <t>MY1 ARGENT  S23</t>
  </si>
  <si>
    <t>MY1 ARGENT  S24</t>
  </si>
  <si>
    <t>MY1 ARGENT  S25</t>
  </si>
  <si>
    <t>MY1 ARGENT  S26</t>
  </si>
  <si>
    <t>MY1 ARGENT  S27</t>
  </si>
  <si>
    <t>MY1 ARGENT  S28</t>
  </si>
  <si>
    <t>MY1 ARGENT  S29</t>
  </si>
  <si>
    <t>MY1 ARGENT  S30</t>
  </si>
  <si>
    <t>MY1 ARGENT  S31</t>
  </si>
  <si>
    <t>MY1 ARGENT  S32</t>
  </si>
  <si>
    <t>MY1 ARGENT  S33</t>
  </si>
  <si>
    <t>MY1 ARGENT  S34</t>
  </si>
  <si>
    <t>MY1 ARGENT  S35</t>
  </si>
  <si>
    <t>MY1 ARGENT  S36</t>
  </si>
  <si>
    <t>MY1 ARGENT  S37</t>
  </si>
  <si>
    <t>MY1 ARGENT  S38</t>
  </si>
  <si>
    <t>MY1 ARGENT  S39</t>
  </si>
  <si>
    <t>MY1 ARGENT  S40</t>
  </si>
  <si>
    <t>MY1 ARGENT  S41</t>
  </si>
  <si>
    <t>MY1 ARGENT  S42</t>
  </si>
  <si>
    <t>MY1 ARGENT  S43</t>
  </si>
  <si>
    <t>MY1 ARGENT  S44</t>
  </si>
  <si>
    <t>MY1 ARGENT  S45</t>
  </si>
  <si>
    <t>MY1 ARGENT  S46</t>
  </si>
  <si>
    <t>MY1 ARGENT  S47</t>
  </si>
  <si>
    <t>MY1 ARGENT  S48</t>
  </si>
  <si>
    <t>MY1 ARGENT  S49</t>
  </si>
  <si>
    <t>MY1 ARGENT  S50</t>
  </si>
  <si>
    <t>MY1 ARGENT  S51</t>
  </si>
  <si>
    <t>MY1 ARGENT  S52</t>
  </si>
  <si>
    <t>MY1 ARGENT  S53</t>
  </si>
  <si>
    <t>MY1 ARGENT  S54</t>
  </si>
  <si>
    <t>MY1 ARGENT  S55</t>
  </si>
  <si>
    <t>MY1 ARGENT  S56</t>
  </si>
  <si>
    <t>MY1 ARGENT  S57</t>
  </si>
  <si>
    <t>MY1 ARGENT  S58</t>
  </si>
  <si>
    <t>MY1 ARGENT  S59</t>
  </si>
  <si>
    <t>MY1 ARGENT  S60</t>
  </si>
  <si>
    <t>MY1 ARGENT  S61</t>
  </si>
  <si>
    <t>MY1 ARGENT  S62</t>
  </si>
  <si>
    <t>MY1 ARGENT  S63</t>
  </si>
  <si>
    <t>MY1 ARGENT  S64</t>
  </si>
  <si>
    <t>MY1 ARGENT  S65</t>
  </si>
  <si>
    <t>MY1 ARGENT  S66</t>
  </si>
  <si>
    <t>S67</t>
  </si>
  <si>
    <t>S68</t>
  </si>
  <si>
    <t>S69</t>
  </si>
  <si>
    <t>S70</t>
  </si>
  <si>
    <t>S71</t>
  </si>
  <si>
    <t>S72</t>
  </si>
  <si>
    <t>S73</t>
  </si>
  <si>
    <t>S74</t>
  </si>
  <si>
    <t>S75</t>
  </si>
  <si>
    <t>S76</t>
  </si>
  <si>
    <t>S77</t>
  </si>
  <si>
    <t>S78</t>
  </si>
  <si>
    <t>S79</t>
  </si>
  <si>
    <t>S80</t>
  </si>
  <si>
    <t>S81</t>
  </si>
  <si>
    <t>S82</t>
  </si>
  <si>
    <t>S83</t>
  </si>
  <si>
    <t>S84</t>
  </si>
  <si>
    <t>S85</t>
  </si>
  <si>
    <t>S86</t>
  </si>
  <si>
    <t>S87</t>
  </si>
  <si>
    <t>S88</t>
  </si>
  <si>
    <t>S89</t>
  </si>
  <si>
    <t>S90</t>
  </si>
  <si>
    <t>S91</t>
  </si>
  <si>
    <t>S92</t>
  </si>
  <si>
    <t>S93</t>
  </si>
  <si>
    <t>S94</t>
  </si>
  <si>
    <t>S95</t>
  </si>
  <si>
    <t>S96</t>
  </si>
  <si>
    <t>S97</t>
  </si>
  <si>
    <t>S98</t>
  </si>
  <si>
    <t>S99</t>
  </si>
  <si>
    <t>S100</t>
  </si>
  <si>
    <t>S101</t>
  </si>
  <si>
    <t>S102</t>
  </si>
  <si>
    <t>S103</t>
  </si>
  <si>
    <t>S104</t>
  </si>
  <si>
    <t>S105</t>
  </si>
  <si>
    <t>S106</t>
  </si>
  <si>
    <t>S107</t>
  </si>
  <si>
    <t>S108</t>
  </si>
  <si>
    <t>S109</t>
  </si>
  <si>
    <t>S110</t>
  </si>
  <si>
    <t>S111</t>
  </si>
  <si>
    <t>S112</t>
  </si>
  <si>
    <t>S113</t>
  </si>
  <si>
    <t>S114</t>
  </si>
  <si>
    <t>S115</t>
  </si>
  <si>
    <t>MY1 ARGENT  S67</t>
  </si>
  <si>
    <t>MY1 ARGENT  S68</t>
  </si>
  <si>
    <t>MY1 ARGENT  S69</t>
  </si>
  <si>
    <t>MY1 ARGENT  S70</t>
  </si>
  <si>
    <t>MY1 ARGENT  S71</t>
  </si>
  <si>
    <t>MY1 ARGENT  S72</t>
  </si>
  <si>
    <t>MY1 ARGENT  S73</t>
  </si>
  <si>
    <t>MY1 ARGENT  S74</t>
  </si>
  <si>
    <t>MY1 ARGENT  S75</t>
  </si>
  <si>
    <t>MY1 ARGENT  S76</t>
  </si>
  <si>
    <t>MY1 ARGENT  S77</t>
  </si>
  <si>
    <t>MY1 ARGENT  S78</t>
  </si>
  <si>
    <t>MY1 ARGENT  S79</t>
  </si>
  <si>
    <t>MY1 ARGENT  S80</t>
  </si>
  <si>
    <t>MY1 ARGENT  S81</t>
  </si>
  <si>
    <t>MY1 ARGENT  S82</t>
  </si>
  <si>
    <t>MY1 ARGENT  S83</t>
  </si>
  <si>
    <t>MY1 ARGENT  S84</t>
  </si>
  <si>
    <t>MY1 ARGENT  S85</t>
  </si>
  <si>
    <t>MY1 ARGENT  S86</t>
  </si>
  <si>
    <t>MY1 ARGENT  S87</t>
  </si>
  <si>
    <t>MY1 ARGENT  S88</t>
  </si>
  <si>
    <t>MY1 ARGENT  S89</t>
  </si>
  <si>
    <t>MY1 ARGENT  S90</t>
  </si>
  <si>
    <t>MY1 ARGENT  S91</t>
  </si>
  <si>
    <t>MY1 ARGENT  S92</t>
  </si>
  <si>
    <t>MY1 ARGENT  S93</t>
  </si>
  <si>
    <t>MY1 ARGENT  S94</t>
  </si>
  <si>
    <t>MY1 ARGENT  S95</t>
  </si>
  <si>
    <t>MY1 ARGENT  S96</t>
  </si>
  <si>
    <t>MY1 ARGENT  S97</t>
  </si>
  <si>
    <t>MY1 ARGENT  S98</t>
  </si>
  <si>
    <t>MY1 ARGENT  S99</t>
  </si>
  <si>
    <t>MY1 ARGENT  S100</t>
  </si>
  <si>
    <t>MY1 ARGENT  S101</t>
  </si>
  <si>
    <t>MY1 ARGENT  S102</t>
  </si>
  <si>
    <t>MY1 ARGENT  S103</t>
  </si>
  <si>
    <t>MY1 ARGENT  S104</t>
  </si>
  <si>
    <t>MY1 ARGENT  S105</t>
  </si>
  <si>
    <t>MY1 ARGENT  S106</t>
  </si>
  <si>
    <t>MY1 ARGENT  S107</t>
  </si>
  <si>
    <t>MY1 ARGENT  S108</t>
  </si>
  <si>
    <t>MY1 ARGENT  S109</t>
  </si>
  <si>
    <t>MY1 ARGENT  S110</t>
  </si>
  <si>
    <t>MY1 ARGENT  S111</t>
  </si>
  <si>
    <t>MY1 ARGENT  S112</t>
  </si>
  <si>
    <t>MY1 ARGENT  S113</t>
  </si>
  <si>
    <t>MY1 ARGENT  S114</t>
  </si>
  <si>
    <t>MY1 ARGENT  S115</t>
  </si>
  <si>
    <t>MY1</t>
  </si>
  <si>
    <t>MY1 ARGENT  S00</t>
  </si>
  <si>
    <t>MY1 OR   G00</t>
  </si>
  <si>
    <t>BASE</t>
  </si>
  <si>
    <t>G04</t>
  </si>
  <si>
    <t>ARGENT</t>
  </si>
  <si>
    <t>1 goutte =</t>
  </si>
  <si>
    <t>par m²</t>
  </si>
  <si>
    <t>OR</t>
  </si>
  <si>
    <t>MY1 ARGENT</t>
  </si>
  <si>
    <t>MY1 OR</t>
  </si>
  <si>
    <t>MY1 BRONZE</t>
  </si>
  <si>
    <t>MY1 CUIVRE</t>
  </si>
  <si>
    <t>Kromya_MY1-Type_Prix</t>
  </si>
  <si>
    <t>Kromya_MY1-Type</t>
  </si>
  <si>
    <t>Couleurs Kromya  MY1</t>
  </si>
  <si>
    <t>L</t>
  </si>
  <si>
    <t>Peinture de base</t>
  </si>
  <si>
    <t>KROMYA MY1 OR 250</t>
  </si>
  <si>
    <t>KROMYA MY1 OR 125</t>
  </si>
  <si>
    <t>KROMYA MY1 OR 025</t>
  </si>
  <si>
    <t>KROMYA MY1 ARGENT 250</t>
  </si>
  <si>
    <t>KROMYA MY1 ARGENT 125</t>
  </si>
  <si>
    <t>KROMYA MY1 ARGENT 025</t>
  </si>
  <si>
    <t>KROMYA MY1 BRONZE 250</t>
  </si>
  <si>
    <t>KROMYA MY1 BRONZE 125</t>
  </si>
  <si>
    <t>KROMYA MY1 BRONZE 025</t>
  </si>
  <si>
    <t>KROMYA MY1 CUIVRE 250</t>
  </si>
  <si>
    <t>KROMYA MY1 CUIVRE 125</t>
  </si>
  <si>
    <t>KROMYA MY1 CUIVRE 025</t>
  </si>
  <si>
    <t>B00-125</t>
  </si>
  <si>
    <t>DEMANDEZ UN DEVIS GRATUIT POUR VOTRE PROJET</t>
  </si>
  <si>
    <t>Consommation Pour 2,5 L</t>
  </si>
  <si>
    <t>Argent</t>
  </si>
  <si>
    <t>MY1OR G00</t>
  </si>
  <si>
    <t>MY1ARGENT S00</t>
  </si>
  <si>
    <t>COLSET-R</t>
  </si>
  <si>
    <t>COLSET-B</t>
  </si>
  <si>
    <t>COLSET-J</t>
  </si>
  <si>
    <t>COLSET-N</t>
  </si>
  <si>
    <t>COLORSET ROUGE</t>
  </si>
  <si>
    <t>COLORSET BLEU</t>
  </si>
  <si>
    <t>COLORSET JAUNE</t>
  </si>
  <si>
    <t>COLORSET NOIR</t>
  </si>
  <si>
    <t>Type Kromya MY1</t>
  </si>
  <si>
    <t>KROMYA Couleurs Or/Ag</t>
  </si>
  <si>
    <t>KROMYAMY1_Type</t>
  </si>
  <si>
    <t>KROMYA_MY1</t>
  </si>
  <si>
    <t>Kromyamy1Cou_Conso</t>
  </si>
  <si>
    <t>Kromyamy1Type_Gamme</t>
  </si>
  <si>
    <t>Kromyamy1Type_Col1</t>
  </si>
  <si>
    <t>Kromyamy1Type_Table</t>
  </si>
  <si>
    <t>Kromyamy1Coul_Gamme</t>
  </si>
  <si>
    <t>Kromyamy1Coul_Col1</t>
  </si>
  <si>
    <t>Kromyamy1Coul_Table</t>
  </si>
  <si>
    <t>Kromyamy1Type_Prix</t>
  </si>
  <si>
    <t>A16 / A20</t>
  </si>
  <si>
    <t>A30 / A161</t>
  </si>
  <si>
    <t>AI30 / AI161</t>
  </si>
  <si>
    <t>M15</t>
  </si>
  <si>
    <t>M16 / M28</t>
  </si>
  <si>
    <t>M16 / R28</t>
  </si>
  <si>
    <t>M30</t>
  </si>
  <si>
    <t>M33 / M161</t>
  </si>
  <si>
    <t>M33 / R161</t>
  </si>
  <si>
    <t>T17 / Y28</t>
  </si>
  <si>
    <t>Images_Kromyamy1Type</t>
  </si>
  <si>
    <t>=DECALER('Coul_Kromya-MY1'!$A$16;EQUIV('Vos Besoins - Kromya MY1'!$H$5;'Coul_Kromya-MY1'!$A$16:$A$21;0)-1;1)</t>
  </si>
  <si>
    <t>Images_Kromyamy1</t>
  </si>
  <si>
    <t>=DECALER('Coul_Kromya-MY1'!$A$30;EQUIV('Vos Besoins - Kromya MY1'!$H$6;'Coul_Kromya-MY1'!$A$30:$A$161;0)-1;1)</t>
  </si>
  <si>
    <t>FormCoul_Kromyamy1</t>
  </si>
  <si>
    <t>=SI(OU('Vos Besoins - Kromya MY1'!B22="";NB.SI(Kromyamy1Coul_Gamme;'Vos Besoins - Kromya MY1'!B22)&gt;0);"";INDEX(DECALER(Kromyamy1Coul_Col1;0;SOMMEPROD((Kromyamy1Coul_Table='Vos Besoins - Kromya MY1'!B22)*COLONNE(Kromyamy1Coul_Gamme))-COLONNE(Kromyamy1Coul_Gamme)+1);EQUIV('Vos Besoins - Kromya MY1'!B22;DECALER(Kromyamy1Coul_Col1;0;SOMMEPROD((Kromyamy1Coul_Table='Vos Besoins - Kromya MY1'!B22)*COLONNE(Kromyamy1Coul_Gamme))-COLONNE(Kromyamy1Coul_Gamme));0)))</t>
  </si>
  <si>
    <r>
      <t xml:space="preserve">KROMYA COLOR </t>
    </r>
    <r>
      <rPr>
        <b/>
        <sz val="9"/>
        <color theme="1"/>
        <rFont val="Arial"/>
        <family val="2"/>
      </rPr>
      <t>Faire votre choix</t>
    </r>
  </si>
  <si>
    <r>
      <t xml:space="preserve">KROMYA MY1 / Type </t>
    </r>
    <r>
      <rPr>
        <b/>
        <sz val="9"/>
        <rFont val="Arial"/>
        <family val="2"/>
      </rPr>
      <t>Faire votre choix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</si>
</sst>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0"/>
    <numFmt numFmtId="165" formatCode="0.0"/>
    <numFmt numFmtId="166" formatCode="#,##0.00\ _€"/>
    <numFmt numFmtId="167" formatCode="0.00&quot; ml&quot;"/>
    <numFmt numFmtId="168" formatCode="0.00&quot; m²&quot;"/>
    <numFmt numFmtId="169" formatCode="0.00&quot; L&quot;"/>
    <numFmt numFmtId="170" formatCode="0.0000&quot; ml&quot;"/>
    <numFmt numFmtId="171" formatCode="0.000&quot; ml&quot;"/>
    <numFmt numFmtId="172" formatCode="#,##0_ ;\-#,##0\ "/>
  </numFmts>
  <fonts count="2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color rgb="FFFF0000"/>
      <name val="Arial"/>
      <family val="2"/>
    </font>
    <font>
      <b/>
      <sz val="20"/>
      <color theme="1"/>
      <name val="Arial"/>
      <family val="2"/>
    </font>
    <font>
      <b/>
      <sz val="20"/>
      <color theme="9" tint="-0.249977111117893"/>
      <name val="Arial"/>
      <family val="2"/>
    </font>
    <font>
      <sz val="12"/>
      <name val="Arial"/>
      <family val="2"/>
    </font>
    <font>
      <b/>
      <sz val="10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8"/>
      <color theme="1"/>
      <name val="Arial"/>
      <family val="2"/>
    </font>
    <font>
      <sz val="7"/>
      <color rgb="FFFF0000"/>
      <name val="Arial"/>
      <family val="2"/>
    </font>
    <font>
      <b/>
      <sz val="14"/>
      <color theme="3" tint="0.39997558519241921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/>
      <bottom/>
      <diagonal/>
    </border>
    <border>
      <left style="medium">
        <color indexed="64"/>
      </left>
      <right style="mediumDashDot">
        <color indexed="64"/>
      </right>
      <top style="medium">
        <color indexed="64"/>
      </top>
      <bottom/>
      <diagonal/>
    </border>
    <border>
      <left style="medium">
        <color indexed="64"/>
      </left>
      <right style="mediumDashDot">
        <color indexed="64"/>
      </right>
      <top/>
      <bottom style="medium">
        <color indexed="64"/>
      </bottom>
      <diagonal/>
    </border>
    <border>
      <left style="mediumDashDot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DashDot">
        <color indexed="64"/>
      </bottom>
      <diagonal/>
    </border>
    <border>
      <left/>
      <right/>
      <top/>
      <bottom style="mediumDashDot">
        <color indexed="64"/>
      </bottom>
      <diagonal/>
    </border>
    <border>
      <left/>
      <right style="medium">
        <color indexed="64"/>
      </right>
      <top/>
      <bottom style="mediumDashDot">
        <color indexed="64"/>
      </bottom>
      <diagonal/>
    </border>
    <border>
      <left style="medium">
        <color indexed="64"/>
      </left>
      <right style="mediumDashDot">
        <color indexed="64"/>
      </right>
      <top/>
      <bottom style="mediumDashDot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mediumDashDot">
        <color indexed="64"/>
      </top>
      <bottom/>
      <diagonal/>
    </border>
    <border>
      <left/>
      <right/>
      <top style="mediumDashDot">
        <color indexed="64"/>
      </top>
      <bottom/>
      <diagonal/>
    </border>
    <border>
      <left/>
      <right style="medium">
        <color indexed="64"/>
      </right>
      <top style="mediumDashDot">
        <color indexed="64"/>
      </top>
      <bottom/>
      <diagonal/>
    </border>
    <border>
      <left style="thick">
        <color theme="3" tint="0.39994506668294322"/>
      </left>
      <right/>
      <top/>
      <bottom/>
      <diagonal/>
    </border>
    <border>
      <left/>
      <right style="thick">
        <color theme="3" tint="0.39994506668294322"/>
      </right>
      <top/>
      <bottom/>
      <diagonal/>
    </border>
    <border>
      <left style="thick">
        <color theme="6" tint="-0.24994659260841701"/>
      </left>
      <right/>
      <top style="thick">
        <color theme="6" tint="-0.24994659260841701"/>
      </top>
      <bottom/>
      <diagonal/>
    </border>
    <border>
      <left/>
      <right/>
      <top style="thick">
        <color theme="6" tint="-0.24994659260841701"/>
      </top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theme="3" tint="-0.24994659260841701"/>
      </left>
      <right/>
      <top style="thick">
        <color theme="3" tint="-0.24994659260841701"/>
      </top>
      <bottom/>
      <diagonal/>
    </border>
    <border>
      <left style="thick">
        <color theme="3" tint="-0.24994659260841701"/>
      </left>
      <right/>
      <top/>
      <bottom/>
      <diagonal/>
    </border>
    <border>
      <left/>
      <right style="thick">
        <color theme="3" tint="-0.24994659260841701"/>
      </right>
      <top/>
      <bottom/>
      <diagonal/>
    </border>
    <border>
      <left style="thick">
        <color theme="3" tint="-0.24994659260841701"/>
      </left>
      <right/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/>
      <right style="thick">
        <color theme="3" tint="-0.24994659260841701"/>
      </right>
      <top/>
      <bottom style="thick">
        <color theme="3" tint="-0.2499465926084170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medium">
        <color indexed="64"/>
      </top>
      <bottom/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medium">
        <color indexed="64"/>
      </bottom>
      <diagonal/>
    </border>
    <border>
      <left/>
      <right style="thick">
        <color rgb="FFFF0000"/>
      </right>
      <top style="medium">
        <color indexed="64"/>
      </top>
      <bottom style="medium">
        <color indexed="64"/>
      </bottom>
      <diagonal/>
    </border>
    <border>
      <left/>
      <right style="thick">
        <color rgb="FFFF0000"/>
      </right>
      <top/>
      <bottom style="medium">
        <color indexed="64"/>
      </bottom>
      <diagonal/>
    </border>
    <border>
      <left style="medium">
        <color indexed="64"/>
      </left>
      <right/>
      <top/>
      <bottom style="thick">
        <color rgb="FFFF0000"/>
      </bottom>
      <diagonal/>
    </border>
    <border>
      <left style="thick">
        <color theme="3" tint="0.39994506668294322"/>
      </left>
      <right/>
      <top style="thick">
        <color theme="3" tint="0.39991454817346722"/>
      </top>
      <bottom/>
      <diagonal/>
    </border>
    <border>
      <left/>
      <right/>
      <top style="thick">
        <color theme="3" tint="0.39991454817346722"/>
      </top>
      <bottom/>
      <diagonal/>
    </border>
    <border>
      <left/>
      <right style="thick">
        <color theme="3" tint="0.39994506668294322"/>
      </right>
      <top style="thick">
        <color theme="3" tint="0.39991454817346722"/>
      </top>
      <bottom/>
      <diagonal/>
    </border>
    <border>
      <left style="thick">
        <color theme="3" tint="0.39994506668294322"/>
      </left>
      <right/>
      <top/>
      <bottom style="thick">
        <color theme="3" tint="0.39991454817346722"/>
      </bottom>
      <diagonal/>
    </border>
    <border>
      <left/>
      <right/>
      <top/>
      <bottom style="thick">
        <color theme="3" tint="0.39991454817346722"/>
      </bottom>
      <diagonal/>
    </border>
    <border>
      <left/>
      <right style="thick">
        <color theme="3" tint="0.39994506668294322"/>
      </right>
      <top/>
      <bottom style="thick">
        <color theme="3" tint="0.39991454817346722"/>
      </bottom>
      <diagonal/>
    </border>
    <border>
      <left style="thick">
        <color rgb="FFFF0000"/>
      </left>
      <right style="thick">
        <color rgb="FFFF0000"/>
      </right>
      <top style="thick">
        <color theme="3" tint="0.39991454817346722"/>
      </top>
      <bottom/>
      <diagonal/>
    </border>
    <border>
      <left style="thick">
        <color rgb="FFFF0000"/>
      </left>
      <right style="thick">
        <color rgb="FFFF0000"/>
      </right>
      <top/>
      <bottom style="thick">
        <color theme="3" tint="0.39991454817346722"/>
      </bottom>
      <diagonal/>
    </border>
    <border>
      <left/>
      <right style="thick">
        <color rgb="FFFF0000"/>
      </right>
      <top style="thick">
        <color theme="3" tint="0.39991454817346722"/>
      </top>
      <bottom/>
      <diagonal/>
    </border>
    <border>
      <left/>
      <right style="thick">
        <color rgb="FFFF0000"/>
      </right>
      <top/>
      <bottom style="thick">
        <color theme="3" tint="0.39991454817346722"/>
      </bottom>
      <diagonal/>
    </border>
    <border>
      <left style="thick">
        <color rgb="FFFF0000"/>
      </left>
      <right/>
      <top style="thick">
        <color theme="3" tint="0.39991454817346722"/>
      </top>
      <bottom/>
      <diagonal/>
    </border>
    <border>
      <left style="thick">
        <color rgb="FFFF0000"/>
      </left>
      <right/>
      <top/>
      <bottom style="thick">
        <color theme="3" tint="0.39991454817346722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3" fillId="0" borderId="0"/>
    <xf numFmtId="43" fontId="1" fillId="0" borderId="0" applyFont="0" applyFill="0" applyBorder="0" applyAlignment="0" applyProtection="0"/>
    <xf numFmtId="0" fontId="1" fillId="0" borderId="0"/>
  </cellStyleXfs>
  <cellXfs count="512">
    <xf numFmtId="0" fontId="0" fillId="0" borderId="0" xfId="0"/>
    <xf numFmtId="0" fontId="2" fillId="0" borderId="0" xfId="0" applyFont="1"/>
    <xf numFmtId="0" fontId="0" fillId="0" borderId="0" xfId="0" applyBorder="1"/>
    <xf numFmtId="0" fontId="0" fillId="0" borderId="0" xfId="0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2" fontId="0" fillId="0" borderId="0" xfId="0" applyNumberFormat="1" applyBorder="1" applyAlignment="1">
      <alignment vertical="center"/>
    </xf>
    <xf numFmtId="2" fontId="0" fillId="0" borderId="10" xfId="0" applyNumberFormat="1" applyBorder="1" applyAlignment="1">
      <alignment vertical="center"/>
    </xf>
    <xf numFmtId="1" fontId="0" fillId="0" borderId="5" xfId="0" applyNumberFormat="1" applyBorder="1" applyAlignment="1">
      <alignment vertical="center"/>
    </xf>
    <xf numFmtId="0" fontId="0" fillId="0" borderId="18" xfId="0" applyBorder="1" applyAlignment="1">
      <alignment vertical="center"/>
    </xf>
    <xf numFmtId="0" fontId="12" fillId="0" borderId="9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Fill="1"/>
    <xf numFmtId="2" fontId="0" fillId="0" borderId="5" xfId="0" applyNumberFormat="1" applyBorder="1" applyAlignment="1">
      <alignment vertical="center"/>
    </xf>
    <xf numFmtId="165" fontId="12" fillId="0" borderId="10" xfId="0" applyNumberFormat="1" applyFont="1" applyBorder="1" applyAlignment="1">
      <alignment vertical="center"/>
    </xf>
    <xf numFmtId="0" fontId="12" fillId="0" borderId="10" xfId="0" applyFont="1" applyBorder="1" applyAlignment="1">
      <alignment horizontal="right" vertical="center"/>
    </xf>
    <xf numFmtId="2" fontId="2" fillId="8" borderId="4" xfId="0" applyNumberFormat="1" applyFont="1" applyFill="1" applyBorder="1" applyAlignment="1">
      <alignment vertical="center"/>
    </xf>
    <xf numFmtId="0" fontId="2" fillId="8" borderId="6" xfId="0" applyFont="1" applyFill="1" applyBorder="1" applyAlignment="1">
      <alignment vertical="center"/>
    </xf>
    <xf numFmtId="0" fontId="2" fillId="8" borderId="11" xfId="0" applyFont="1" applyFill="1" applyBorder="1" applyAlignment="1">
      <alignment vertical="center"/>
    </xf>
    <xf numFmtId="0" fontId="2" fillId="8" borderId="8" xfId="0" applyFont="1" applyFill="1" applyBorder="1" applyAlignment="1">
      <alignment vertical="center"/>
    </xf>
    <xf numFmtId="0" fontId="2" fillId="8" borderId="9" xfId="0" applyFont="1" applyFill="1" applyBorder="1" applyAlignment="1">
      <alignment vertical="center"/>
    </xf>
    <xf numFmtId="0" fontId="2" fillId="8" borderId="7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17" xfId="0" applyFont="1" applyBorder="1" applyAlignment="1">
      <alignment horizontal="center" vertical="center"/>
    </xf>
    <xf numFmtId="0" fontId="12" fillId="0" borderId="17" xfId="0" applyFont="1" applyBorder="1" applyAlignment="1">
      <alignment vertical="center"/>
    </xf>
    <xf numFmtId="49" fontId="12" fillId="0" borderId="17" xfId="0" applyNumberFormat="1" applyFont="1" applyBorder="1" applyAlignment="1">
      <alignment horizontal="center" vertical="center"/>
    </xf>
    <xf numFmtId="2" fontId="2" fillId="8" borderId="16" xfId="0" applyNumberFormat="1" applyFont="1" applyFill="1" applyBorder="1" applyAlignment="1">
      <alignment vertical="center"/>
    </xf>
    <xf numFmtId="0" fontId="2" fillId="8" borderId="18" xfId="0" applyFont="1" applyFill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7" xfId="0" applyBorder="1" applyAlignment="1">
      <alignment horizontal="center" vertical="center"/>
    </xf>
    <xf numFmtId="2" fontId="0" fillId="0" borderId="17" xfId="0" applyNumberFormat="1" applyBorder="1" applyAlignment="1">
      <alignment vertical="center"/>
    </xf>
    <xf numFmtId="0" fontId="2" fillId="8" borderId="16" xfId="0" applyFont="1" applyFill="1" applyBorder="1" applyAlignment="1">
      <alignment vertical="center"/>
    </xf>
    <xf numFmtId="1" fontId="0" fillId="0" borderId="0" xfId="0" applyNumberFormat="1" applyBorder="1" applyAlignment="1">
      <alignment vertical="center"/>
    </xf>
    <xf numFmtId="1" fontId="0" fillId="0" borderId="10" xfId="0" applyNumberFormat="1" applyBorder="1" applyAlignment="1">
      <alignment vertical="center"/>
    </xf>
    <xf numFmtId="0" fontId="0" fillId="6" borderId="0" xfId="0" applyFill="1" applyBorder="1" applyAlignment="1">
      <alignment vertical="center"/>
    </xf>
    <xf numFmtId="0" fontId="12" fillId="0" borderId="33" xfId="0" applyFont="1" applyBorder="1" applyAlignment="1">
      <alignment vertical="center"/>
    </xf>
    <xf numFmtId="0" fontId="12" fillId="0" borderId="34" xfId="0" applyFont="1" applyBorder="1" applyAlignment="1">
      <alignment horizontal="center" vertical="center"/>
    </xf>
    <xf numFmtId="0" fontId="12" fillId="0" borderId="34" xfId="0" applyFont="1" applyBorder="1" applyAlignment="1">
      <alignment vertical="center"/>
    </xf>
    <xf numFmtId="0" fontId="2" fillId="8" borderId="35" xfId="0" applyFont="1" applyFill="1" applyBorder="1" applyAlignment="1">
      <alignment vertical="center"/>
    </xf>
    <xf numFmtId="0" fontId="2" fillId="8" borderId="33" xfId="0" applyFont="1" applyFill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10" fillId="8" borderId="6" xfId="0" applyFont="1" applyFill="1" applyBorder="1" applyAlignment="1">
      <alignment vertical="center"/>
    </xf>
    <xf numFmtId="44" fontId="0" fillId="0" borderId="17" xfId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30" xfId="0" applyFont="1" applyBorder="1" applyAlignment="1">
      <alignment horizontal="center" vertical="center"/>
    </xf>
    <xf numFmtId="44" fontId="0" fillId="0" borderId="4" xfId="1" applyFont="1" applyBorder="1" applyAlignment="1">
      <alignment vertical="center"/>
    </xf>
    <xf numFmtId="44" fontId="0" fillId="0" borderId="5" xfId="1" applyFont="1" applyBorder="1" applyAlignment="1">
      <alignment vertical="center"/>
    </xf>
    <xf numFmtId="44" fontId="0" fillId="0" borderId="6" xfId="1" applyFont="1" applyBorder="1" applyAlignment="1">
      <alignment vertical="center"/>
    </xf>
    <xf numFmtId="44" fontId="0" fillId="0" borderId="16" xfId="1" applyFont="1" applyBorder="1" applyAlignment="1">
      <alignment vertical="center"/>
    </xf>
    <xf numFmtId="44" fontId="0" fillId="0" borderId="18" xfId="1" applyFont="1" applyBorder="1" applyAlignment="1">
      <alignment vertical="center"/>
    </xf>
    <xf numFmtId="44" fontId="0" fillId="0" borderId="9" xfId="1" applyFont="1" applyBorder="1" applyAlignment="1">
      <alignment vertical="center"/>
    </xf>
    <xf numFmtId="44" fontId="0" fillId="0" borderId="10" xfId="1" applyFont="1" applyBorder="1" applyAlignment="1">
      <alignment vertical="center"/>
    </xf>
    <xf numFmtId="44" fontId="0" fillId="0" borderId="11" xfId="1" applyFont="1" applyBorder="1" applyAlignment="1">
      <alignment vertical="center"/>
    </xf>
    <xf numFmtId="44" fontId="0" fillId="0" borderId="7" xfId="1" applyFont="1" applyBorder="1" applyAlignment="1">
      <alignment vertical="center"/>
    </xf>
    <xf numFmtId="44" fontId="0" fillId="0" borderId="0" xfId="1" applyFont="1" applyBorder="1" applyAlignment="1">
      <alignment vertical="center"/>
    </xf>
    <xf numFmtId="44" fontId="0" fillId="0" borderId="8" xfId="1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9" fontId="0" fillId="5" borderId="5" xfId="0" applyNumberFormat="1" applyFill="1" applyBorder="1" applyAlignment="1" applyProtection="1">
      <alignment vertical="center"/>
      <protection locked="0"/>
    </xf>
    <xf numFmtId="9" fontId="0" fillId="5" borderId="0" xfId="0" applyNumberFormat="1" applyFill="1" applyBorder="1" applyAlignment="1" applyProtection="1">
      <alignment vertical="center"/>
      <protection locked="0"/>
    </xf>
    <xf numFmtId="9" fontId="0" fillId="5" borderId="10" xfId="0" applyNumberFormat="1" applyFill="1" applyBorder="1" applyAlignment="1" applyProtection="1">
      <alignment vertical="center"/>
      <protection locked="0"/>
    </xf>
    <xf numFmtId="9" fontId="0" fillId="5" borderId="17" xfId="0" applyNumberFormat="1" applyFill="1" applyBorder="1" applyAlignment="1" applyProtection="1">
      <alignment vertical="center"/>
      <protection locked="0"/>
    </xf>
    <xf numFmtId="0" fontId="0" fillId="0" borderId="0" xfId="0" applyBorder="1" applyAlignment="1">
      <alignment horizontal="center" vertical="center"/>
    </xf>
    <xf numFmtId="0" fontId="0" fillId="10" borderId="25" xfId="0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0" fillId="10" borderId="0" xfId="0" applyFill="1" applyBorder="1" applyAlignment="1">
      <alignment vertical="center"/>
    </xf>
    <xf numFmtId="0" fontId="0" fillId="10" borderId="27" xfId="0" applyFill="1" applyBorder="1" applyAlignment="1">
      <alignment vertical="center"/>
    </xf>
    <xf numFmtId="0" fontId="7" fillId="10" borderId="0" xfId="0" applyFont="1" applyFill="1" applyBorder="1" applyAlignment="1">
      <alignment horizontal="right" vertical="center"/>
    </xf>
    <xf numFmtId="0" fontId="5" fillId="10" borderId="0" xfId="0" applyFont="1" applyFill="1" applyBorder="1" applyAlignment="1">
      <alignment vertical="center"/>
    </xf>
    <xf numFmtId="0" fontId="6" fillId="10" borderId="0" xfId="0" applyFont="1" applyFill="1" applyBorder="1" applyAlignment="1">
      <alignment vertical="center"/>
    </xf>
    <xf numFmtId="0" fontId="2" fillId="10" borderId="0" xfId="0" applyFont="1" applyFill="1" applyBorder="1" applyAlignment="1">
      <alignment vertical="center"/>
    </xf>
    <xf numFmtId="0" fontId="0" fillId="6" borderId="42" xfId="0" applyFill="1" applyBorder="1" applyAlignment="1">
      <alignment vertical="center"/>
    </xf>
    <xf numFmtId="0" fontId="2" fillId="6" borderId="0" xfId="0" applyFont="1" applyFill="1" applyBorder="1" applyAlignment="1">
      <alignment vertical="center"/>
    </xf>
    <xf numFmtId="0" fontId="2" fillId="5" borderId="0" xfId="0" applyFont="1" applyFill="1" applyBorder="1" applyAlignment="1">
      <alignment vertical="center"/>
    </xf>
    <xf numFmtId="0" fontId="2" fillId="5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44" fontId="0" fillId="0" borderId="0" xfId="0" applyNumberFormat="1" applyBorder="1"/>
    <xf numFmtId="44" fontId="2" fillId="0" borderId="0" xfId="0" applyNumberFormat="1" applyFont="1" applyBorder="1"/>
    <xf numFmtId="0" fontId="6" fillId="10" borderId="42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0" fontId="0" fillId="10" borderId="42" xfId="0" applyFill="1" applyBorder="1" applyAlignment="1">
      <alignment vertical="center"/>
    </xf>
    <xf numFmtId="0" fontId="0" fillId="10" borderId="0" xfId="0" quotePrefix="1" applyFill="1" applyBorder="1" applyAlignment="1">
      <alignment vertical="center"/>
    </xf>
    <xf numFmtId="0" fontId="0" fillId="10" borderId="28" xfId="0" applyFill="1" applyBorder="1" applyAlignment="1">
      <alignment vertical="center"/>
    </xf>
    <xf numFmtId="0" fontId="0" fillId="10" borderId="28" xfId="0" quotePrefix="1" applyFill="1" applyBorder="1" applyAlignment="1">
      <alignment vertical="center"/>
    </xf>
    <xf numFmtId="0" fontId="0" fillId="6" borderId="28" xfId="0" applyFill="1" applyBorder="1" applyAlignment="1">
      <alignment vertical="center"/>
    </xf>
    <xf numFmtId="0" fontId="0" fillId="10" borderId="29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12" fillId="0" borderId="34" xfId="0" applyFont="1" applyBorder="1" applyAlignment="1">
      <alignment horizontal="right" vertical="center"/>
    </xf>
    <xf numFmtId="165" fontId="12" fillId="0" borderId="34" xfId="0" applyNumberFormat="1" applyFont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1" fontId="0" fillId="0" borderId="34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9" fontId="0" fillId="5" borderId="34" xfId="0" applyNumberFormat="1" applyFill="1" applyBorder="1" applyAlignment="1" applyProtection="1">
      <alignment vertical="center"/>
      <protection locked="0"/>
    </xf>
    <xf numFmtId="44" fontId="0" fillId="0" borderId="34" xfId="1" applyFont="1" applyBorder="1" applyAlignment="1">
      <alignment vertical="center"/>
    </xf>
    <xf numFmtId="44" fontId="0" fillId="0" borderId="35" xfId="1" applyFont="1" applyBorder="1" applyAlignment="1">
      <alignment vertical="center"/>
    </xf>
    <xf numFmtId="44" fontId="0" fillId="0" borderId="7" xfId="1" applyFont="1" applyFill="1" applyBorder="1" applyAlignment="1">
      <alignment vertical="center"/>
    </xf>
    <xf numFmtId="44" fontId="0" fillId="0" borderId="16" xfId="1" applyFont="1" applyFill="1" applyBorder="1" applyAlignment="1">
      <alignment vertical="center"/>
    </xf>
    <xf numFmtId="0" fontId="0" fillId="6" borderId="0" xfId="0" quotePrefix="1" applyFill="1" applyBorder="1"/>
    <xf numFmtId="3" fontId="2" fillId="0" borderId="0" xfId="0" applyNumberFormat="1" applyFont="1" applyFill="1" applyBorder="1" applyAlignment="1" applyProtection="1">
      <alignment vertical="center"/>
    </xf>
    <xf numFmtId="0" fontId="15" fillId="2" borderId="30" xfId="0" applyFont="1" applyFill="1" applyBorder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Border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164" fontId="15" fillId="0" borderId="0" xfId="0" applyNumberFormat="1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Fill="1" applyProtection="1">
      <protection hidden="1"/>
    </xf>
    <xf numFmtId="0" fontId="15" fillId="9" borderId="0" xfId="0" applyFont="1" applyFill="1" applyBorder="1" applyAlignment="1" applyProtection="1">
      <alignment vertical="center"/>
      <protection hidden="1"/>
    </xf>
    <xf numFmtId="0" fontId="15" fillId="7" borderId="0" xfId="0" applyFont="1" applyFill="1" applyBorder="1" applyAlignment="1" applyProtection="1">
      <alignment vertical="center"/>
      <protection hidden="1"/>
    </xf>
    <xf numFmtId="1" fontId="15" fillId="9" borderId="0" xfId="0" applyNumberFormat="1" applyFont="1" applyFill="1" applyBorder="1" applyAlignment="1" applyProtection="1">
      <alignment vertical="center"/>
      <protection hidden="1"/>
    </xf>
    <xf numFmtId="0" fontId="15" fillId="0" borderId="4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Protection="1">
      <protection hidden="1"/>
    </xf>
    <xf numFmtId="0" fontId="21" fillId="0" borderId="4" xfId="0" applyFont="1" applyBorder="1" applyAlignment="1" applyProtection="1">
      <alignment vertical="center" wrapText="1"/>
      <protection hidden="1"/>
    </xf>
    <xf numFmtId="0" fontId="14" fillId="0" borderId="5" xfId="0" applyFont="1" applyBorder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1" fontId="15" fillId="0" borderId="15" xfId="0" applyNumberFormat="1" applyFont="1" applyBorder="1" applyAlignment="1" applyProtection="1">
      <alignment vertical="center"/>
      <protection hidden="1"/>
    </xf>
    <xf numFmtId="1" fontId="15" fillId="0" borderId="5" xfId="0" applyNumberFormat="1" applyFont="1" applyBorder="1" applyAlignment="1" applyProtection="1">
      <alignment vertical="center"/>
      <protection hidden="1"/>
    </xf>
    <xf numFmtId="164" fontId="15" fillId="0" borderId="5" xfId="0" applyNumberFormat="1" applyFont="1" applyBorder="1" applyAlignment="1" applyProtection="1">
      <alignment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15" fillId="0" borderId="22" xfId="0" applyFont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1" fontId="15" fillId="0" borderId="0" xfId="0" applyNumberFormat="1" applyFont="1" applyBorder="1" applyAlignment="1" applyProtection="1">
      <alignment vertical="center"/>
      <protection hidden="1"/>
    </xf>
    <xf numFmtId="2" fontId="15" fillId="0" borderId="0" xfId="0" applyNumberFormat="1" applyFont="1" applyBorder="1" applyAlignment="1" applyProtection="1">
      <alignment vertical="center"/>
      <protection hidden="1"/>
    </xf>
    <xf numFmtId="0" fontId="15" fillId="0" borderId="8" xfId="0" applyFont="1" applyBorder="1" applyAlignment="1" applyProtection="1">
      <alignment vertical="center"/>
      <protection hidden="1"/>
    </xf>
    <xf numFmtId="0" fontId="14" fillId="2" borderId="38" xfId="0" applyFont="1" applyFill="1" applyBorder="1" applyAlignment="1" applyProtection="1">
      <alignment vertical="center"/>
      <protection hidden="1"/>
    </xf>
    <xf numFmtId="0" fontId="15" fillId="2" borderId="39" xfId="0" applyFont="1" applyFill="1" applyBorder="1" applyAlignment="1" applyProtection="1">
      <alignment vertical="center"/>
      <protection hidden="1"/>
    </xf>
    <xf numFmtId="0" fontId="15" fillId="2" borderId="40" xfId="0" applyFont="1" applyFill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vertical="center" wrapText="1"/>
      <protection hidden="1"/>
    </xf>
    <xf numFmtId="0" fontId="15" fillId="0" borderId="7" xfId="0" applyFont="1" applyFill="1" applyBorder="1" applyAlignment="1" applyProtection="1">
      <alignment vertical="center"/>
      <protection hidden="1"/>
    </xf>
    <xf numFmtId="0" fontId="15" fillId="0" borderId="8" xfId="0" applyFont="1" applyFill="1" applyBorder="1" applyAlignment="1" applyProtection="1">
      <alignment vertical="center"/>
      <protection hidden="1"/>
    </xf>
    <xf numFmtId="0" fontId="15" fillId="0" borderId="12" xfId="0" applyFont="1" applyFill="1" applyBorder="1" applyAlignment="1" applyProtection="1">
      <alignment horizontal="center" vertical="center"/>
      <protection hidden="1"/>
    </xf>
    <xf numFmtId="2" fontId="15" fillId="0" borderId="0" xfId="0" applyNumberFormat="1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15" fillId="0" borderId="23" xfId="0" applyFont="1" applyBorder="1" applyAlignment="1" applyProtection="1">
      <alignment vertical="center" wrapText="1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36" xfId="0" applyFont="1" applyBorder="1" applyAlignment="1" applyProtection="1">
      <alignment vertical="center"/>
      <protection hidden="1"/>
    </xf>
    <xf numFmtId="44" fontId="15" fillId="0" borderId="37" xfId="1" applyFont="1" applyBorder="1" applyAlignment="1" applyProtection="1">
      <alignment vertical="center"/>
      <protection hidden="1"/>
    </xf>
    <xf numFmtId="0" fontId="15" fillId="0" borderId="16" xfId="0" applyFont="1" applyBorder="1" applyAlignment="1" applyProtection="1">
      <alignment vertical="center" wrapText="1"/>
      <protection hidden="1"/>
    </xf>
    <xf numFmtId="0" fontId="15" fillId="0" borderId="17" xfId="0" applyFont="1" applyBorder="1" applyProtection="1">
      <protection hidden="1"/>
    </xf>
    <xf numFmtId="0" fontId="15" fillId="0" borderId="18" xfId="0" applyFont="1" applyBorder="1" applyAlignment="1" applyProtection="1">
      <alignment vertical="center"/>
      <protection hidden="1"/>
    </xf>
    <xf numFmtId="0" fontId="15" fillId="0" borderId="16" xfId="0" applyFont="1" applyFill="1" applyBorder="1" applyAlignment="1" applyProtection="1">
      <alignment vertical="center"/>
      <protection hidden="1"/>
    </xf>
    <xf numFmtId="0" fontId="15" fillId="0" borderId="18" xfId="0" applyFont="1" applyFill="1" applyBorder="1" applyAlignment="1" applyProtection="1">
      <alignment vertical="center"/>
      <protection hidden="1"/>
    </xf>
    <xf numFmtId="0" fontId="15" fillId="0" borderId="19" xfId="0" applyFont="1" applyFill="1" applyBorder="1" applyAlignment="1" applyProtection="1">
      <alignment horizontal="center" vertical="center"/>
      <protection hidden="1"/>
    </xf>
    <xf numFmtId="2" fontId="15" fillId="0" borderId="17" xfId="0" applyNumberFormat="1" applyFont="1" applyFill="1" applyBorder="1" applyAlignment="1" applyProtection="1">
      <alignment vertical="center"/>
      <protection hidden="1"/>
    </xf>
    <xf numFmtId="0" fontId="15" fillId="0" borderId="17" xfId="0" applyFont="1" applyFill="1" applyBorder="1" applyAlignment="1" applyProtection="1">
      <alignment vertical="center"/>
      <protection hidden="1"/>
    </xf>
    <xf numFmtId="0" fontId="15" fillId="0" borderId="9" xfId="0" applyFont="1" applyBorder="1" applyAlignment="1" applyProtection="1">
      <alignment vertical="center" wrapText="1"/>
      <protection hidden="1"/>
    </xf>
    <xf numFmtId="0" fontId="15" fillId="0" borderId="10" xfId="0" applyFont="1" applyBorder="1" applyProtection="1">
      <protection hidden="1"/>
    </xf>
    <xf numFmtId="0" fontId="15" fillId="0" borderId="11" xfId="0" applyFont="1" applyBorder="1" applyAlignment="1" applyProtection="1">
      <alignment vertical="center"/>
      <protection hidden="1"/>
    </xf>
    <xf numFmtId="0" fontId="15" fillId="0" borderId="9" xfId="0" applyFont="1" applyFill="1" applyBorder="1" applyAlignment="1" applyProtection="1">
      <alignment vertical="center"/>
      <protection hidden="1"/>
    </xf>
    <xf numFmtId="0" fontId="15" fillId="0" borderId="11" xfId="0" applyFont="1" applyFill="1" applyBorder="1" applyAlignment="1" applyProtection="1">
      <alignment vertical="center"/>
      <protection hidden="1"/>
    </xf>
    <xf numFmtId="0" fontId="15" fillId="0" borderId="14" xfId="0" applyFont="1" applyFill="1" applyBorder="1" applyAlignment="1" applyProtection="1">
      <alignment horizontal="center" vertical="center"/>
      <protection hidden="1"/>
    </xf>
    <xf numFmtId="2" fontId="15" fillId="0" borderId="10" xfId="0" applyNumberFormat="1" applyFont="1" applyFill="1" applyBorder="1" applyAlignment="1" applyProtection="1">
      <alignment vertical="center"/>
      <protection hidden="1"/>
    </xf>
    <xf numFmtId="0" fontId="15" fillId="0" borderId="10" xfId="0" applyFont="1" applyFill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vertical="center" wrapText="1"/>
      <protection hidden="1"/>
    </xf>
    <xf numFmtId="0" fontId="15" fillId="0" borderId="24" xfId="0" applyFont="1" applyBorder="1" applyAlignment="1" applyProtection="1">
      <alignment vertical="center" wrapText="1"/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1" fontId="15" fillId="0" borderId="28" xfId="0" applyNumberFormat="1" applyFont="1" applyBorder="1" applyAlignment="1" applyProtection="1">
      <alignment vertical="center"/>
      <protection hidden="1"/>
    </xf>
    <xf numFmtId="0" fontId="15" fillId="0" borderId="30" xfId="0" applyFont="1" applyBorder="1" applyAlignment="1" applyProtection="1">
      <alignment vertical="center"/>
      <protection hidden="1"/>
    </xf>
    <xf numFmtId="2" fontId="15" fillId="0" borderId="25" xfId="0" applyNumberFormat="1" applyFont="1" applyBorder="1" applyAlignment="1" applyProtection="1">
      <alignment vertical="center"/>
      <protection hidden="1"/>
    </xf>
    <xf numFmtId="0" fontId="15" fillId="0" borderId="23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30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171" fontId="0" fillId="2" borderId="0" xfId="0" applyNumberFormat="1" applyFont="1" applyFill="1" applyBorder="1" applyAlignment="1">
      <alignment vertical="center"/>
    </xf>
    <xf numFmtId="171" fontId="0" fillId="14" borderId="0" xfId="0" applyNumberFormat="1" applyFont="1" applyFill="1" applyBorder="1" applyAlignment="1">
      <alignment vertical="center"/>
    </xf>
    <xf numFmtId="168" fontId="0" fillId="0" borderId="4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169" fontId="0" fillId="0" borderId="6" xfId="0" applyNumberFormat="1" applyFont="1" applyBorder="1" applyAlignment="1">
      <alignment vertical="center"/>
    </xf>
    <xf numFmtId="0" fontId="0" fillId="0" borderId="4" xfId="0" applyFont="1" applyBorder="1" applyAlignment="1">
      <alignment vertical="center"/>
    </xf>
    <xf numFmtId="171" fontId="0" fillId="5" borderId="6" xfId="0" applyNumberFormat="1" applyFont="1" applyFill="1" applyBorder="1" applyAlignment="1">
      <alignment vertical="center"/>
    </xf>
    <xf numFmtId="0" fontId="0" fillId="0" borderId="7" xfId="0" applyFont="1" applyBorder="1" applyAlignment="1">
      <alignment vertical="center"/>
    </xf>
    <xf numFmtId="171" fontId="0" fillId="13" borderId="7" xfId="0" applyNumberFormat="1" applyFont="1" applyFill="1" applyBorder="1" applyAlignment="1">
      <alignment vertical="center"/>
    </xf>
    <xf numFmtId="171" fontId="0" fillId="5" borderId="8" xfId="0" applyNumberFormat="1" applyFont="1" applyFill="1" applyBorder="1" applyAlignment="1">
      <alignment vertical="center"/>
    </xf>
    <xf numFmtId="0" fontId="0" fillId="0" borderId="9" xfId="0" applyFont="1" applyBorder="1" applyAlignment="1">
      <alignment vertical="center"/>
    </xf>
    <xf numFmtId="171" fontId="0" fillId="14" borderId="8" xfId="0" applyNumberFormat="1" applyFont="1" applyFill="1" applyBorder="1" applyAlignment="1">
      <alignment vertical="center"/>
    </xf>
    <xf numFmtId="167" fontId="0" fillId="5" borderId="8" xfId="0" applyNumberFormat="1" applyFont="1" applyFill="1" applyBorder="1" applyAlignment="1">
      <alignment vertical="center"/>
    </xf>
    <xf numFmtId="0" fontId="0" fillId="13" borderId="9" xfId="0" applyFont="1" applyFill="1" applyBorder="1" applyAlignment="1">
      <alignment vertical="center"/>
    </xf>
    <xf numFmtId="0" fontId="0" fillId="14" borderId="10" xfId="0" applyFont="1" applyFill="1" applyBorder="1" applyAlignment="1">
      <alignment vertical="center"/>
    </xf>
    <xf numFmtId="0" fontId="0" fillId="2" borderId="10" xfId="0" applyFont="1" applyFill="1" applyBorder="1" applyAlignment="1">
      <alignment vertical="center"/>
    </xf>
    <xf numFmtId="0" fontId="0" fillId="5" borderId="11" xfId="0" applyFont="1" applyFill="1" applyBorder="1" applyAlignment="1">
      <alignment vertical="center"/>
    </xf>
    <xf numFmtId="167" fontId="0" fillId="14" borderId="0" xfId="0" applyNumberFormat="1" applyFont="1" applyFill="1" applyBorder="1" applyAlignment="1">
      <alignment vertical="center"/>
    </xf>
    <xf numFmtId="167" fontId="0" fillId="2" borderId="0" xfId="0" applyNumberFormat="1" applyFont="1" applyFill="1" applyBorder="1" applyAlignment="1">
      <alignment vertical="center"/>
    </xf>
    <xf numFmtId="167" fontId="0" fillId="13" borderId="7" xfId="0" applyNumberFormat="1" applyFont="1" applyFill="1" applyBorder="1" applyAlignment="1">
      <alignment vertical="center"/>
    </xf>
    <xf numFmtId="167" fontId="0" fillId="14" borderId="10" xfId="0" applyNumberFormat="1" applyFont="1" applyFill="1" applyBorder="1" applyAlignment="1">
      <alignment vertical="center"/>
    </xf>
    <xf numFmtId="167" fontId="0" fillId="5" borderId="11" xfId="0" applyNumberFormat="1" applyFont="1" applyFill="1" applyBorder="1" applyAlignment="1">
      <alignment vertical="center"/>
    </xf>
    <xf numFmtId="171" fontId="0" fillId="14" borderId="10" xfId="0" applyNumberFormat="1" applyFont="1" applyFill="1" applyBorder="1" applyAlignment="1">
      <alignment vertical="center"/>
    </xf>
    <xf numFmtId="171" fontId="0" fillId="5" borderId="11" xfId="0" applyNumberFormat="1" applyFont="1" applyFill="1" applyBorder="1" applyAlignment="1">
      <alignment vertical="center"/>
    </xf>
    <xf numFmtId="167" fontId="15" fillId="0" borderId="1" xfId="0" applyNumberFormat="1" applyFont="1" applyFill="1" applyBorder="1" applyAlignment="1">
      <alignment vertical="center"/>
    </xf>
    <xf numFmtId="167" fontId="15" fillId="0" borderId="2" xfId="0" applyNumberFormat="1" applyFont="1" applyFill="1" applyBorder="1" applyAlignment="1">
      <alignment vertical="center"/>
    </xf>
    <xf numFmtId="167" fontId="15" fillId="0" borderId="3" xfId="0" applyNumberFormat="1" applyFont="1" applyFill="1" applyBorder="1" applyAlignment="1">
      <alignment vertical="center"/>
    </xf>
    <xf numFmtId="167" fontId="0" fillId="13" borderId="4" xfId="0" applyNumberFormat="1" applyFont="1" applyFill="1" applyBorder="1" applyAlignment="1">
      <alignment vertical="center"/>
    </xf>
    <xf numFmtId="167" fontId="15" fillId="0" borderId="5" xfId="0" applyNumberFormat="1" applyFont="1" applyFill="1" applyBorder="1" applyAlignment="1">
      <alignment vertical="center"/>
    </xf>
    <xf numFmtId="167" fontId="0" fillId="2" borderId="5" xfId="0" applyNumberFormat="1" applyFont="1" applyFill="1" applyBorder="1" applyAlignment="1">
      <alignment vertical="center"/>
    </xf>
    <xf numFmtId="167" fontId="15" fillId="0" borderId="6" xfId="0" applyNumberFormat="1" applyFont="1" applyFill="1" applyBorder="1" applyAlignment="1">
      <alignment vertical="center"/>
    </xf>
    <xf numFmtId="167" fontId="15" fillId="0" borderId="0" xfId="0" applyNumberFormat="1" applyFont="1" applyFill="1" applyBorder="1" applyAlignment="1">
      <alignment vertical="center"/>
    </xf>
    <xf numFmtId="167" fontId="15" fillId="0" borderId="8" xfId="0" applyNumberFormat="1" applyFont="1" applyFill="1" applyBorder="1" applyAlignment="1">
      <alignment vertical="center"/>
    </xf>
    <xf numFmtId="167" fontId="15" fillId="0" borderId="7" xfId="0" applyNumberFormat="1" applyFont="1" applyFill="1" applyBorder="1" applyAlignment="1">
      <alignment vertical="center"/>
    </xf>
    <xf numFmtId="167" fontId="0" fillId="13" borderId="9" xfId="0" applyNumberFormat="1" applyFont="1" applyFill="1" applyBorder="1" applyAlignment="1">
      <alignment vertical="center"/>
    </xf>
    <xf numFmtId="167" fontId="15" fillId="0" borderId="10" xfId="0" applyNumberFormat="1" applyFont="1" applyFill="1" applyBorder="1" applyAlignment="1">
      <alignment vertical="center"/>
    </xf>
    <xf numFmtId="167" fontId="0" fillId="2" borderId="10" xfId="0" applyNumberFormat="1" applyFont="1" applyFill="1" applyBorder="1" applyAlignment="1">
      <alignment vertical="center"/>
    </xf>
    <xf numFmtId="0" fontId="0" fillId="4" borderId="43" xfId="0" applyFont="1" applyFill="1" applyBorder="1" applyAlignment="1">
      <alignment vertical="center"/>
    </xf>
    <xf numFmtId="0" fontId="0" fillId="4" borderId="44" xfId="0" applyFont="1" applyFill="1" applyBorder="1" applyAlignment="1">
      <alignment vertical="center"/>
    </xf>
    <xf numFmtId="0" fontId="0" fillId="4" borderId="45" xfId="0" applyFont="1" applyFill="1" applyBorder="1" applyAlignment="1">
      <alignment vertical="center"/>
    </xf>
    <xf numFmtId="0" fontId="0" fillId="13" borderId="43" xfId="0" applyFont="1" applyFill="1" applyBorder="1" applyAlignment="1">
      <alignment vertical="center"/>
    </xf>
    <xf numFmtId="0" fontId="0" fillId="13" borderId="44" xfId="0" applyFont="1" applyFill="1" applyBorder="1" applyAlignment="1">
      <alignment vertical="center"/>
    </xf>
    <xf numFmtId="0" fontId="0" fillId="13" borderId="45" xfId="0" applyFont="1" applyFill="1" applyBorder="1" applyAlignment="1">
      <alignment vertical="center"/>
    </xf>
    <xf numFmtId="171" fontId="0" fillId="2" borderId="5" xfId="0" applyNumberFormat="1" applyFont="1" applyFill="1" applyBorder="1" applyAlignment="1">
      <alignment vertical="center"/>
    </xf>
    <xf numFmtId="171" fontId="0" fillId="13" borderId="4" xfId="0" applyNumberFormat="1" applyFont="1" applyFill="1" applyBorder="1" applyAlignment="1">
      <alignment vertical="center"/>
    </xf>
    <xf numFmtId="171" fontId="0" fillId="13" borderId="9" xfId="0" applyNumberFormat="1" applyFont="1" applyFill="1" applyBorder="1" applyAlignment="1">
      <alignment vertical="center"/>
    </xf>
    <xf numFmtId="171" fontId="0" fillId="2" borderId="10" xfId="0" applyNumberFormat="1" applyFont="1" applyFill="1" applyBorder="1" applyAlignment="1">
      <alignment vertical="center"/>
    </xf>
    <xf numFmtId="0" fontId="0" fillId="2" borderId="43" xfId="0" applyFont="1" applyFill="1" applyBorder="1" applyAlignment="1">
      <alignment vertical="center"/>
    </xf>
    <xf numFmtId="0" fontId="0" fillId="2" borderId="44" xfId="0" applyFont="1" applyFill="1" applyBorder="1" applyAlignment="1">
      <alignment vertical="center"/>
    </xf>
    <xf numFmtId="0" fontId="0" fillId="2" borderId="45" xfId="0" applyFont="1" applyFill="1" applyBorder="1" applyAlignment="1">
      <alignment vertical="center"/>
    </xf>
    <xf numFmtId="0" fontId="0" fillId="12" borderId="43" xfId="0" applyFont="1" applyFill="1" applyBorder="1" applyAlignment="1">
      <alignment vertical="center"/>
    </xf>
    <xf numFmtId="0" fontId="0" fillId="12" borderId="44" xfId="0" applyFont="1" applyFill="1" applyBorder="1" applyAlignment="1">
      <alignment vertical="center"/>
    </xf>
    <xf numFmtId="0" fontId="0" fillId="12" borderId="45" xfId="0" applyFont="1" applyFill="1" applyBorder="1" applyAlignment="1">
      <alignment vertical="center"/>
    </xf>
    <xf numFmtId="0" fontId="0" fillId="3" borderId="43" xfId="0" applyFont="1" applyFill="1" applyBorder="1" applyAlignment="1">
      <alignment vertical="center"/>
    </xf>
    <xf numFmtId="0" fontId="0" fillId="3" borderId="44" xfId="0" applyFont="1" applyFill="1" applyBorder="1" applyAlignment="1">
      <alignment vertical="center"/>
    </xf>
    <xf numFmtId="0" fontId="0" fillId="3" borderId="45" xfId="0" applyFont="1" applyFill="1" applyBorder="1" applyAlignment="1">
      <alignment vertical="center"/>
    </xf>
    <xf numFmtId="171" fontId="0" fillId="14" borderId="5" xfId="0" applyNumberFormat="1" applyFont="1" applyFill="1" applyBorder="1" applyAlignment="1">
      <alignment vertical="center"/>
    </xf>
    <xf numFmtId="0" fontId="0" fillId="11" borderId="43" xfId="0" applyFont="1" applyFill="1" applyBorder="1" applyAlignment="1">
      <alignment vertical="center"/>
    </xf>
    <xf numFmtId="0" fontId="0" fillId="11" borderId="44" xfId="0" applyFont="1" applyFill="1" applyBorder="1" applyAlignment="1">
      <alignment vertical="center"/>
    </xf>
    <xf numFmtId="0" fontId="0" fillId="11" borderId="45" xfId="0" applyFont="1" applyFill="1" applyBorder="1" applyAlignment="1">
      <alignment vertical="center"/>
    </xf>
    <xf numFmtId="167" fontId="0" fillId="14" borderId="5" xfId="0" applyNumberFormat="1" applyFont="1" applyFill="1" applyBorder="1" applyAlignment="1">
      <alignment vertical="center"/>
    </xf>
    <xf numFmtId="167" fontId="0" fillId="5" borderId="6" xfId="0" applyNumberFormat="1" applyFont="1" applyFill="1" applyBorder="1" applyAlignment="1">
      <alignment vertical="center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165" fontId="2" fillId="8" borderId="4" xfId="0" applyNumberFormat="1" applyFont="1" applyFill="1" applyBorder="1" applyAlignment="1">
      <alignment vertical="center"/>
    </xf>
    <xf numFmtId="0" fontId="15" fillId="0" borderId="4" xfId="0" applyFont="1" applyBorder="1" applyAlignment="1" applyProtection="1">
      <alignment vertical="center" wrapText="1"/>
      <protection hidden="1"/>
    </xf>
    <xf numFmtId="0" fontId="15" fillId="0" borderId="5" xfId="0" applyFont="1" applyBorder="1" applyProtection="1">
      <protection hidden="1"/>
    </xf>
    <xf numFmtId="171" fontId="15" fillId="0" borderId="0" xfId="0" applyNumberFormat="1" applyFont="1" applyBorder="1" applyAlignment="1" applyProtection="1">
      <alignment horizontal="center" vertical="center"/>
      <protection hidden="1"/>
    </xf>
    <xf numFmtId="171" fontId="15" fillId="14" borderId="0" xfId="0" applyNumberFormat="1" applyFont="1" applyFill="1" applyBorder="1" applyAlignment="1" applyProtection="1">
      <alignment horizontal="center" vertical="center"/>
      <protection hidden="1"/>
    </xf>
    <xf numFmtId="171" fontId="15" fillId="2" borderId="0" xfId="0" applyNumberFormat="1" applyFont="1" applyFill="1" applyBorder="1" applyAlignment="1" applyProtection="1">
      <alignment horizontal="center" vertical="center"/>
      <protection hidden="1"/>
    </xf>
    <xf numFmtId="171" fontId="15" fillId="13" borderId="4" xfId="0" applyNumberFormat="1" applyFont="1" applyFill="1" applyBorder="1" applyAlignment="1" applyProtection="1">
      <alignment horizontal="center" vertical="center"/>
      <protection hidden="1"/>
    </xf>
    <xf numFmtId="171" fontId="15" fillId="0" borderId="5" xfId="0" applyNumberFormat="1" applyFont="1" applyBorder="1" applyAlignment="1" applyProtection="1">
      <alignment horizontal="center" vertical="center"/>
      <protection hidden="1"/>
    </xf>
    <xf numFmtId="171" fontId="15" fillId="2" borderId="5" xfId="0" applyNumberFormat="1" applyFont="1" applyFill="1" applyBorder="1" applyAlignment="1" applyProtection="1">
      <alignment horizontal="center" vertical="center"/>
      <protection hidden="1"/>
    </xf>
    <xf numFmtId="171" fontId="15" fillId="13" borderId="7" xfId="0" applyNumberFormat="1" applyFont="1" applyFill="1" applyBorder="1" applyAlignment="1" applyProtection="1">
      <alignment horizontal="center" vertical="center"/>
      <protection hidden="1"/>
    </xf>
    <xf numFmtId="171" fontId="15" fillId="0" borderId="7" xfId="0" applyNumberFormat="1" applyFont="1" applyBorder="1" applyAlignment="1" applyProtection="1">
      <alignment horizontal="center" vertical="center"/>
      <protection hidden="1"/>
    </xf>
    <xf numFmtId="171" fontId="15" fillId="13" borderId="9" xfId="0" applyNumberFormat="1" applyFont="1" applyFill="1" applyBorder="1" applyAlignment="1" applyProtection="1">
      <alignment horizontal="center" vertical="center"/>
      <protection hidden="1"/>
    </xf>
    <xf numFmtId="171" fontId="15" fillId="0" borderId="10" xfId="0" applyNumberFormat="1" applyFont="1" applyBorder="1" applyAlignment="1" applyProtection="1">
      <alignment horizontal="center" vertical="center"/>
      <protection hidden="1"/>
    </xf>
    <xf numFmtId="171" fontId="15" fillId="2" borderId="10" xfId="0" applyNumberFormat="1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Protection="1">
      <protection hidden="1"/>
    </xf>
    <xf numFmtId="171" fontId="15" fillId="0" borderId="4" xfId="0" applyNumberFormat="1" applyFont="1" applyBorder="1" applyAlignment="1" applyProtection="1">
      <alignment horizontal="center" vertical="center"/>
      <protection hidden="1"/>
    </xf>
    <xf numFmtId="171" fontId="15" fillId="0" borderId="9" xfId="0" applyNumberFormat="1" applyFont="1" applyBorder="1" applyAlignment="1" applyProtection="1">
      <alignment horizontal="center" vertical="center"/>
      <protection hidden="1"/>
    </xf>
    <xf numFmtId="171" fontId="15" fillId="14" borderId="10" xfId="0" applyNumberFormat="1" applyFont="1" applyFill="1" applyBorder="1" applyAlignment="1" applyProtection="1">
      <alignment horizontal="center" vertical="center"/>
      <protection hidden="1"/>
    </xf>
    <xf numFmtId="171" fontId="15" fillId="14" borderId="5" xfId="0" applyNumberFormat="1" applyFont="1" applyFill="1" applyBorder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vertical="center" wrapText="1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vertical="center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2" fillId="0" borderId="0" xfId="0" applyFont="1" applyBorder="1" applyAlignment="1">
      <alignment horizontal="right" vertical="center"/>
    </xf>
    <xf numFmtId="165" fontId="12" fillId="0" borderId="0" xfId="0" applyNumberFormat="1" applyFont="1" applyBorder="1" applyAlignment="1">
      <alignment vertical="center"/>
    </xf>
    <xf numFmtId="166" fontId="2" fillId="8" borderId="33" xfId="0" quotePrefix="1" applyNumberFormat="1" applyFont="1" applyFill="1" applyBorder="1" applyAlignment="1">
      <alignment vertical="center"/>
    </xf>
    <xf numFmtId="166" fontId="2" fillId="8" borderId="7" xfId="0" quotePrefix="1" applyNumberFormat="1" applyFont="1" applyFill="1" applyBorder="1" applyAlignment="1">
      <alignment vertical="center"/>
    </xf>
    <xf numFmtId="0" fontId="12" fillId="0" borderId="8" xfId="0" applyFont="1" applyBorder="1" applyAlignment="1">
      <alignment vertical="center"/>
    </xf>
    <xf numFmtId="172" fontId="12" fillId="0" borderId="33" xfId="3" quotePrefix="1" applyNumberFormat="1" applyFont="1" applyBorder="1" applyAlignment="1">
      <alignment vertical="center"/>
    </xf>
    <xf numFmtId="172" fontId="12" fillId="0" borderId="7" xfId="3" quotePrefix="1" applyNumberFormat="1" applyFont="1" applyBorder="1" applyAlignment="1">
      <alignment vertical="center"/>
    </xf>
    <xf numFmtId="0" fontId="15" fillId="2" borderId="43" xfId="0" applyFont="1" applyFill="1" applyBorder="1" applyAlignment="1" applyProtection="1">
      <alignment horizontal="center" vertical="center"/>
      <protection hidden="1"/>
    </xf>
    <xf numFmtId="0" fontId="15" fillId="9" borderId="46" xfId="0" applyFont="1" applyFill="1" applyBorder="1" applyAlignment="1">
      <alignment vertical="center"/>
    </xf>
    <xf numFmtId="0" fontId="15" fillId="9" borderId="47" xfId="0" applyFont="1" applyFill="1" applyBorder="1" applyAlignment="1">
      <alignment vertical="center"/>
    </xf>
    <xf numFmtId="44" fontId="15" fillId="9" borderId="48" xfId="1" applyFont="1" applyFill="1" applyBorder="1" applyAlignment="1" applyProtection="1">
      <alignment vertical="center"/>
      <protection hidden="1"/>
    </xf>
    <xf numFmtId="0" fontId="15" fillId="7" borderId="47" xfId="0" applyFont="1" applyFill="1" applyBorder="1" applyAlignment="1">
      <alignment vertical="center"/>
    </xf>
    <xf numFmtId="44" fontId="15" fillId="7" borderId="48" xfId="1" applyFont="1" applyFill="1" applyBorder="1" applyAlignment="1">
      <alignment vertical="center"/>
    </xf>
    <xf numFmtId="44" fontId="15" fillId="9" borderId="48" xfId="1" applyFont="1" applyFill="1" applyBorder="1" applyAlignment="1">
      <alignment vertical="center"/>
    </xf>
    <xf numFmtId="0" fontId="15" fillId="9" borderId="49" xfId="0" applyFont="1" applyFill="1" applyBorder="1" applyAlignment="1">
      <alignment vertical="center"/>
    </xf>
    <xf numFmtId="0" fontId="15" fillId="9" borderId="50" xfId="0" applyFont="1" applyFill="1" applyBorder="1" applyAlignment="1" applyProtection="1">
      <alignment vertical="center"/>
      <protection hidden="1"/>
    </xf>
    <xf numFmtId="44" fontId="15" fillId="9" borderId="51" xfId="1" applyFont="1" applyFill="1" applyBorder="1" applyAlignment="1">
      <alignment vertical="center"/>
    </xf>
    <xf numFmtId="0" fontId="2" fillId="5" borderId="0" xfId="0" applyFont="1" applyFill="1" applyBorder="1" applyAlignment="1" applyProtection="1">
      <alignment vertical="center"/>
    </xf>
    <xf numFmtId="3" fontId="2" fillId="5" borderId="0" xfId="0" applyNumberFormat="1" applyFont="1" applyFill="1" applyBorder="1" applyAlignment="1" applyProtection="1">
      <alignment vertical="center"/>
    </xf>
    <xf numFmtId="0" fontId="0" fillId="0" borderId="7" xfId="0" quotePrefix="1" applyBorder="1"/>
    <xf numFmtId="0" fontId="0" fillId="0" borderId="9" xfId="0" quotePrefix="1" applyBorder="1"/>
    <xf numFmtId="172" fontId="12" fillId="0" borderId="9" xfId="3" quotePrefix="1" applyNumberFormat="1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166" fontId="2" fillId="8" borderId="9" xfId="0" quotePrefix="1" applyNumberFormat="1" applyFont="1" applyFill="1" applyBorder="1" applyAlignment="1">
      <alignment vertical="center"/>
    </xf>
    <xf numFmtId="0" fontId="15" fillId="0" borderId="2" xfId="0" applyFont="1" applyBorder="1" applyAlignment="1" applyProtection="1">
      <alignment vertical="center" wrapText="1"/>
      <protection hidden="1"/>
    </xf>
    <xf numFmtId="0" fontId="15" fillId="0" borderId="5" xfId="0" applyFont="1" applyBorder="1" applyAlignment="1" applyProtection="1">
      <alignment vertical="center" wrapText="1"/>
      <protection hidden="1"/>
    </xf>
    <xf numFmtId="0" fontId="15" fillId="0" borderId="10" xfId="0" applyFont="1" applyBorder="1" applyAlignment="1" applyProtection="1">
      <alignment vertical="center" wrapText="1"/>
      <protection hidden="1"/>
    </xf>
    <xf numFmtId="0" fontId="0" fillId="0" borderId="0" xfId="0" applyFont="1"/>
    <xf numFmtId="0" fontId="0" fillId="0" borderId="30" xfId="0" applyFont="1" applyBorder="1"/>
    <xf numFmtId="169" fontId="0" fillId="0" borderId="5" xfId="0" applyNumberFormat="1" applyFont="1" applyBorder="1"/>
    <xf numFmtId="169" fontId="0" fillId="0" borderId="6" xfId="0" applyNumberFormat="1" applyFont="1" applyBorder="1"/>
    <xf numFmtId="0" fontId="0" fillId="0" borderId="7" xfId="0" applyFont="1" applyBorder="1"/>
    <xf numFmtId="168" fontId="0" fillId="0" borderId="0" xfId="0" applyNumberFormat="1" applyFont="1" applyBorder="1"/>
    <xf numFmtId="169" fontId="0" fillId="0" borderId="0" xfId="0" applyNumberFormat="1" applyFont="1" applyBorder="1"/>
    <xf numFmtId="168" fontId="0" fillId="0" borderId="8" xfId="0" applyNumberFormat="1" applyFont="1" applyBorder="1"/>
    <xf numFmtId="170" fontId="0" fillId="15" borderId="30" xfId="0" applyNumberFormat="1" applyFont="1" applyFill="1" applyBorder="1"/>
    <xf numFmtId="0" fontId="0" fillId="0" borderId="0" xfId="0" applyFont="1" applyBorder="1"/>
    <xf numFmtId="0" fontId="0" fillId="0" borderId="9" xfId="0" applyFont="1" applyBorder="1"/>
    <xf numFmtId="170" fontId="0" fillId="0" borderId="10" xfId="0" applyNumberFormat="1" applyFont="1" applyBorder="1"/>
    <xf numFmtId="0" fontId="0" fillId="0" borderId="10" xfId="0" applyFont="1" applyBorder="1"/>
    <xf numFmtId="170" fontId="0" fillId="0" borderId="11" xfId="0" applyNumberFormat="1" applyFont="1" applyBorder="1"/>
    <xf numFmtId="0" fontId="0" fillId="0" borderId="11" xfId="0" applyFont="1" applyFill="1" applyBorder="1" applyAlignment="1">
      <alignment vertical="center"/>
    </xf>
    <xf numFmtId="0" fontId="0" fillId="17" borderId="0" xfId="0" applyFill="1" applyAlignment="1">
      <alignment vertical="center"/>
    </xf>
    <xf numFmtId="0" fontId="0" fillId="17" borderId="0" xfId="0" applyFill="1"/>
    <xf numFmtId="0" fontId="2" fillId="17" borderId="0" xfId="0" applyFont="1" applyFill="1" applyAlignment="1">
      <alignment vertical="center"/>
    </xf>
    <xf numFmtId="0" fontId="0" fillId="17" borderId="0" xfId="0" quotePrefix="1" applyFill="1" applyAlignment="1">
      <alignment vertical="center"/>
    </xf>
    <xf numFmtId="0" fontId="14" fillId="17" borderId="0" xfId="0" applyFont="1" applyFill="1"/>
    <xf numFmtId="0" fontId="2" fillId="17" borderId="0" xfId="0" applyFont="1" applyFill="1"/>
    <xf numFmtId="0" fontId="15" fillId="17" borderId="0" xfId="2" quotePrefix="1" applyNumberFormat="1" applyFont="1" applyFill="1" applyBorder="1" applyAlignment="1" applyProtection="1"/>
    <xf numFmtId="0" fontId="0" fillId="17" borderId="0" xfId="0" quotePrefix="1" applyFont="1" applyFill="1" applyAlignment="1">
      <alignment vertical="center"/>
    </xf>
    <xf numFmtId="0" fontId="2" fillId="17" borderId="0" xfId="0" quotePrefix="1" applyFont="1" applyFill="1" applyAlignment="1">
      <alignment vertical="center"/>
    </xf>
    <xf numFmtId="1" fontId="2" fillId="17" borderId="0" xfId="0" applyNumberFormat="1" applyFont="1" applyFill="1" applyAlignment="1">
      <alignment horizontal="right"/>
    </xf>
    <xf numFmtId="2" fontId="0" fillId="17" borderId="0" xfId="0" applyNumberFormat="1" applyFill="1"/>
    <xf numFmtId="44" fontId="0" fillId="17" borderId="0" xfId="1" applyFont="1" applyFill="1"/>
    <xf numFmtId="0" fontId="2" fillId="17" borderId="0" xfId="0" applyFont="1" applyFill="1" applyAlignment="1">
      <alignment horizontal="center"/>
    </xf>
    <xf numFmtId="0" fontId="0" fillId="17" borderId="0" xfId="0" quotePrefix="1" applyFill="1"/>
    <xf numFmtId="0" fontId="14" fillId="17" borderId="0" xfId="2" applyNumberFormat="1" applyFont="1" applyFill="1" applyBorder="1" applyAlignment="1" applyProtection="1"/>
    <xf numFmtId="0" fontId="0" fillId="17" borderId="0" xfId="0" quotePrefix="1" applyFont="1" applyFill="1"/>
    <xf numFmtId="0" fontId="15" fillId="0" borderId="1" xfId="0" applyFont="1" applyFill="1" applyBorder="1" applyAlignment="1" applyProtection="1">
      <alignment vertical="center" wrapText="1"/>
      <protection hidden="1"/>
    </xf>
    <xf numFmtId="0" fontId="15" fillId="0" borderId="2" xfId="0" applyFont="1" applyFill="1" applyBorder="1" applyProtection="1">
      <protection hidden="1"/>
    </xf>
    <xf numFmtId="0" fontId="15" fillId="0" borderId="3" xfId="0" applyFont="1" applyFill="1" applyBorder="1" applyAlignment="1" applyProtection="1">
      <alignment vertical="center"/>
      <protection hidden="1"/>
    </xf>
    <xf numFmtId="0" fontId="15" fillId="0" borderId="2" xfId="0" applyFont="1" applyBorder="1" applyAlignment="1" applyProtection="1">
      <alignment vertical="center"/>
      <protection hidden="1"/>
    </xf>
    <xf numFmtId="171" fontId="15" fillId="0" borderId="2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22" fillId="0" borderId="9" xfId="0" applyFont="1" applyBorder="1" applyAlignment="1" applyProtection="1">
      <alignment vertical="center" wrapText="1"/>
      <protection hidden="1"/>
    </xf>
    <xf numFmtId="171" fontId="15" fillId="0" borderId="53" xfId="0" applyNumberFormat="1" applyFont="1" applyBorder="1" applyAlignment="1" applyProtection="1">
      <alignment horizontal="center" vertical="center"/>
      <protection hidden="1"/>
    </xf>
    <xf numFmtId="171" fontId="15" fillId="5" borderId="27" xfId="0" applyNumberFormat="1" applyFont="1" applyFill="1" applyBorder="1" applyAlignment="1" applyProtection="1">
      <alignment horizontal="center" vertical="center"/>
      <protection hidden="1"/>
    </xf>
    <xf numFmtId="171" fontId="15" fillId="0" borderId="27" xfId="0" applyNumberFormat="1" applyFont="1" applyBorder="1" applyAlignment="1" applyProtection="1">
      <alignment horizontal="center" vertical="center"/>
      <protection hidden="1"/>
    </xf>
    <xf numFmtId="0" fontId="15" fillId="0" borderId="54" xfId="0" applyFont="1" applyBorder="1" applyAlignment="1" applyProtection="1">
      <alignment vertical="center"/>
      <protection hidden="1"/>
    </xf>
    <xf numFmtId="171" fontId="15" fillId="0" borderId="55" xfId="0" applyNumberFormat="1" applyFont="1" applyFill="1" applyBorder="1" applyAlignment="1" applyProtection="1">
      <alignment horizontal="center" vertical="center"/>
      <protection hidden="1"/>
    </xf>
    <xf numFmtId="171" fontId="15" fillId="5" borderId="56" xfId="0" applyNumberFormat="1" applyFont="1" applyFill="1" applyBorder="1" applyAlignment="1" applyProtection="1">
      <alignment horizontal="center" vertical="center"/>
      <protection hidden="1"/>
    </xf>
    <xf numFmtId="171" fontId="15" fillId="0" borderId="56" xfId="0" applyNumberFormat="1" applyFont="1" applyBorder="1" applyAlignment="1" applyProtection="1">
      <alignment horizontal="center" vertical="center"/>
      <protection hidden="1"/>
    </xf>
    <xf numFmtId="171" fontId="15" fillId="0" borderId="27" xfId="0" applyNumberFormat="1" applyFont="1" applyFill="1" applyBorder="1" applyAlignment="1" applyProtection="1">
      <alignment horizontal="center" vertical="center"/>
      <protection hidden="1"/>
    </xf>
    <xf numFmtId="171" fontId="15" fillId="5" borderId="53" xfId="0" applyNumberFormat="1" applyFont="1" applyFill="1" applyBorder="1" applyAlignment="1" applyProtection="1">
      <alignment horizontal="center" vertical="center"/>
      <protection hidden="1"/>
    </xf>
    <xf numFmtId="171" fontId="15" fillId="0" borderId="57" xfId="0" applyNumberFormat="1" applyFont="1" applyBorder="1" applyAlignment="1" applyProtection="1">
      <alignment horizontal="center" vertical="center"/>
      <protection hidden="1"/>
    </xf>
    <xf numFmtId="171" fontId="15" fillId="14" borderId="28" xfId="0" applyNumberFormat="1" applyFont="1" applyFill="1" applyBorder="1" applyAlignment="1" applyProtection="1">
      <alignment horizontal="center" vertical="center"/>
      <protection hidden="1"/>
    </xf>
    <xf numFmtId="171" fontId="15" fillId="0" borderId="28" xfId="0" applyNumberFormat="1" applyFont="1" applyBorder="1" applyAlignment="1" applyProtection="1">
      <alignment horizontal="center" vertical="center"/>
      <protection hidden="1"/>
    </xf>
    <xf numFmtId="171" fontId="15" fillId="5" borderId="29" xfId="0" applyNumberFormat="1" applyFont="1" applyFill="1" applyBorder="1" applyAlignment="1" applyProtection="1">
      <alignment horizontal="center" vertical="center"/>
      <protection hidden="1"/>
    </xf>
    <xf numFmtId="0" fontId="15" fillId="0" borderId="58" xfId="0" applyFont="1" applyBorder="1" applyAlignment="1" applyProtection="1">
      <alignment vertical="center"/>
      <protection hidden="1"/>
    </xf>
    <xf numFmtId="0" fontId="15" fillId="0" borderId="59" xfId="0" applyFont="1" applyBorder="1" applyAlignment="1" applyProtection="1">
      <alignment vertical="center"/>
      <protection hidden="1"/>
    </xf>
    <xf numFmtId="44" fontId="15" fillId="0" borderId="60" xfId="1" applyFont="1" applyBorder="1" applyAlignment="1" applyProtection="1">
      <alignment vertical="center"/>
      <protection hidden="1"/>
    </xf>
    <xf numFmtId="0" fontId="15" fillId="0" borderId="61" xfId="0" applyFont="1" applyBorder="1" applyAlignment="1" applyProtection="1">
      <alignment vertical="center"/>
      <protection hidden="1"/>
    </xf>
    <xf numFmtId="0" fontId="15" fillId="0" borderId="62" xfId="0" applyFont="1" applyBorder="1" applyAlignment="1" applyProtection="1">
      <alignment vertical="center"/>
      <protection hidden="1"/>
    </xf>
    <xf numFmtId="44" fontId="15" fillId="0" borderId="63" xfId="1" applyFont="1" applyBorder="1" applyAlignment="1" applyProtection="1">
      <alignment vertical="center"/>
      <protection hidden="1"/>
    </xf>
    <xf numFmtId="1" fontId="15" fillId="0" borderId="59" xfId="0" applyNumberFormat="1" applyFont="1" applyBorder="1" applyAlignment="1" applyProtection="1">
      <alignment vertical="center"/>
      <protection hidden="1"/>
    </xf>
    <xf numFmtId="2" fontId="15" fillId="0" borderId="59" xfId="0" applyNumberFormat="1" applyFont="1" applyBorder="1" applyAlignment="1" applyProtection="1">
      <alignment vertical="center"/>
      <protection hidden="1"/>
    </xf>
    <xf numFmtId="2" fontId="15" fillId="0" borderId="62" xfId="0" applyNumberFormat="1" applyFont="1" applyBorder="1" applyAlignment="1" applyProtection="1">
      <alignment vertical="center"/>
      <protection hidden="1"/>
    </xf>
    <xf numFmtId="0" fontId="15" fillId="0" borderId="64" xfId="0" applyFont="1" applyBorder="1" applyAlignment="1" applyProtection="1">
      <alignment vertical="center" wrapText="1"/>
      <protection hidden="1"/>
    </xf>
    <xf numFmtId="0" fontId="15" fillId="0" borderId="65" xfId="0" applyFont="1" applyBorder="1" applyAlignment="1" applyProtection="1">
      <alignment vertical="center" wrapText="1"/>
      <protection hidden="1"/>
    </xf>
    <xf numFmtId="1" fontId="15" fillId="0" borderId="25" xfId="0" applyNumberFormat="1" applyFont="1" applyBorder="1" applyAlignment="1" applyProtection="1">
      <alignment vertical="center"/>
      <protection hidden="1"/>
    </xf>
    <xf numFmtId="0" fontId="15" fillId="0" borderId="26" xfId="0" applyFont="1" applyBorder="1" applyAlignment="1" applyProtection="1">
      <alignment vertical="center"/>
      <protection hidden="1"/>
    </xf>
    <xf numFmtId="0" fontId="15" fillId="0" borderId="66" xfId="0" applyFont="1" applyBorder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hidden="1"/>
    </xf>
    <xf numFmtId="0" fontId="15" fillId="0" borderId="67" xfId="0" applyFont="1" applyBorder="1" applyAlignment="1" applyProtection="1">
      <alignment vertical="center"/>
      <protection hidden="1"/>
    </xf>
    <xf numFmtId="2" fontId="15" fillId="0" borderId="28" xfId="0" applyNumberFormat="1" applyFont="1" applyBorder="1" applyAlignment="1" applyProtection="1">
      <alignment vertical="center"/>
      <protection hidden="1"/>
    </xf>
    <xf numFmtId="0" fontId="15" fillId="0" borderId="29" xfId="0" applyFont="1" applyBorder="1" applyAlignment="1" applyProtection="1">
      <alignment vertical="center"/>
      <protection hidden="1"/>
    </xf>
    <xf numFmtId="44" fontId="15" fillId="0" borderId="22" xfId="1" applyNumberFormat="1" applyFont="1" applyBorder="1" applyAlignment="1" applyProtection="1">
      <alignment vertical="center"/>
      <protection hidden="1"/>
    </xf>
    <xf numFmtId="44" fontId="15" fillId="0" borderId="23" xfId="1" applyFont="1" applyBorder="1" applyAlignment="1" applyProtection="1">
      <alignment vertical="center"/>
      <protection hidden="1"/>
    </xf>
    <xf numFmtId="44" fontId="15" fillId="0" borderId="24" xfId="1" applyFont="1" applyBorder="1" applyAlignment="1" applyProtection="1">
      <alignment vertical="center"/>
      <protection hidden="1"/>
    </xf>
    <xf numFmtId="0" fontId="15" fillId="0" borderId="41" xfId="0" applyFont="1" applyBorder="1" applyAlignment="1" applyProtection="1">
      <alignment vertical="center"/>
      <protection hidden="1"/>
    </xf>
    <xf numFmtId="0" fontId="15" fillId="0" borderId="21" xfId="0" applyFont="1" applyBorder="1" applyAlignment="1" applyProtection="1">
      <alignment vertical="center"/>
      <protection hidden="1"/>
    </xf>
    <xf numFmtId="0" fontId="15" fillId="7" borderId="0" xfId="0" applyFont="1" applyFill="1" applyBorder="1" applyProtection="1">
      <protection hidden="1"/>
    </xf>
    <xf numFmtId="0" fontId="15" fillId="7" borderId="0" xfId="0" applyFont="1" applyFill="1" applyProtection="1">
      <protection hidden="1"/>
    </xf>
    <xf numFmtId="0" fontId="15" fillId="7" borderId="0" xfId="0" applyFont="1" applyFill="1" applyAlignment="1" applyProtection="1">
      <alignment vertical="center"/>
      <protection hidden="1"/>
    </xf>
    <xf numFmtId="0" fontId="20" fillId="7" borderId="0" xfId="0" applyFont="1" applyFill="1" applyBorder="1" applyAlignment="1" applyProtection="1">
      <protection hidden="1"/>
    </xf>
    <xf numFmtId="0" fontId="15" fillId="0" borderId="68" xfId="0" applyFont="1" applyBorder="1" applyAlignment="1" applyProtection="1">
      <alignment vertical="center"/>
      <protection hidden="1"/>
    </xf>
    <xf numFmtId="0" fontId="15" fillId="0" borderId="42" xfId="0" applyFont="1" applyBorder="1" applyAlignment="1" applyProtection="1">
      <alignment vertical="center"/>
      <protection hidden="1"/>
    </xf>
    <xf numFmtId="0" fontId="15" fillId="0" borderId="69" xfId="0" applyFont="1" applyBorder="1" applyAlignment="1" applyProtection="1">
      <alignment vertical="center"/>
      <protection hidden="1"/>
    </xf>
    <xf numFmtId="0" fontId="15" fillId="0" borderId="32" xfId="0" applyFont="1" applyBorder="1" applyAlignment="1" applyProtection="1">
      <alignment vertical="center"/>
      <protection hidden="1"/>
    </xf>
    <xf numFmtId="0" fontId="14" fillId="7" borderId="0" xfId="0" applyFont="1" applyFill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vertical="center"/>
    </xf>
    <xf numFmtId="0" fontId="15" fillId="14" borderId="2" xfId="0" applyFont="1" applyFill="1" applyBorder="1" applyAlignment="1">
      <alignment vertical="center"/>
    </xf>
    <xf numFmtId="0" fontId="15" fillId="2" borderId="2" xfId="0" applyFont="1" applyFill="1" applyBorder="1" applyAlignment="1">
      <alignment vertical="center"/>
    </xf>
    <xf numFmtId="0" fontId="15" fillId="5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8" fontId="15" fillId="0" borderId="21" xfId="0" applyNumberFormat="1" applyFont="1" applyBorder="1" applyAlignment="1">
      <alignment vertical="center"/>
    </xf>
    <xf numFmtId="168" fontId="15" fillId="0" borderId="31" xfId="0" applyNumberFormat="1" applyFont="1" applyBorder="1" applyAlignment="1">
      <alignment vertical="center"/>
    </xf>
    <xf numFmtId="167" fontId="15" fillId="13" borderId="4" xfId="0" applyNumberFormat="1" applyFont="1" applyFill="1" applyBorder="1" applyAlignment="1">
      <alignment vertical="center"/>
    </xf>
    <xf numFmtId="167" fontId="15" fillId="2" borderId="5" xfId="0" applyNumberFormat="1" applyFont="1" applyFill="1" applyBorder="1" applyAlignment="1">
      <alignment vertical="center"/>
    </xf>
    <xf numFmtId="167" fontId="15" fillId="13" borderId="7" xfId="0" applyNumberFormat="1" applyFont="1" applyFill="1" applyBorder="1" applyAlignment="1">
      <alignment vertical="center"/>
    </xf>
    <xf numFmtId="167" fontId="15" fillId="2" borderId="0" xfId="0" applyNumberFormat="1" applyFont="1" applyFill="1" applyBorder="1" applyAlignment="1">
      <alignment vertical="center"/>
    </xf>
    <xf numFmtId="167" fontId="15" fillId="5" borderId="8" xfId="0" applyNumberFormat="1" applyFont="1" applyFill="1" applyBorder="1" applyAlignment="1">
      <alignment vertical="center"/>
    </xf>
    <xf numFmtId="167" fontId="15" fillId="14" borderId="0" xfId="0" applyNumberFormat="1" applyFont="1" applyFill="1" applyBorder="1" applyAlignment="1">
      <alignment vertical="center"/>
    </xf>
    <xf numFmtId="167" fontId="15" fillId="13" borderId="9" xfId="0" applyNumberFormat="1" applyFont="1" applyFill="1" applyBorder="1" applyAlignment="1">
      <alignment vertical="center"/>
    </xf>
    <xf numFmtId="167" fontId="15" fillId="2" borderId="10" xfId="0" applyNumberFormat="1" applyFont="1" applyFill="1" applyBorder="1" applyAlignment="1">
      <alignment vertical="center"/>
    </xf>
    <xf numFmtId="167" fontId="15" fillId="5" borderId="11" xfId="0" applyNumberFormat="1" applyFont="1" applyFill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171" fontId="15" fillId="5" borderId="8" xfId="0" applyNumberFormat="1" applyFont="1" applyFill="1" applyBorder="1" applyAlignment="1">
      <alignment vertical="center"/>
    </xf>
    <xf numFmtId="171" fontId="15" fillId="0" borderId="0" xfId="0" applyNumberFormat="1" applyFont="1" applyFill="1" applyBorder="1" applyAlignment="1">
      <alignment vertical="center"/>
    </xf>
    <xf numFmtId="171" fontId="15" fillId="13" borderId="7" xfId="0" applyNumberFormat="1" applyFont="1" applyFill="1" applyBorder="1" applyAlignment="1">
      <alignment vertical="center"/>
    </xf>
    <xf numFmtId="171" fontId="15" fillId="14" borderId="0" xfId="0" applyNumberFormat="1" applyFont="1" applyFill="1" applyBorder="1" applyAlignment="1">
      <alignment vertical="center"/>
    </xf>
    <xf numFmtId="171" fontId="15" fillId="2" borderId="0" xfId="0" applyNumberFormat="1" applyFont="1" applyFill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171" fontId="15" fillId="2" borderId="5" xfId="0" applyNumberFormat="1" applyFont="1" applyFill="1" applyBorder="1" applyAlignment="1">
      <alignment vertical="center"/>
    </xf>
    <xf numFmtId="0" fontId="15" fillId="0" borderId="6" xfId="0" applyFont="1" applyBorder="1" applyAlignment="1">
      <alignment vertical="center"/>
    </xf>
    <xf numFmtId="167" fontId="15" fillId="14" borderId="10" xfId="0" applyNumberFormat="1" applyFont="1" applyFill="1" applyBorder="1" applyAlignment="1">
      <alignment vertical="center"/>
    </xf>
    <xf numFmtId="0" fontId="15" fillId="0" borderId="11" xfId="0" applyFont="1" applyBorder="1" applyAlignment="1">
      <alignment vertical="center"/>
    </xf>
    <xf numFmtId="171" fontId="15" fillId="13" borderId="4" xfId="0" applyNumberFormat="1" applyFont="1" applyFill="1" applyBorder="1" applyAlignment="1">
      <alignment vertical="center"/>
    </xf>
    <xf numFmtId="0" fontId="15" fillId="0" borderId="4" xfId="0" applyFont="1" applyBorder="1" applyAlignment="1">
      <alignment vertical="center"/>
    </xf>
    <xf numFmtId="171" fontId="15" fillId="14" borderId="5" xfId="0" applyNumberFormat="1" applyFont="1" applyFill="1" applyBorder="1" applyAlignment="1">
      <alignment vertical="center"/>
    </xf>
    <xf numFmtId="167" fontId="15" fillId="14" borderId="5" xfId="0" applyNumberFormat="1" applyFont="1" applyFill="1" applyBorder="1" applyAlignment="1">
      <alignment vertical="center"/>
    </xf>
    <xf numFmtId="167" fontId="15" fillId="5" borderId="6" xfId="0" applyNumberFormat="1" applyFont="1" applyFill="1" applyBorder="1" applyAlignment="1">
      <alignment vertical="center"/>
    </xf>
    <xf numFmtId="0" fontId="15" fillId="0" borderId="43" xfId="0" applyFont="1" applyBorder="1" applyAlignment="1" applyProtection="1">
      <alignment vertical="center"/>
      <protection hidden="1"/>
    </xf>
    <xf numFmtId="0" fontId="15" fillId="0" borderId="44" xfId="0" applyFont="1" applyBorder="1" applyAlignment="1" applyProtection="1">
      <alignment vertical="center"/>
      <protection hidden="1"/>
    </xf>
    <xf numFmtId="0" fontId="15" fillId="0" borderId="45" xfId="0" applyFont="1" applyBorder="1" applyAlignment="1" applyProtection="1">
      <alignment vertical="center"/>
      <protection hidden="1"/>
    </xf>
    <xf numFmtId="0" fontId="15" fillId="0" borderId="30" xfId="0" applyFont="1" applyFill="1" applyBorder="1" applyAlignment="1" applyProtection="1">
      <alignment vertical="center"/>
      <protection hidden="1"/>
    </xf>
    <xf numFmtId="0" fontId="15" fillId="0" borderId="52" xfId="0" applyFont="1" applyBorder="1" applyAlignment="1" applyProtection="1">
      <alignment vertical="center"/>
      <protection hidden="1"/>
    </xf>
    <xf numFmtId="171" fontId="15" fillId="0" borderId="21" xfId="0" applyNumberFormat="1" applyFont="1" applyBorder="1" applyAlignment="1" applyProtection="1">
      <alignment vertical="center"/>
      <protection hidden="1"/>
    </xf>
    <xf numFmtId="171" fontId="15" fillId="0" borderId="31" xfId="0" applyNumberFormat="1" applyFont="1" applyBorder="1" applyAlignment="1" applyProtection="1">
      <alignment horizontal="left" vertical="center"/>
      <protection hidden="1"/>
    </xf>
    <xf numFmtId="0" fontId="15" fillId="7" borderId="0" xfId="0" applyFont="1" applyFill="1" applyBorder="1" applyAlignment="1" applyProtection="1">
      <alignment horizontal="center" vertical="center"/>
      <protection hidden="1"/>
    </xf>
    <xf numFmtId="2" fontId="15" fillId="7" borderId="0" xfId="0" applyNumberFormat="1" applyFont="1" applyFill="1" applyBorder="1" applyAlignment="1" applyProtection="1">
      <alignment vertical="center"/>
      <protection hidden="1"/>
    </xf>
    <xf numFmtId="1" fontId="15" fillId="7" borderId="0" xfId="0" applyNumberFormat="1" applyFont="1" applyFill="1" applyBorder="1" applyAlignment="1" applyProtection="1">
      <alignment vertical="center"/>
      <protection hidden="1"/>
    </xf>
    <xf numFmtId="0" fontId="15" fillId="7" borderId="0" xfId="0" applyFont="1" applyFill="1" applyBorder="1" applyAlignment="1" applyProtection="1">
      <alignment horizontal="left" vertical="center"/>
      <protection hidden="1"/>
    </xf>
    <xf numFmtId="0" fontId="2" fillId="13" borderId="30" xfId="0" applyFont="1" applyFill="1" applyBorder="1" applyAlignment="1" applyProtection="1">
      <alignment vertical="center"/>
    </xf>
    <xf numFmtId="0" fontId="2" fillId="14" borderId="30" xfId="0" applyFont="1" applyFill="1" applyBorder="1" applyAlignment="1" applyProtection="1">
      <alignment vertical="center"/>
    </xf>
    <xf numFmtId="0" fontId="2" fillId="2" borderId="30" xfId="0" applyFont="1" applyFill="1" applyBorder="1" applyAlignment="1" applyProtection="1">
      <alignment vertical="center"/>
    </xf>
    <xf numFmtId="0" fontId="2" fillId="16" borderId="3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0" fillId="2" borderId="1" xfId="0" applyFont="1" applyFill="1" applyBorder="1" applyAlignment="1" applyProtection="1">
      <alignment horizontal="center"/>
      <protection hidden="1"/>
    </xf>
    <xf numFmtId="0" fontId="20" fillId="2" borderId="2" xfId="0" applyFont="1" applyFill="1" applyBorder="1" applyAlignment="1" applyProtection="1">
      <alignment horizontal="center"/>
      <protection hidden="1"/>
    </xf>
    <xf numFmtId="0" fontId="20" fillId="2" borderId="3" xfId="0" applyFont="1" applyFill="1" applyBorder="1" applyAlignment="1" applyProtection="1">
      <alignment horizont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0" fontId="15" fillId="0" borderId="31" xfId="0" applyFont="1" applyBorder="1" applyAlignment="1" applyProtection="1">
      <alignment horizontal="center" vertical="center"/>
      <protection hidden="1"/>
    </xf>
    <xf numFmtId="0" fontId="15" fillId="0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4" fillId="7" borderId="0" xfId="0" applyFont="1" applyFill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 wrapText="1"/>
      <protection hidden="1"/>
    </xf>
    <xf numFmtId="0" fontId="21" fillId="0" borderId="3" xfId="0" applyFont="1" applyBorder="1" applyAlignment="1" applyProtection="1">
      <alignment horizontal="center" vertical="center" wrapText="1"/>
      <protection hidden="1"/>
    </xf>
    <xf numFmtId="0" fontId="15" fillId="0" borderId="32" xfId="0" applyFont="1" applyBorder="1" applyAlignment="1" applyProtection="1">
      <alignment horizontal="center" vertical="center"/>
      <protection hidden="1"/>
    </xf>
    <xf numFmtId="0" fontId="15" fillId="0" borderId="28" xfId="0" applyFont="1" applyBorder="1" applyAlignment="1" applyProtection="1">
      <alignment horizontal="center" vertical="center"/>
      <protection hidden="1"/>
    </xf>
    <xf numFmtId="0" fontId="15" fillId="0" borderId="29" xfId="0" applyFont="1" applyBorder="1" applyAlignment="1" applyProtection="1">
      <alignment horizontal="center" vertical="center"/>
      <protection hidden="1"/>
    </xf>
    <xf numFmtId="0" fontId="4" fillId="10" borderId="41" xfId="0" applyFont="1" applyFill="1" applyBorder="1" applyAlignment="1">
      <alignment horizontal="left" vertical="center"/>
    </xf>
    <xf numFmtId="0" fontId="4" fillId="10" borderId="25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7" fillId="10" borderId="5" xfId="0" applyFont="1" applyFill="1" applyBorder="1" applyAlignment="1">
      <alignment horizontal="left" vertical="center"/>
    </xf>
    <xf numFmtId="0" fontId="4" fillId="10" borderId="42" xfId="0" applyFont="1" applyFill="1" applyBorder="1" applyAlignment="1">
      <alignment horizontal="left" vertical="center"/>
    </xf>
    <xf numFmtId="0" fontId="4" fillId="10" borderId="0" xfId="0" applyFont="1" applyFill="1" applyBorder="1" applyAlignment="1">
      <alignment horizontal="left" vertical="center"/>
    </xf>
    <xf numFmtId="3" fontId="4" fillId="8" borderId="4" xfId="0" applyNumberFormat="1" applyFont="1" applyFill="1" applyBorder="1" applyAlignment="1" applyProtection="1">
      <alignment horizontal="right" vertical="center"/>
      <protection locked="0"/>
    </xf>
    <xf numFmtId="3" fontId="4" fillId="8" borderId="5" xfId="0" applyNumberFormat="1" applyFont="1" applyFill="1" applyBorder="1" applyAlignment="1" applyProtection="1">
      <alignment horizontal="right" vertical="center"/>
      <protection locked="0"/>
    </xf>
    <xf numFmtId="1" fontId="2" fillId="0" borderId="0" xfId="0" applyNumberFormat="1" applyFont="1" applyBorder="1" applyAlignment="1">
      <alignment horizontal="right"/>
    </xf>
    <xf numFmtId="10" fontId="2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18" fillId="10" borderId="32" xfId="0" applyFont="1" applyFill="1" applyBorder="1" applyAlignment="1">
      <alignment vertical="center"/>
    </xf>
    <xf numFmtId="0" fontId="18" fillId="10" borderId="28" xfId="0" applyFont="1" applyFill="1" applyBorder="1" applyAlignment="1">
      <alignment vertical="center"/>
    </xf>
    <xf numFmtId="0" fontId="2" fillId="0" borderId="0" xfId="0" applyFont="1" applyBorder="1" applyAlignment="1">
      <alignment horizontal="left"/>
    </xf>
    <xf numFmtId="44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8" fillId="10" borderId="42" xfId="0" applyFont="1" applyFill="1" applyBorder="1" applyAlignment="1">
      <alignment horizontal="left"/>
    </xf>
    <xf numFmtId="0" fontId="18" fillId="10" borderId="0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6" fillId="10" borderId="42" xfId="0" applyFont="1" applyFill="1" applyBorder="1" applyAlignment="1">
      <alignment horizontal="left" vertical="center"/>
    </xf>
    <xf numFmtId="0" fontId="6" fillId="10" borderId="0" xfId="0" applyFont="1" applyFill="1" applyBorder="1" applyAlignment="1">
      <alignment horizontal="left" vertical="center"/>
    </xf>
    <xf numFmtId="3" fontId="4" fillId="4" borderId="1" xfId="0" applyNumberFormat="1" applyFont="1" applyFill="1" applyBorder="1" applyAlignment="1" applyProtection="1">
      <alignment horizontal="left" vertical="center"/>
      <protection locked="0"/>
    </xf>
    <xf numFmtId="3" fontId="4" fillId="4" borderId="2" xfId="0" applyNumberFormat="1" applyFont="1" applyFill="1" applyBorder="1" applyAlignment="1" applyProtection="1">
      <alignment horizontal="left" vertical="center"/>
      <protection locked="0"/>
    </xf>
    <xf numFmtId="3" fontId="4" fillId="4" borderId="3" xfId="0" applyNumberFormat="1" applyFont="1" applyFill="1" applyBorder="1" applyAlignment="1" applyProtection="1">
      <alignment horizontal="left" vertical="center"/>
      <protection locked="0"/>
    </xf>
    <xf numFmtId="0" fontId="5" fillId="4" borderId="1" xfId="0" applyFont="1" applyFill="1" applyBorder="1" applyAlignment="1" applyProtection="1">
      <alignment horizontal="left" vertical="center"/>
      <protection locked="0"/>
    </xf>
    <xf numFmtId="0" fontId="5" fillId="4" borderId="2" xfId="0" applyFont="1" applyFill="1" applyBorder="1" applyAlignment="1" applyProtection="1">
      <alignment horizontal="left" vertical="center"/>
      <protection locked="0"/>
    </xf>
    <xf numFmtId="0" fontId="5" fillId="4" borderId="3" xfId="0" applyFont="1" applyFill="1" applyBorder="1" applyAlignment="1" applyProtection="1">
      <alignment horizontal="left" vertical="center"/>
      <protection locked="0"/>
    </xf>
    <xf numFmtId="0" fontId="20" fillId="2" borderId="7" xfId="0" applyFont="1" applyFill="1" applyBorder="1" applyAlignment="1" applyProtection="1">
      <alignment horizontal="left"/>
      <protection hidden="1"/>
    </xf>
    <xf numFmtId="0" fontId="20" fillId="2" borderId="0" xfId="0" applyFont="1" applyFill="1" applyBorder="1" applyAlignment="1" applyProtection="1">
      <alignment horizontal="left"/>
      <protection hidden="1"/>
    </xf>
    <xf numFmtId="0" fontId="15" fillId="7" borderId="0" xfId="0" applyFont="1" applyFill="1" applyAlignment="1" applyProtection="1">
      <alignment horizontal="center" vertical="center"/>
      <protection hidden="1"/>
    </xf>
    <xf numFmtId="164" fontId="15" fillId="7" borderId="0" xfId="0" applyNumberFormat="1" applyFont="1" applyFill="1" applyAlignment="1" applyProtection="1">
      <alignment vertical="center"/>
      <protection hidden="1"/>
    </xf>
    <xf numFmtId="0" fontId="15" fillId="7" borderId="0" xfId="0" applyFont="1" applyFill="1" applyAlignment="1" applyProtection="1">
      <alignment horizontal="left" vertical="center"/>
      <protection hidden="1"/>
    </xf>
    <xf numFmtId="0" fontId="0" fillId="17" borderId="0" xfId="0" applyFont="1" applyFill="1" applyBorder="1" applyAlignment="1"/>
    <xf numFmtId="0" fontId="0" fillId="0" borderId="0" xfId="0" applyFont="1" applyBorder="1" applyAlignment="1"/>
    <xf numFmtId="0" fontId="0" fillId="17" borderId="0" xfId="0" quotePrefix="1" applyFont="1" applyFill="1" applyBorder="1" applyAlignment="1"/>
    <xf numFmtId="0" fontId="0" fillId="10" borderId="25" xfId="0" applyFill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33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4" xfId="0" quotePrefix="1" applyFont="1" applyBorder="1" applyAlignment="1">
      <alignment horizontal="left" vertical="center"/>
    </xf>
    <xf numFmtId="0" fontId="2" fillId="0" borderId="7" xfId="0" quotePrefix="1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7" xfId="0" quotePrefix="1" applyFont="1" applyBorder="1" applyAlignment="1">
      <alignment horizontal="left"/>
    </xf>
    <xf numFmtId="0" fontId="2" fillId="0" borderId="9" xfId="0" quotePrefix="1" applyFont="1" applyBorder="1" applyAlignment="1">
      <alignment horizontal="left"/>
    </xf>
  </cellXfs>
  <cellStyles count="5">
    <cellStyle name="Milliers" xfId="3" builtinId="3"/>
    <cellStyle name="Monétaire" xfId="1" builtinId="4"/>
    <cellStyle name="Normal" xfId="0" builtinId="0"/>
    <cellStyle name="Normal 6" xfId="4" xr:uid="{00000000-0005-0000-0000-000003000000}"/>
    <cellStyle name="Normal_devis" xfId="2" xr:uid="{00000000-0005-0000-0000-000004000000}"/>
  </cellStyles>
  <dxfs count="0"/>
  <tableStyles count="0" defaultTableStyle="TableStyleMedium9" defaultPivotStyle="PivotStyleLight16"/>
  <colors>
    <mruColors>
      <color rgb="FF99FF66"/>
      <color rgb="FFE30F28"/>
      <color rgb="FF05506F"/>
      <color rgb="FF3C1F17"/>
      <color rgb="FF8F313F"/>
      <color rgb="FF04510B"/>
      <color rgb="FF8C9777"/>
      <color rgb="FFABAF58"/>
      <color rgb="FFAD9966"/>
      <color rgb="FFED97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fmlaLink="'Coul_Kromya-MY1'!$B$23:$F$23" lockText="1" noThreeD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emf"/><Relationship Id="rId2" Type="http://schemas.openxmlformats.org/officeDocument/2006/relationships/image" Target="../media/image134.png"/><Relationship Id="rId1" Type="http://schemas.openxmlformats.org/officeDocument/2006/relationships/image" Target="../media/image133.jpeg"/><Relationship Id="rId5" Type="http://schemas.openxmlformats.org/officeDocument/2006/relationships/image" Target="../media/image137.jpg"/><Relationship Id="rId4" Type="http://schemas.openxmlformats.org/officeDocument/2006/relationships/image" Target="../media/image136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9.emf"/><Relationship Id="rId1" Type="http://schemas.openxmlformats.org/officeDocument/2006/relationships/image" Target="../media/image1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38497</xdr:colOff>
      <xdr:row>33</xdr:row>
      <xdr:rowOff>53749</xdr:rowOff>
    </xdr:from>
    <xdr:to>
      <xdr:col>1</xdr:col>
      <xdr:colOff>1298497</xdr:colOff>
      <xdr:row>33</xdr:row>
      <xdr:rowOff>593749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40" y="1213689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41474</xdr:colOff>
      <xdr:row>34</xdr:row>
      <xdr:rowOff>53470</xdr:rowOff>
    </xdr:from>
    <xdr:to>
      <xdr:col>1</xdr:col>
      <xdr:colOff>1301474</xdr:colOff>
      <xdr:row>34</xdr:row>
      <xdr:rowOff>593470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617" y="127625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33518</xdr:colOff>
      <xdr:row>35</xdr:row>
      <xdr:rowOff>43385</xdr:rowOff>
    </xdr:from>
    <xdr:to>
      <xdr:col>1</xdr:col>
      <xdr:colOff>1293518</xdr:colOff>
      <xdr:row>35</xdr:row>
      <xdr:rowOff>583385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661" y="1337838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43558</xdr:colOff>
      <xdr:row>36</xdr:row>
      <xdr:rowOff>45788</xdr:rowOff>
    </xdr:from>
    <xdr:to>
      <xdr:col>1</xdr:col>
      <xdr:colOff>1303558</xdr:colOff>
      <xdr:row>36</xdr:row>
      <xdr:rowOff>585788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701" y="1400671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31588</xdr:colOff>
      <xdr:row>37</xdr:row>
      <xdr:rowOff>46269</xdr:rowOff>
    </xdr:from>
    <xdr:to>
      <xdr:col>1</xdr:col>
      <xdr:colOff>1291588</xdr:colOff>
      <xdr:row>37</xdr:row>
      <xdr:rowOff>586269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31" y="1463312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31233</xdr:colOff>
      <xdr:row>38</xdr:row>
      <xdr:rowOff>38747</xdr:rowOff>
    </xdr:from>
    <xdr:to>
      <xdr:col>1</xdr:col>
      <xdr:colOff>1291233</xdr:colOff>
      <xdr:row>38</xdr:row>
      <xdr:rowOff>578747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376" y="1525153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12824</xdr:colOff>
      <xdr:row>39</xdr:row>
      <xdr:rowOff>36668</xdr:rowOff>
    </xdr:from>
    <xdr:to>
      <xdr:col>1</xdr:col>
      <xdr:colOff>1272824</xdr:colOff>
      <xdr:row>39</xdr:row>
      <xdr:rowOff>576668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967" y="1587538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28511</xdr:colOff>
      <xdr:row>40</xdr:row>
      <xdr:rowOff>46755</xdr:rowOff>
    </xdr:from>
    <xdr:to>
      <xdr:col>1</xdr:col>
      <xdr:colOff>1288511</xdr:colOff>
      <xdr:row>40</xdr:row>
      <xdr:rowOff>586755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654" y="1651139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21153</xdr:colOff>
      <xdr:row>41</xdr:row>
      <xdr:rowOff>38912</xdr:rowOff>
    </xdr:from>
    <xdr:to>
      <xdr:col>1</xdr:col>
      <xdr:colOff>1281153</xdr:colOff>
      <xdr:row>41</xdr:row>
      <xdr:rowOff>578912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296" y="1712948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27877</xdr:colOff>
      <xdr:row>42</xdr:row>
      <xdr:rowOff>66767</xdr:rowOff>
    </xdr:from>
    <xdr:to>
      <xdr:col>1</xdr:col>
      <xdr:colOff>1287877</xdr:colOff>
      <xdr:row>42</xdr:row>
      <xdr:rowOff>606767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20" y="1778326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47285</xdr:colOff>
      <xdr:row>43</xdr:row>
      <xdr:rowOff>47556</xdr:rowOff>
    </xdr:from>
    <xdr:to>
      <xdr:col>1</xdr:col>
      <xdr:colOff>1307285</xdr:colOff>
      <xdr:row>43</xdr:row>
      <xdr:rowOff>587556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428" y="1838998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38606</xdr:colOff>
      <xdr:row>44</xdr:row>
      <xdr:rowOff>40356</xdr:rowOff>
    </xdr:from>
    <xdr:to>
      <xdr:col>1</xdr:col>
      <xdr:colOff>1298606</xdr:colOff>
      <xdr:row>44</xdr:row>
      <xdr:rowOff>580356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749" y="1900871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33480</xdr:colOff>
      <xdr:row>46</xdr:row>
      <xdr:rowOff>27214</xdr:rowOff>
    </xdr:from>
    <xdr:to>
      <xdr:col>1</xdr:col>
      <xdr:colOff>1293480</xdr:colOff>
      <xdr:row>46</xdr:row>
      <xdr:rowOff>567214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623" y="1962150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16932</xdr:colOff>
      <xdr:row>47</xdr:row>
      <xdr:rowOff>53641</xdr:rowOff>
    </xdr:from>
    <xdr:to>
      <xdr:col>1</xdr:col>
      <xdr:colOff>1276932</xdr:colOff>
      <xdr:row>47</xdr:row>
      <xdr:rowOff>593641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075" y="2027385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31580</xdr:colOff>
      <xdr:row>48</xdr:row>
      <xdr:rowOff>50381</xdr:rowOff>
    </xdr:from>
    <xdr:to>
      <xdr:col>1</xdr:col>
      <xdr:colOff>1291580</xdr:colOff>
      <xdr:row>48</xdr:row>
      <xdr:rowOff>590381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23" y="2089652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28317</xdr:colOff>
      <xdr:row>49</xdr:row>
      <xdr:rowOff>53566</xdr:rowOff>
    </xdr:from>
    <xdr:to>
      <xdr:col>1</xdr:col>
      <xdr:colOff>1288317</xdr:colOff>
      <xdr:row>49</xdr:row>
      <xdr:rowOff>593566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460" y="2152563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29359</xdr:colOff>
      <xdr:row>50</xdr:row>
      <xdr:rowOff>42428</xdr:rowOff>
    </xdr:from>
    <xdr:to>
      <xdr:col>1</xdr:col>
      <xdr:colOff>1289359</xdr:colOff>
      <xdr:row>50</xdr:row>
      <xdr:rowOff>582428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502" y="2214042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24664</xdr:colOff>
      <xdr:row>51</xdr:row>
      <xdr:rowOff>45616</xdr:rowOff>
    </xdr:from>
    <xdr:to>
      <xdr:col>1</xdr:col>
      <xdr:colOff>1284664</xdr:colOff>
      <xdr:row>51</xdr:row>
      <xdr:rowOff>585616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807" y="2276954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43607</xdr:colOff>
      <xdr:row>52</xdr:row>
      <xdr:rowOff>41640</xdr:rowOff>
    </xdr:from>
    <xdr:to>
      <xdr:col>1</xdr:col>
      <xdr:colOff>1303607</xdr:colOff>
      <xdr:row>52</xdr:row>
      <xdr:rowOff>581640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750" y="2339149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28890</xdr:colOff>
      <xdr:row>53</xdr:row>
      <xdr:rowOff>43394</xdr:rowOff>
    </xdr:from>
    <xdr:to>
      <xdr:col>1</xdr:col>
      <xdr:colOff>1288890</xdr:colOff>
      <xdr:row>53</xdr:row>
      <xdr:rowOff>583394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033" y="2401918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12736</xdr:colOff>
      <xdr:row>54</xdr:row>
      <xdr:rowOff>43715</xdr:rowOff>
    </xdr:from>
    <xdr:to>
      <xdr:col>1</xdr:col>
      <xdr:colOff>1272736</xdr:colOff>
      <xdr:row>54</xdr:row>
      <xdr:rowOff>583715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879" y="2464542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24517</xdr:colOff>
      <xdr:row>55</xdr:row>
      <xdr:rowOff>34010</xdr:rowOff>
    </xdr:from>
    <xdr:to>
      <xdr:col>1</xdr:col>
      <xdr:colOff>1284517</xdr:colOff>
      <xdr:row>55</xdr:row>
      <xdr:rowOff>574010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660" y="2526165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25557</xdr:colOff>
      <xdr:row>56</xdr:row>
      <xdr:rowOff>49370</xdr:rowOff>
    </xdr:from>
    <xdr:to>
      <xdr:col>1</xdr:col>
      <xdr:colOff>1285557</xdr:colOff>
      <xdr:row>56</xdr:row>
      <xdr:rowOff>589370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700" y="259029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31249</xdr:colOff>
      <xdr:row>57</xdr:row>
      <xdr:rowOff>41098</xdr:rowOff>
    </xdr:from>
    <xdr:to>
      <xdr:col>1</xdr:col>
      <xdr:colOff>1291249</xdr:colOff>
      <xdr:row>57</xdr:row>
      <xdr:rowOff>581098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392" y="2652059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29779</xdr:colOff>
      <xdr:row>58</xdr:row>
      <xdr:rowOff>48581</xdr:rowOff>
    </xdr:from>
    <xdr:to>
      <xdr:col>1</xdr:col>
      <xdr:colOff>1289779</xdr:colOff>
      <xdr:row>58</xdr:row>
      <xdr:rowOff>588581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922" y="2715401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42634</xdr:colOff>
      <xdr:row>59</xdr:row>
      <xdr:rowOff>39591</xdr:rowOff>
    </xdr:from>
    <xdr:to>
      <xdr:col>1</xdr:col>
      <xdr:colOff>1302634</xdr:colOff>
      <xdr:row>59</xdr:row>
      <xdr:rowOff>579591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777" y="2777094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23977</xdr:colOff>
      <xdr:row>60</xdr:row>
      <xdr:rowOff>41347</xdr:rowOff>
    </xdr:from>
    <xdr:to>
      <xdr:col>1</xdr:col>
      <xdr:colOff>1283977</xdr:colOff>
      <xdr:row>60</xdr:row>
      <xdr:rowOff>581347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120" y="2839863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22868</xdr:colOff>
      <xdr:row>61</xdr:row>
      <xdr:rowOff>37370</xdr:rowOff>
    </xdr:from>
    <xdr:to>
      <xdr:col>1</xdr:col>
      <xdr:colOff>1282868</xdr:colOff>
      <xdr:row>61</xdr:row>
      <xdr:rowOff>577370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011" y="2902058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11727</xdr:colOff>
      <xdr:row>62</xdr:row>
      <xdr:rowOff>30532</xdr:rowOff>
    </xdr:from>
    <xdr:to>
      <xdr:col>1</xdr:col>
      <xdr:colOff>1271727</xdr:colOff>
      <xdr:row>62</xdr:row>
      <xdr:rowOff>570532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870" y="2963967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30312</xdr:colOff>
      <xdr:row>63</xdr:row>
      <xdr:rowOff>33002</xdr:rowOff>
    </xdr:from>
    <xdr:to>
      <xdr:col>1</xdr:col>
      <xdr:colOff>1290312</xdr:colOff>
      <xdr:row>63</xdr:row>
      <xdr:rowOff>573002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55" y="3026807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31709</xdr:colOff>
      <xdr:row>64</xdr:row>
      <xdr:rowOff>39768</xdr:rowOff>
    </xdr:from>
    <xdr:to>
      <xdr:col>1</xdr:col>
      <xdr:colOff>1291709</xdr:colOff>
      <xdr:row>64</xdr:row>
      <xdr:rowOff>579768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52" y="3090076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28448</xdr:colOff>
      <xdr:row>65</xdr:row>
      <xdr:rowOff>29347</xdr:rowOff>
    </xdr:from>
    <xdr:to>
      <xdr:col>1</xdr:col>
      <xdr:colOff>1288448</xdr:colOff>
      <xdr:row>65</xdr:row>
      <xdr:rowOff>569347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591" y="3151627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32352</xdr:colOff>
      <xdr:row>66</xdr:row>
      <xdr:rowOff>25370</xdr:rowOff>
    </xdr:from>
    <xdr:to>
      <xdr:col>1</xdr:col>
      <xdr:colOff>1292352</xdr:colOff>
      <xdr:row>66</xdr:row>
      <xdr:rowOff>565370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495" y="3213822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13338</xdr:colOff>
      <xdr:row>67</xdr:row>
      <xdr:rowOff>42165</xdr:rowOff>
    </xdr:from>
    <xdr:to>
      <xdr:col>1</xdr:col>
      <xdr:colOff>1273338</xdr:colOff>
      <xdr:row>67</xdr:row>
      <xdr:rowOff>582165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481" y="3278095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32995</xdr:colOff>
      <xdr:row>68</xdr:row>
      <xdr:rowOff>38189</xdr:rowOff>
    </xdr:from>
    <xdr:to>
      <xdr:col>1</xdr:col>
      <xdr:colOff>1292995</xdr:colOff>
      <xdr:row>68</xdr:row>
      <xdr:rowOff>578189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138" y="3340290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43342</xdr:colOff>
      <xdr:row>69</xdr:row>
      <xdr:rowOff>30633</xdr:rowOff>
    </xdr:from>
    <xdr:to>
      <xdr:col>1</xdr:col>
      <xdr:colOff>1303342</xdr:colOff>
      <xdr:row>69</xdr:row>
      <xdr:rowOff>570633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485" y="3402127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24686</xdr:colOff>
      <xdr:row>70</xdr:row>
      <xdr:rowOff>36682</xdr:rowOff>
    </xdr:from>
    <xdr:to>
      <xdr:col>1</xdr:col>
      <xdr:colOff>1284686</xdr:colOff>
      <xdr:row>70</xdr:row>
      <xdr:rowOff>576682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829" y="3465325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33243</xdr:colOff>
      <xdr:row>71</xdr:row>
      <xdr:rowOff>35572</xdr:rowOff>
    </xdr:from>
    <xdr:to>
      <xdr:col>1</xdr:col>
      <xdr:colOff>1293243</xdr:colOff>
      <xdr:row>71</xdr:row>
      <xdr:rowOff>575572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386" y="3527807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27119</xdr:colOff>
      <xdr:row>72</xdr:row>
      <xdr:rowOff>44488</xdr:rowOff>
    </xdr:from>
    <xdr:to>
      <xdr:col>1</xdr:col>
      <xdr:colOff>1287119</xdr:colOff>
      <xdr:row>72</xdr:row>
      <xdr:rowOff>584488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262" y="3591291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13834</xdr:colOff>
      <xdr:row>73</xdr:row>
      <xdr:rowOff>33350</xdr:rowOff>
    </xdr:from>
    <xdr:to>
      <xdr:col>1</xdr:col>
      <xdr:colOff>1273834</xdr:colOff>
      <xdr:row>73</xdr:row>
      <xdr:rowOff>573350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977" y="3652770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15588</xdr:colOff>
      <xdr:row>74</xdr:row>
      <xdr:rowOff>27943</xdr:rowOff>
    </xdr:from>
    <xdr:to>
      <xdr:col>1</xdr:col>
      <xdr:colOff>1275588</xdr:colOff>
      <xdr:row>74</xdr:row>
      <xdr:rowOff>567943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731" y="3714822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41690</xdr:colOff>
      <xdr:row>75</xdr:row>
      <xdr:rowOff>29697</xdr:rowOff>
    </xdr:from>
    <xdr:to>
      <xdr:col>1</xdr:col>
      <xdr:colOff>1301690</xdr:colOff>
      <xdr:row>75</xdr:row>
      <xdr:rowOff>569697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33" y="3777591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33418</xdr:colOff>
      <xdr:row>76</xdr:row>
      <xdr:rowOff>26438</xdr:rowOff>
    </xdr:from>
    <xdr:to>
      <xdr:col>1</xdr:col>
      <xdr:colOff>1293418</xdr:colOff>
      <xdr:row>76</xdr:row>
      <xdr:rowOff>566438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61" y="3839858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33024</xdr:colOff>
      <xdr:row>77</xdr:row>
      <xdr:rowOff>51109</xdr:rowOff>
    </xdr:from>
    <xdr:to>
      <xdr:col>1</xdr:col>
      <xdr:colOff>1293024</xdr:colOff>
      <xdr:row>77</xdr:row>
      <xdr:rowOff>591109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167" y="3904918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31912</xdr:colOff>
      <xdr:row>78</xdr:row>
      <xdr:rowOff>37105</xdr:rowOff>
    </xdr:from>
    <xdr:to>
      <xdr:col>1</xdr:col>
      <xdr:colOff>1291912</xdr:colOff>
      <xdr:row>78</xdr:row>
      <xdr:rowOff>577105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055" y="3966110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41900</xdr:colOff>
      <xdr:row>79</xdr:row>
      <xdr:rowOff>51749</xdr:rowOff>
    </xdr:from>
    <xdr:to>
      <xdr:col>1</xdr:col>
      <xdr:colOff>1301900</xdr:colOff>
      <xdr:row>79</xdr:row>
      <xdr:rowOff>591749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043" y="4030167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42940</xdr:colOff>
      <xdr:row>80</xdr:row>
      <xdr:rowOff>28153</xdr:rowOff>
    </xdr:from>
    <xdr:to>
      <xdr:col>1</xdr:col>
      <xdr:colOff>1302940</xdr:colOff>
      <xdr:row>80</xdr:row>
      <xdr:rowOff>568153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083" y="4090401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29797</xdr:colOff>
      <xdr:row>81</xdr:row>
      <xdr:rowOff>34204</xdr:rowOff>
    </xdr:from>
    <xdr:to>
      <xdr:col>1</xdr:col>
      <xdr:colOff>1289797</xdr:colOff>
      <xdr:row>81</xdr:row>
      <xdr:rowOff>574204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940" y="4153599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29402</xdr:colOff>
      <xdr:row>82</xdr:row>
      <xdr:rowOff>30514</xdr:rowOff>
    </xdr:from>
    <xdr:to>
      <xdr:col>1</xdr:col>
      <xdr:colOff>1289402</xdr:colOff>
      <xdr:row>82</xdr:row>
      <xdr:rowOff>570514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545" y="4215822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26063</xdr:colOff>
      <xdr:row>83</xdr:row>
      <xdr:rowOff>51798</xdr:rowOff>
    </xdr:from>
    <xdr:to>
      <xdr:col>1</xdr:col>
      <xdr:colOff>1286063</xdr:colOff>
      <xdr:row>83</xdr:row>
      <xdr:rowOff>591798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206" y="428054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28468</xdr:colOff>
      <xdr:row>84</xdr:row>
      <xdr:rowOff>43656</xdr:rowOff>
    </xdr:from>
    <xdr:to>
      <xdr:col>1</xdr:col>
      <xdr:colOff>1288468</xdr:colOff>
      <xdr:row>84</xdr:row>
      <xdr:rowOff>583656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611" y="4342322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25339</xdr:colOff>
      <xdr:row>85</xdr:row>
      <xdr:rowOff>28743</xdr:rowOff>
    </xdr:from>
    <xdr:to>
      <xdr:col>1</xdr:col>
      <xdr:colOff>1285339</xdr:colOff>
      <xdr:row>85</xdr:row>
      <xdr:rowOff>568743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482" y="4403424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29959</xdr:colOff>
      <xdr:row>86</xdr:row>
      <xdr:rowOff>49508</xdr:rowOff>
    </xdr:from>
    <xdr:to>
      <xdr:col>1</xdr:col>
      <xdr:colOff>1289959</xdr:colOff>
      <xdr:row>86</xdr:row>
      <xdr:rowOff>589508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102" y="4468093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42879</xdr:colOff>
      <xdr:row>87</xdr:row>
      <xdr:rowOff>35117</xdr:rowOff>
    </xdr:from>
    <xdr:to>
      <xdr:col>1</xdr:col>
      <xdr:colOff>1302879</xdr:colOff>
      <xdr:row>87</xdr:row>
      <xdr:rowOff>575117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022" y="4529247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31708</xdr:colOff>
      <xdr:row>88</xdr:row>
      <xdr:rowOff>38302</xdr:rowOff>
    </xdr:from>
    <xdr:to>
      <xdr:col>1</xdr:col>
      <xdr:colOff>1291708</xdr:colOff>
      <xdr:row>88</xdr:row>
      <xdr:rowOff>578302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51" y="4592158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16861</xdr:colOff>
      <xdr:row>89</xdr:row>
      <xdr:rowOff>38884</xdr:rowOff>
    </xdr:from>
    <xdr:to>
      <xdr:col>1</xdr:col>
      <xdr:colOff>1276861</xdr:colOff>
      <xdr:row>89</xdr:row>
      <xdr:rowOff>578884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004" y="4654809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27729</xdr:colOff>
      <xdr:row>90</xdr:row>
      <xdr:rowOff>50468</xdr:rowOff>
    </xdr:from>
    <xdr:to>
      <xdr:col>1</xdr:col>
      <xdr:colOff>1287729</xdr:colOff>
      <xdr:row>90</xdr:row>
      <xdr:rowOff>590468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872" y="4718561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39638</xdr:colOff>
      <xdr:row>91</xdr:row>
      <xdr:rowOff>26961</xdr:rowOff>
    </xdr:from>
    <xdr:to>
      <xdr:col>1</xdr:col>
      <xdr:colOff>1299638</xdr:colOff>
      <xdr:row>91</xdr:row>
      <xdr:rowOff>566961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781" y="4778803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21309</xdr:colOff>
      <xdr:row>92</xdr:row>
      <xdr:rowOff>32426</xdr:rowOff>
    </xdr:from>
    <xdr:to>
      <xdr:col>1</xdr:col>
      <xdr:colOff>1281309</xdr:colOff>
      <xdr:row>92</xdr:row>
      <xdr:rowOff>572426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452" y="4841942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26317</xdr:colOff>
      <xdr:row>93</xdr:row>
      <xdr:rowOff>33008</xdr:rowOff>
    </xdr:from>
    <xdr:to>
      <xdr:col>1</xdr:col>
      <xdr:colOff>1286317</xdr:colOff>
      <xdr:row>93</xdr:row>
      <xdr:rowOff>573008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60" y="4904593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31748</xdr:colOff>
      <xdr:row>94</xdr:row>
      <xdr:rowOff>33264</xdr:rowOff>
    </xdr:from>
    <xdr:to>
      <xdr:col>1</xdr:col>
      <xdr:colOff>1291748</xdr:colOff>
      <xdr:row>94</xdr:row>
      <xdr:rowOff>573264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91" y="4967212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19441</xdr:colOff>
      <xdr:row>95</xdr:row>
      <xdr:rowOff>26945</xdr:rowOff>
    </xdr:from>
    <xdr:to>
      <xdr:col>1</xdr:col>
      <xdr:colOff>1279441</xdr:colOff>
      <xdr:row>95</xdr:row>
      <xdr:rowOff>566945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584" y="5029173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7587</xdr:colOff>
      <xdr:row>96</xdr:row>
      <xdr:rowOff>30261</xdr:rowOff>
    </xdr:from>
    <xdr:to>
      <xdr:col>1</xdr:col>
      <xdr:colOff>1267587</xdr:colOff>
      <xdr:row>96</xdr:row>
      <xdr:rowOff>570261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730" y="5092097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</xdr:colOff>
      <xdr:row>97</xdr:row>
      <xdr:rowOff>32145</xdr:rowOff>
    </xdr:from>
    <xdr:to>
      <xdr:col>1</xdr:col>
      <xdr:colOff>1260876</xdr:colOff>
      <xdr:row>97</xdr:row>
      <xdr:rowOff>572145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19" y="5154878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1700139</xdr:colOff>
      <xdr:row>98</xdr:row>
      <xdr:rowOff>36503</xdr:rowOff>
    </xdr:from>
    <xdr:to>
      <xdr:col>1</xdr:col>
      <xdr:colOff>1259246</xdr:colOff>
      <xdr:row>98</xdr:row>
      <xdr:rowOff>576503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41282" y="5428818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9983</xdr:colOff>
      <xdr:row>99</xdr:row>
      <xdr:rowOff>22047</xdr:rowOff>
    </xdr:from>
    <xdr:to>
      <xdr:col>1</xdr:col>
      <xdr:colOff>1269983</xdr:colOff>
      <xdr:row>99</xdr:row>
      <xdr:rowOff>562047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126" y="5279054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25246</xdr:colOff>
      <xdr:row>100</xdr:row>
      <xdr:rowOff>28031</xdr:rowOff>
    </xdr:from>
    <xdr:to>
      <xdr:col>1</xdr:col>
      <xdr:colOff>1285246</xdr:colOff>
      <xdr:row>100</xdr:row>
      <xdr:rowOff>568031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389" y="5342246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27586</xdr:colOff>
      <xdr:row>101</xdr:row>
      <xdr:rowOff>47622</xdr:rowOff>
    </xdr:from>
    <xdr:to>
      <xdr:col>1</xdr:col>
      <xdr:colOff>1287586</xdr:colOff>
      <xdr:row>101</xdr:row>
      <xdr:rowOff>587622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729" y="5406797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33930</xdr:colOff>
      <xdr:row>102</xdr:row>
      <xdr:rowOff>48792</xdr:rowOff>
    </xdr:from>
    <xdr:to>
      <xdr:col>1</xdr:col>
      <xdr:colOff>1293930</xdr:colOff>
      <xdr:row>102</xdr:row>
      <xdr:rowOff>588792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073" y="5469507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28392</xdr:colOff>
      <xdr:row>103</xdr:row>
      <xdr:rowOff>24764</xdr:rowOff>
    </xdr:from>
    <xdr:to>
      <xdr:col>1</xdr:col>
      <xdr:colOff>1288392</xdr:colOff>
      <xdr:row>103</xdr:row>
      <xdr:rowOff>564764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535" y="5529697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30601</xdr:colOff>
      <xdr:row>104</xdr:row>
      <xdr:rowOff>27168</xdr:rowOff>
    </xdr:from>
    <xdr:to>
      <xdr:col>1</xdr:col>
      <xdr:colOff>1290601</xdr:colOff>
      <xdr:row>104</xdr:row>
      <xdr:rowOff>567168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744" y="5592531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41144</xdr:colOff>
      <xdr:row>105</xdr:row>
      <xdr:rowOff>31786</xdr:rowOff>
    </xdr:from>
    <xdr:to>
      <xdr:col>1</xdr:col>
      <xdr:colOff>1301144</xdr:colOff>
      <xdr:row>105</xdr:row>
      <xdr:rowOff>571786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287" y="5655585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21283</xdr:colOff>
      <xdr:row>106</xdr:row>
      <xdr:rowOff>34322</xdr:rowOff>
    </xdr:from>
    <xdr:to>
      <xdr:col>1</xdr:col>
      <xdr:colOff>1281283</xdr:colOff>
      <xdr:row>106</xdr:row>
      <xdr:rowOff>574322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426" y="5718432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13597</xdr:colOff>
      <xdr:row>107</xdr:row>
      <xdr:rowOff>25331</xdr:rowOff>
    </xdr:from>
    <xdr:to>
      <xdr:col>1</xdr:col>
      <xdr:colOff>1273597</xdr:colOff>
      <xdr:row>107</xdr:row>
      <xdr:rowOff>565331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0" y="5780126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34491</xdr:colOff>
      <xdr:row>108</xdr:row>
      <xdr:rowOff>30342</xdr:rowOff>
    </xdr:from>
    <xdr:to>
      <xdr:col>1</xdr:col>
      <xdr:colOff>1294491</xdr:colOff>
      <xdr:row>108</xdr:row>
      <xdr:rowOff>570342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634" y="5843219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29767</xdr:colOff>
      <xdr:row>109</xdr:row>
      <xdr:rowOff>26367</xdr:rowOff>
    </xdr:from>
    <xdr:to>
      <xdr:col>1</xdr:col>
      <xdr:colOff>1289767</xdr:colOff>
      <xdr:row>109</xdr:row>
      <xdr:rowOff>566367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910" y="5905415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13715</xdr:colOff>
      <xdr:row>110</xdr:row>
      <xdr:rowOff>31897</xdr:rowOff>
    </xdr:from>
    <xdr:to>
      <xdr:col>1</xdr:col>
      <xdr:colOff>1273715</xdr:colOff>
      <xdr:row>110</xdr:row>
      <xdr:rowOff>571897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58" y="5968561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41511</xdr:colOff>
      <xdr:row>111</xdr:row>
      <xdr:rowOff>34889</xdr:rowOff>
    </xdr:from>
    <xdr:to>
      <xdr:col>1</xdr:col>
      <xdr:colOff>1301511</xdr:colOff>
      <xdr:row>111</xdr:row>
      <xdr:rowOff>574889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654" y="6031453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16</xdr:row>
      <xdr:rowOff>67555</xdr:rowOff>
    </xdr:from>
    <xdr:to>
      <xdr:col>1</xdr:col>
      <xdr:colOff>1273607</xdr:colOff>
      <xdr:row>16</xdr:row>
      <xdr:rowOff>607555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76176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27216</xdr:colOff>
      <xdr:row>17</xdr:row>
      <xdr:rowOff>42971</xdr:rowOff>
    </xdr:from>
    <xdr:to>
      <xdr:col>1</xdr:col>
      <xdr:colOff>1287216</xdr:colOff>
      <xdr:row>17</xdr:row>
      <xdr:rowOff>582971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59" y="336311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44049</xdr:colOff>
      <xdr:row>20</xdr:row>
      <xdr:rowOff>55909</xdr:rowOff>
    </xdr:from>
    <xdr:to>
      <xdr:col>1</xdr:col>
      <xdr:colOff>1301756</xdr:colOff>
      <xdr:row>20</xdr:row>
      <xdr:rowOff>577909</xdr:rowOff>
    </xdr:to>
    <xdr:pic>
      <xdr:nvPicPr>
        <xdr:cNvPr id="349" name="Image 348" descr="SospiriAcciaio-STE_L.jpg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650875" y="123798083"/>
          <a:ext cx="1257707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54642</xdr:colOff>
      <xdr:row>18</xdr:row>
      <xdr:rowOff>56023</xdr:rowOff>
    </xdr:from>
    <xdr:to>
      <xdr:col>1</xdr:col>
      <xdr:colOff>1312350</xdr:colOff>
      <xdr:row>18</xdr:row>
      <xdr:rowOff>581588</xdr:rowOff>
    </xdr:to>
    <xdr:pic>
      <xdr:nvPicPr>
        <xdr:cNvPr id="350" name="Image 349" descr="SospiriBronzo-B00_L.jpg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663866" y="165660681"/>
          <a:ext cx="1257708" cy="525565"/>
        </a:xfrm>
        <a:prstGeom prst="rect">
          <a:avLst/>
        </a:prstGeom>
      </xdr:spPr>
    </xdr:pic>
    <xdr:clientData/>
  </xdr:twoCellAnchor>
  <xdr:twoCellAnchor editAs="oneCell">
    <xdr:from>
      <xdr:col>1</xdr:col>
      <xdr:colOff>45575</xdr:colOff>
      <xdr:row>19</xdr:row>
      <xdr:rowOff>46972</xdr:rowOff>
    </xdr:from>
    <xdr:to>
      <xdr:col>1</xdr:col>
      <xdr:colOff>1303282</xdr:colOff>
      <xdr:row>19</xdr:row>
      <xdr:rowOff>572282</xdr:rowOff>
    </xdr:to>
    <xdr:pic>
      <xdr:nvPicPr>
        <xdr:cNvPr id="351" name="Image 350" descr="SospiriRame-C008l.jpg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652401" y="123159668"/>
          <a:ext cx="1257707" cy="52531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112</xdr:row>
      <xdr:rowOff>27214</xdr:rowOff>
    </xdr:from>
    <xdr:to>
      <xdr:col>1</xdr:col>
      <xdr:colOff>1293429</xdr:colOff>
      <xdr:row>112</xdr:row>
      <xdr:rowOff>567214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6093278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113</xdr:row>
      <xdr:rowOff>27214</xdr:rowOff>
    </xdr:from>
    <xdr:to>
      <xdr:col>1</xdr:col>
      <xdr:colOff>1293428</xdr:colOff>
      <xdr:row>113</xdr:row>
      <xdr:rowOff>567214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6155871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114</xdr:row>
      <xdr:rowOff>27214</xdr:rowOff>
    </xdr:from>
    <xdr:to>
      <xdr:col>1</xdr:col>
      <xdr:colOff>1293429</xdr:colOff>
      <xdr:row>114</xdr:row>
      <xdr:rowOff>567214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6218464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115</xdr:row>
      <xdr:rowOff>40821</xdr:rowOff>
    </xdr:from>
    <xdr:to>
      <xdr:col>1</xdr:col>
      <xdr:colOff>1293428</xdr:colOff>
      <xdr:row>115</xdr:row>
      <xdr:rowOff>580821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6282417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19822</xdr:colOff>
      <xdr:row>116</xdr:row>
      <xdr:rowOff>54429</xdr:rowOff>
    </xdr:from>
    <xdr:to>
      <xdr:col>1</xdr:col>
      <xdr:colOff>1279822</xdr:colOff>
      <xdr:row>116</xdr:row>
      <xdr:rowOff>594429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965" y="6346371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19821</xdr:colOff>
      <xdr:row>117</xdr:row>
      <xdr:rowOff>40821</xdr:rowOff>
    </xdr:from>
    <xdr:to>
      <xdr:col>1</xdr:col>
      <xdr:colOff>1279821</xdr:colOff>
      <xdr:row>117</xdr:row>
      <xdr:rowOff>580821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964" y="6407603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19822</xdr:colOff>
      <xdr:row>118</xdr:row>
      <xdr:rowOff>27214</xdr:rowOff>
    </xdr:from>
    <xdr:to>
      <xdr:col>1</xdr:col>
      <xdr:colOff>1279822</xdr:colOff>
      <xdr:row>118</xdr:row>
      <xdr:rowOff>567214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965" y="6468835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119</xdr:row>
      <xdr:rowOff>54428</xdr:rowOff>
    </xdr:from>
    <xdr:to>
      <xdr:col>1</xdr:col>
      <xdr:colOff>1293428</xdr:colOff>
      <xdr:row>119</xdr:row>
      <xdr:rowOff>594428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6534149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47036</xdr:colOff>
      <xdr:row>120</xdr:row>
      <xdr:rowOff>40821</xdr:rowOff>
    </xdr:from>
    <xdr:to>
      <xdr:col>1</xdr:col>
      <xdr:colOff>1307036</xdr:colOff>
      <xdr:row>120</xdr:row>
      <xdr:rowOff>580821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9" y="6595382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121</xdr:row>
      <xdr:rowOff>27215</xdr:rowOff>
    </xdr:from>
    <xdr:to>
      <xdr:col>1</xdr:col>
      <xdr:colOff>1293429</xdr:colOff>
      <xdr:row>121</xdr:row>
      <xdr:rowOff>567215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6656614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122</xdr:row>
      <xdr:rowOff>40822</xdr:rowOff>
    </xdr:from>
    <xdr:to>
      <xdr:col>1</xdr:col>
      <xdr:colOff>1293429</xdr:colOff>
      <xdr:row>122</xdr:row>
      <xdr:rowOff>580822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6720567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123</xdr:row>
      <xdr:rowOff>27214</xdr:rowOff>
    </xdr:from>
    <xdr:to>
      <xdr:col>1</xdr:col>
      <xdr:colOff>1293429</xdr:colOff>
      <xdr:row>123</xdr:row>
      <xdr:rowOff>567214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6781800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124</xdr:row>
      <xdr:rowOff>40822</xdr:rowOff>
    </xdr:from>
    <xdr:to>
      <xdr:col>1</xdr:col>
      <xdr:colOff>1293428</xdr:colOff>
      <xdr:row>124</xdr:row>
      <xdr:rowOff>580822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6845753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47035</xdr:colOff>
      <xdr:row>125</xdr:row>
      <xdr:rowOff>40821</xdr:rowOff>
    </xdr:from>
    <xdr:to>
      <xdr:col>1</xdr:col>
      <xdr:colOff>1307035</xdr:colOff>
      <xdr:row>125</xdr:row>
      <xdr:rowOff>580821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8" y="6908346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126</xdr:row>
      <xdr:rowOff>54429</xdr:rowOff>
    </xdr:from>
    <xdr:to>
      <xdr:col>1</xdr:col>
      <xdr:colOff>1293429</xdr:colOff>
      <xdr:row>126</xdr:row>
      <xdr:rowOff>594429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6972300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47036</xdr:colOff>
      <xdr:row>127</xdr:row>
      <xdr:rowOff>40822</xdr:rowOff>
    </xdr:from>
    <xdr:to>
      <xdr:col>1</xdr:col>
      <xdr:colOff>1307036</xdr:colOff>
      <xdr:row>127</xdr:row>
      <xdr:rowOff>580822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9" y="7033532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128</xdr:row>
      <xdr:rowOff>40822</xdr:rowOff>
    </xdr:from>
    <xdr:to>
      <xdr:col>1</xdr:col>
      <xdr:colOff>1293428</xdr:colOff>
      <xdr:row>128</xdr:row>
      <xdr:rowOff>580822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7096125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129</xdr:row>
      <xdr:rowOff>40821</xdr:rowOff>
    </xdr:from>
    <xdr:to>
      <xdr:col>1</xdr:col>
      <xdr:colOff>1293428</xdr:colOff>
      <xdr:row>129</xdr:row>
      <xdr:rowOff>580821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7158717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47036</xdr:colOff>
      <xdr:row>130</xdr:row>
      <xdr:rowOff>54428</xdr:rowOff>
    </xdr:from>
    <xdr:to>
      <xdr:col>1</xdr:col>
      <xdr:colOff>1307036</xdr:colOff>
      <xdr:row>130</xdr:row>
      <xdr:rowOff>594428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9" y="7222671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47036</xdr:colOff>
      <xdr:row>131</xdr:row>
      <xdr:rowOff>54428</xdr:rowOff>
    </xdr:from>
    <xdr:to>
      <xdr:col>1</xdr:col>
      <xdr:colOff>1307036</xdr:colOff>
      <xdr:row>131</xdr:row>
      <xdr:rowOff>594428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9" y="7285264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47035</xdr:colOff>
      <xdr:row>132</xdr:row>
      <xdr:rowOff>40822</xdr:rowOff>
    </xdr:from>
    <xdr:to>
      <xdr:col>1</xdr:col>
      <xdr:colOff>1307035</xdr:colOff>
      <xdr:row>132</xdr:row>
      <xdr:rowOff>580822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8" y="7346496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47036</xdr:colOff>
      <xdr:row>133</xdr:row>
      <xdr:rowOff>54429</xdr:rowOff>
    </xdr:from>
    <xdr:to>
      <xdr:col>1</xdr:col>
      <xdr:colOff>1307036</xdr:colOff>
      <xdr:row>133</xdr:row>
      <xdr:rowOff>594429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9" y="7410450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134</xdr:row>
      <xdr:rowOff>54429</xdr:rowOff>
    </xdr:from>
    <xdr:to>
      <xdr:col>1</xdr:col>
      <xdr:colOff>1293428</xdr:colOff>
      <xdr:row>134</xdr:row>
      <xdr:rowOff>594429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7473042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135</xdr:row>
      <xdr:rowOff>40822</xdr:rowOff>
    </xdr:from>
    <xdr:to>
      <xdr:col>1</xdr:col>
      <xdr:colOff>1293428</xdr:colOff>
      <xdr:row>135</xdr:row>
      <xdr:rowOff>580822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7534275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47036</xdr:colOff>
      <xdr:row>136</xdr:row>
      <xdr:rowOff>54429</xdr:rowOff>
    </xdr:from>
    <xdr:to>
      <xdr:col>1</xdr:col>
      <xdr:colOff>1307036</xdr:colOff>
      <xdr:row>136</xdr:row>
      <xdr:rowOff>594429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9" y="7598228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137</xdr:row>
      <xdr:rowOff>40822</xdr:rowOff>
    </xdr:from>
    <xdr:to>
      <xdr:col>1</xdr:col>
      <xdr:colOff>1293429</xdr:colOff>
      <xdr:row>137</xdr:row>
      <xdr:rowOff>580822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7659460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138</xdr:row>
      <xdr:rowOff>40822</xdr:rowOff>
    </xdr:from>
    <xdr:to>
      <xdr:col>1</xdr:col>
      <xdr:colOff>1293428</xdr:colOff>
      <xdr:row>138</xdr:row>
      <xdr:rowOff>580822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7722053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139</xdr:row>
      <xdr:rowOff>40821</xdr:rowOff>
    </xdr:from>
    <xdr:to>
      <xdr:col>1</xdr:col>
      <xdr:colOff>1293429</xdr:colOff>
      <xdr:row>139</xdr:row>
      <xdr:rowOff>580821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7784646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140</xdr:row>
      <xdr:rowOff>27214</xdr:rowOff>
    </xdr:from>
    <xdr:to>
      <xdr:col>1</xdr:col>
      <xdr:colOff>1293429</xdr:colOff>
      <xdr:row>140</xdr:row>
      <xdr:rowOff>567214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7845878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141</xdr:row>
      <xdr:rowOff>54428</xdr:rowOff>
    </xdr:from>
    <xdr:to>
      <xdr:col>1</xdr:col>
      <xdr:colOff>1293429</xdr:colOff>
      <xdr:row>141</xdr:row>
      <xdr:rowOff>594428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7911192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142</xdr:row>
      <xdr:rowOff>54429</xdr:rowOff>
    </xdr:from>
    <xdr:to>
      <xdr:col>1</xdr:col>
      <xdr:colOff>1293428</xdr:colOff>
      <xdr:row>142</xdr:row>
      <xdr:rowOff>594429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7973785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47035</xdr:colOff>
      <xdr:row>143</xdr:row>
      <xdr:rowOff>54429</xdr:rowOff>
    </xdr:from>
    <xdr:to>
      <xdr:col>1</xdr:col>
      <xdr:colOff>1307035</xdr:colOff>
      <xdr:row>143</xdr:row>
      <xdr:rowOff>594429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8" y="8036378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47036</xdr:colOff>
      <xdr:row>144</xdr:row>
      <xdr:rowOff>54428</xdr:rowOff>
    </xdr:from>
    <xdr:to>
      <xdr:col>1</xdr:col>
      <xdr:colOff>1307036</xdr:colOff>
      <xdr:row>144</xdr:row>
      <xdr:rowOff>594428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9" y="8098971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47036</xdr:colOff>
      <xdr:row>145</xdr:row>
      <xdr:rowOff>40822</xdr:rowOff>
    </xdr:from>
    <xdr:to>
      <xdr:col>1</xdr:col>
      <xdr:colOff>1307036</xdr:colOff>
      <xdr:row>145</xdr:row>
      <xdr:rowOff>580822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9" y="8160203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146</xdr:row>
      <xdr:rowOff>40822</xdr:rowOff>
    </xdr:from>
    <xdr:to>
      <xdr:col>1</xdr:col>
      <xdr:colOff>1293428</xdr:colOff>
      <xdr:row>146</xdr:row>
      <xdr:rowOff>580822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8222796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147</xdr:row>
      <xdr:rowOff>40822</xdr:rowOff>
    </xdr:from>
    <xdr:to>
      <xdr:col>1</xdr:col>
      <xdr:colOff>1293429</xdr:colOff>
      <xdr:row>147</xdr:row>
      <xdr:rowOff>580822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8285389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148</xdr:row>
      <xdr:rowOff>40822</xdr:rowOff>
    </xdr:from>
    <xdr:to>
      <xdr:col>1</xdr:col>
      <xdr:colOff>1293429</xdr:colOff>
      <xdr:row>148</xdr:row>
      <xdr:rowOff>580822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8347982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149</xdr:row>
      <xdr:rowOff>40821</xdr:rowOff>
    </xdr:from>
    <xdr:to>
      <xdr:col>1</xdr:col>
      <xdr:colOff>1293428</xdr:colOff>
      <xdr:row>149</xdr:row>
      <xdr:rowOff>580821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8410575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150</xdr:row>
      <xdr:rowOff>54428</xdr:rowOff>
    </xdr:from>
    <xdr:to>
      <xdr:col>1</xdr:col>
      <xdr:colOff>1293428</xdr:colOff>
      <xdr:row>150</xdr:row>
      <xdr:rowOff>594428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8474528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47035</xdr:colOff>
      <xdr:row>151</xdr:row>
      <xdr:rowOff>54429</xdr:rowOff>
    </xdr:from>
    <xdr:to>
      <xdr:col>1</xdr:col>
      <xdr:colOff>1307035</xdr:colOff>
      <xdr:row>151</xdr:row>
      <xdr:rowOff>594429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8" y="8537121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152</xdr:row>
      <xdr:rowOff>27215</xdr:rowOff>
    </xdr:from>
    <xdr:to>
      <xdr:col>1</xdr:col>
      <xdr:colOff>1293429</xdr:colOff>
      <xdr:row>152</xdr:row>
      <xdr:rowOff>567215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8596992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153</xdr:row>
      <xdr:rowOff>40822</xdr:rowOff>
    </xdr:from>
    <xdr:to>
      <xdr:col>1</xdr:col>
      <xdr:colOff>1293428</xdr:colOff>
      <xdr:row>153</xdr:row>
      <xdr:rowOff>580822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8660946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154</xdr:row>
      <xdr:rowOff>27214</xdr:rowOff>
    </xdr:from>
    <xdr:to>
      <xdr:col>1</xdr:col>
      <xdr:colOff>1293429</xdr:colOff>
      <xdr:row>154</xdr:row>
      <xdr:rowOff>567214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8722178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19822</xdr:colOff>
      <xdr:row>155</xdr:row>
      <xdr:rowOff>40822</xdr:rowOff>
    </xdr:from>
    <xdr:to>
      <xdr:col>1</xdr:col>
      <xdr:colOff>1279822</xdr:colOff>
      <xdr:row>155</xdr:row>
      <xdr:rowOff>580822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965" y="8786132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</xdr:colOff>
      <xdr:row>156</xdr:row>
      <xdr:rowOff>40821</xdr:rowOff>
    </xdr:from>
    <xdr:to>
      <xdr:col>1</xdr:col>
      <xdr:colOff>1293428</xdr:colOff>
      <xdr:row>156</xdr:row>
      <xdr:rowOff>580821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1" y="8848725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157</xdr:row>
      <xdr:rowOff>40821</xdr:rowOff>
    </xdr:from>
    <xdr:to>
      <xdr:col>1</xdr:col>
      <xdr:colOff>1293429</xdr:colOff>
      <xdr:row>157</xdr:row>
      <xdr:rowOff>580821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8911317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158</xdr:row>
      <xdr:rowOff>54429</xdr:rowOff>
    </xdr:from>
    <xdr:to>
      <xdr:col>1</xdr:col>
      <xdr:colOff>1293429</xdr:colOff>
      <xdr:row>158</xdr:row>
      <xdr:rowOff>594429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72" y="8975271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47036</xdr:colOff>
      <xdr:row>159</xdr:row>
      <xdr:rowOff>40821</xdr:rowOff>
    </xdr:from>
    <xdr:to>
      <xdr:col>1</xdr:col>
      <xdr:colOff>1307036</xdr:colOff>
      <xdr:row>159</xdr:row>
      <xdr:rowOff>580821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179" y="9036503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60643</xdr:colOff>
      <xdr:row>160</xdr:row>
      <xdr:rowOff>40821</xdr:rowOff>
    </xdr:from>
    <xdr:to>
      <xdr:col>1</xdr:col>
      <xdr:colOff>1320643</xdr:colOff>
      <xdr:row>160</xdr:row>
      <xdr:rowOff>580821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786" y="9099096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33429</xdr:colOff>
      <xdr:row>32</xdr:row>
      <xdr:rowOff>27214</xdr:rowOff>
    </xdr:from>
    <xdr:to>
      <xdr:col>1</xdr:col>
      <xdr:colOff>1293429</xdr:colOff>
      <xdr:row>32</xdr:row>
      <xdr:rowOff>567214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52215" y="1211035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60643</xdr:colOff>
      <xdr:row>45</xdr:row>
      <xdr:rowOff>54429</xdr:rowOff>
    </xdr:from>
    <xdr:to>
      <xdr:col>1</xdr:col>
      <xdr:colOff>1320643</xdr:colOff>
      <xdr:row>45</xdr:row>
      <xdr:rowOff>594429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9429" y="20274643"/>
          <a:ext cx="126000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694200</xdr:colOff>
      <xdr:row>0</xdr:row>
      <xdr:rowOff>0</xdr:rowOff>
    </xdr:from>
    <xdr:to>
      <xdr:col>27</xdr:col>
      <xdr:colOff>289669</xdr:colOff>
      <xdr:row>5</xdr:row>
      <xdr:rowOff>224948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091" y="0"/>
          <a:ext cx="1533600" cy="1533600"/>
        </a:xfrm>
        <a:prstGeom prst="rect">
          <a:avLst/>
        </a:prstGeom>
      </xdr:spPr>
    </xdr:pic>
    <xdr:clientData/>
  </xdr:twoCellAnchor>
  <xdr:twoCellAnchor editAs="oneCell">
    <xdr:from>
      <xdr:col>9</xdr:col>
      <xdr:colOff>157371</xdr:colOff>
      <xdr:row>25</xdr:row>
      <xdr:rowOff>100644</xdr:rowOff>
    </xdr:from>
    <xdr:to>
      <xdr:col>13</xdr:col>
      <xdr:colOff>2227</xdr:colOff>
      <xdr:row>26</xdr:row>
      <xdr:rowOff>164861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1" y="5484340"/>
          <a:ext cx="1302596" cy="22986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0</xdr:row>
          <xdr:rowOff>0</xdr:rowOff>
        </xdr:from>
        <xdr:to>
          <xdr:col>24</xdr:col>
          <xdr:colOff>342900</xdr:colOff>
          <xdr:row>5</xdr:row>
          <xdr:rowOff>228600</xdr:rowOff>
        </xdr:to>
        <xdr:pic>
          <xdr:nvPicPr>
            <xdr:cNvPr id="17410" name="Picture 2">
              <a:extLst>
                <a:ext uri="{FF2B5EF4-FFF2-40B4-BE49-F238E27FC236}">
                  <a16:creationId xmlns:a16="http://schemas.microsoft.com/office/drawing/2014/main" id="{00000000-0008-0000-0200-00000244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Images_Kromyamy1" spid="_x0000_s1788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7210425" y="0"/>
              <a:ext cx="1800225" cy="1533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0</xdr:row>
          <xdr:rowOff>24848</xdr:rowOff>
        </xdr:from>
        <xdr:to>
          <xdr:col>17</xdr:col>
          <xdr:colOff>352425</xdr:colOff>
          <xdr:row>6</xdr:row>
          <xdr:rowOff>13252</xdr:rowOff>
        </xdr:to>
        <xdr:pic>
          <xdr:nvPicPr>
            <xdr:cNvPr id="17419" name="Picture 11">
              <a:extLst>
                <a:ext uri="{FF2B5EF4-FFF2-40B4-BE49-F238E27FC236}">
                  <a16:creationId xmlns:a16="http://schemas.microsoft.com/office/drawing/2014/main" id="{00000000-0008-0000-0200-00000B44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Images_Kromyamy1Type" spid="_x0000_s1788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387423" y="24848"/>
              <a:ext cx="1798154" cy="153725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</xdr:row>
          <xdr:rowOff>19050</xdr:rowOff>
        </xdr:from>
        <xdr:to>
          <xdr:col>4</xdr:col>
          <xdr:colOff>76200</xdr:colOff>
          <xdr:row>11</xdr:row>
          <xdr:rowOff>238125</xdr:rowOff>
        </xdr:to>
        <xdr:sp macro="" textlink="">
          <xdr:nvSpPr>
            <xdr:cNvPr id="17431" name="Check Box 23" hidden="1">
              <a:extLst>
                <a:ext uri="{63B3BB69-23CF-44E3-9099-C40C66FF867C}">
                  <a14:compatExt spid="_x0000_s17431"/>
                </a:ext>
                <a:ext uri="{FF2B5EF4-FFF2-40B4-BE49-F238E27FC236}">
                  <a16:creationId xmlns:a16="http://schemas.microsoft.com/office/drawing/2014/main" id="{00000000-0008-0000-0200-00001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157370</xdr:colOff>
      <xdr:row>27</xdr:row>
      <xdr:rowOff>66261</xdr:rowOff>
    </xdr:from>
    <xdr:to>
      <xdr:col>13</xdr:col>
      <xdr:colOff>8282</xdr:colOff>
      <xdr:row>29</xdr:row>
      <xdr:rowOff>127553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5781261"/>
          <a:ext cx="1308652" cy="3925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D1E2F-A3DF-4FE1-8243-43F01C2B48C8}">
  <dimension ref="A1:L147"/>
  <sheetViews>
    <sheetView workbookViewId="0">
      <selection activeCell="Q22" sqref="Q22"/>
    </sheetView>
  </sheetViews>
  <sheetFormatPr baseColWidth="10" defaultRowHeight="12.75" x14ac:dyDescent="0.2"/>
  <cols>
    <col min="1" max="1" width="5" style="181" bestFit="1" customWidth="1"/>
    <col min="2" max="2" width="18.5703125" style="181" bestFit="1" customWidth="1"/>
    <col min="3" max="3" width="9.140625" style="181" bestFit="1" customWidth="1"/>
    <col min="4" max="4" width="20.140625" style="181" bestFit="1" customWidth="1"/>
    <col min="5" max="12" width="9.140625" style="181" bestFit="1" customWidth="1"/>
    <col min="13" max="16384" width="11.42578125" style="181"/>
  </cols>
  <sheetData>
    <row r="1" spans="1:12" x14ac:dyDescent="0.2">
      <c r="E1" s="192">
        <v>16</v>
      </c>
      <c r="F1" s="193"/>
      <c r="G1" s="193"/>
      <c r="H1" s="194">
        <v>2.5</v>
      </c>
      <c r="I1" s="192">
        <v>8</v>
      </c>
      <c r="J1" s="193"/>
      <c r="K1" s="193"/>
      <c r="L1" s="194">
        <v>1.25</v>
      </c>
    </row>
    <row r="2" spans="1:12" ht="13.5" thickBot="1" x14ac:dyDescent="0.25">
      <c r="E2" s="203"/>
      <c r="F2" s="204"/>
      <c r="G2" s="205"/>
      <c r="H2" s="206"/>
      <c r="I2" s="203"/>
      <c r="J2" s="204"/>
      <c r="K2" s="205"/>
      <c r="L2" s="206"/>
    </row>
    <row r="3" spans="1:12" ht="13.5" thickBot="1" x14ac:dyDescent="0.25">
      <c r="A3" s="187">
        <v>0</v>
      </c>
      <c r="B3" s="303" t="s">
        <v>327</v>
      </c>
      <c r="C3" s="186" t="s">
        <v>17</v>
      </c>
      <c r="D3" s="185" t="s">
        <v>329</v>
      </c>
      <c r="E3" s="187"/>
      <c r="F3" s="188"/>
      <c r="G3" s="188"/>
      <c r="H3" s="186"/>
      <c r="I3" s="187"/>
      <c r="J3" s="188"/>
      <c r="K3" s="188"/>
      <c r="L3" s="186"/>
    </row>
    <row r="4" spans="1:12" x14ac:dyDescent="0.2">
      <c r="A4" s="195">
        <v>1</v>
      </c>
      <c r="B4" s="304" t="s">
        <v>162</v>
      </c>
      <c r="C4" s="130" t="s">
        <v>18</v>
      </c>
      <c r="D4" s="227" t="s">
        <v>143</v>
      </c>
      <c r="E4" s="195"/>
      <c r="F4" s="193"/>
      <c r="G4" s="193"/>
      <c r="H4" s="196">
        <v>0.8</v>
      </c>
      <c r="I4" s="195"/>
      <c r="J4" s="193"/>
      <c r="K4" s="193"/>
      <c r="L4" s="196">
        <v>0.4</v>
      </c>
    </row>
    <row r="5" spans="1:12" x14ac:dyDescent="0.2">
      <c r="A5" s="197">
        <v>2</v>
      </c>
      <c r="B5" s="171" t="s">
        <v>163</v>
      </c>
      <c r="C5" s="141" t="s">
        <v>19</v>
      </c>
      <c r="D5" s="228" t="s">
        <v>143</v>
      </c>
      <c r="E5" s="197"/>
      <c r="H5" s="202">
        <v>2</v>
      </c>
      <c r="I5" s="197"/>
      <c r="L5" s="199">
        <v>1</v>
      </c>
    </row>
    <row r="6" spans="1:12" x14ac:dyDescent="0.2">
      <c r="A6" s="197">
        <v>3</v>
      </c>
      <c r="B6" s="171" t="s">
        <v>164</v>
      </c>
      <c r="C6" s="141" t="s">
        <v>20</v>
      </c>
      <c r="D6" s="228" t="s">
        <v>143</v>
      </c>
      <c r="E6" s="197"/>
      <c r="H6" s="202">
        <v>5</v>
      </c>
      <c r="I6" s="197"/>
      <c r="L6" s="199">
        <v>3</v>
      </c>
    </row>
    <row r="7" spans="1:12" x14ac:dyDescent="0.2">
      <c r="A7" s="197">
        <v>4</v>
      </c>
      <c r="B7" s="171" t="s">
        <v>165</v>
      </c>
      <c r="C7" s="141" t="s">
        <v>21</v>
      </c>
      <c r="D7" s="228" t="s">
        <v>143</v>
      </c>
      <c r="E7" s="197"/>
      <c r="H7" s="202">
        <v>10</v>
      </c>
      <c r="I7" s="197"/>
      <c r="L7" s="199">
        <v>5</v>
      </c>
    </row>
    <row r="8" spans="1:12" x14ac:dyDescent="0.2">
      <c r="A8" s="197">
        <v>5</v>
      </c>
      <c r="B8" s="171" t="s">
        <v>166</v>
      </c>
      <c r="C8" s="141" t="s">
        <v>22</v>
      </c>
      <c r="D8" s="228" t="s">
        <v>143</v>
      </c>
      <c r="E8" s="197"/>
      <c r="H8" s="202">
        <v>20</v>
      </c>
      <c r="I8" s="197"/>
      <c r="L8" s="199">
        <v>10</v>
      </c>
    </row>
    <row r="9" spans="1:12" x14ac:dyDescent="0.2">
      <c r="A9" s="197">
        <v>6</v>
      </c>
      <c r="B9" s="171" t="s">
        <v>167</v>
      </c>
      <c r="C9" s="141" t="s">
        <v>23</v>
      </c>
      <c r="D9" s="228" t="s">
        <v>143</v>
      </c>
      <c r="E9" s="198">
        <v>0.6</v>
      </c>
      <c r="F9" s="191">
        <v>0.2</v>
      </c>
      <c r="G9" s="190">
        <v>0.2</v>
      </c>
      <c r="H9" s="183"/>
      <c r="I9" s="198">
        <v>0.32</v>
      </c>
      <c r="J9" s="191">
        <v>0.12</v>
      </c>
      <c r="K9" s="190">
        <v>0.12</v>
      </c>
      <c r="L9" s="183"/>
    </row>
    <row r="10" spans="1:12" x14ac:dyDescent="0.2">
      <c r="A10" s="197">
        <v>7</v>
      </c>
      <c r="B10" s="171" t="s">
        <v>168</v>
      </c>
      <c r="C10" s="141" t="s">
        <v>24</v>
      </c>
      <c r="D10" s="228" t="s">
        <v>143</v>
      </c>
      <c r="E10" s="198">
        <v>0.6</v>
      </c>
      <c r="F10" s="207">
        <v>1</v>
      </c>
      <c r="G10" s="208">
        <v>2</v>
      </c>
      <c r="H10" s="183"/>
      <c r="I10" s="198">
        <v>0.32</v>
      </c>
      <c r="J10" s="191">
        <v>0.52</v>
      </c>
      <c r="K10" s="190">
        <v>1</v>
      </c>
      <c r="L10" s="183"/>
    </row>
    <row r="11" spans="1:12" x14ac:dyDescent="0.2">
      <c r="A11" s="197">
        <v>8</v>
      </c>
      <c r="B11" s="171" t="s">
        <v>169</v>
      </c>
      <c r="C11" s="141" t="s">
        <v>25</v>
      </c>
      <c r="D11" s="228" t="s">
        <v>143</v>
      </c>
      <c r="E11" s="209">
        <v>5</v>
      </c>
      <c r="G11" s="208">
        <v>15</v>
      </c>
      <c r="H11" s="202">
        <v>10</v>
      </c>
      <c r="I11" s="198">
        <v>3</v>
      </c>
      <c r="K11" s="190">
        <v>8</v>
      </c>
      <c r="L11" s="199">
        <v>5</v>
      </c>
    </row>
    <row r="12" spans="1:12" x14ac:dyDescent="0.2">
      <c r="A12" s="197">
        <v>9</v>
      </c>
      <c r="B12" s="171" t="s">
        <v>170</v>
      </c>
      <c r="C12" s="141" t="s">
        <v>26</v>
      </c>
      <c r="D12" s="228" t="s">
        <v>143</v>
      </c>
      <c r="E12" s="197"/>
      <c r="H12" s="202">
        <v>50</v>
      </c>
      <c r="I12" s="197"/>
      <c r="L12" s="199">
        <v>25</v>
      </c>
    </row>
    <row r="13" spans="1:12" x14ac:dyDescent="0.2">
      <c r="A13" s="197">
        <v>10</v>
      </c>
      <c r="B13" s="171" t="s">
        <v>171</v>
      </c>
      <c r="C13" s="141" t="s">
        <v>27</v>
      </c>
      <c r="D13" s="228" t="s">
        <v>143</v>
      </c>
      <c r="E13" s="197"/>
      <c r="H13" s="202">
        <v>100</v>
      </c>
      <c r="I13" s="197"/>
      <c r="L13" s="199">
        <v>50</v>
      </c>
    </row>
    <row r="14" spans="1:12" x14ac:dyDescent="0.2">
      <c r="A14" s="197">
        <v>11</v>
      </c>
      <c r="B14" s="171" t="s">
        <v>172</v>
      </c>
      <c r="C14" s="141" t="s">
        <v>28</v>
      </c>
      <c r="D14" s="228" t="s">
        <v>143</v>
      </c>
      <c r="E14" s="209">
        <v>1</v>
      </c>
      <c r="G14" s="208">
        <v>5</v>
      </c>
      <c r="H14" s="202">
        <v>2</v>
      </c>
      <c r="I14" s="198">
        <v>0.52</v>
      </c>
      <c r="K14" s="190">
        <v>3</v>
      </c>
      <c r="L14" s="199">
        <v>1</v>
      </c>
    </row>
    <row r="15" spans="1:12" x14ac:dyDescent="0.2">
      <c r="A15" s="197">
        <v>12</v>
      </c>
      <c r="B15" s="171" t="s">
        <v>173</v>
      </c>
      <c r="C15" s="141" t="s">
        <v>29</v>
      </c>
      <c r="D15" s="228" t="s">
        <v>143</v>
      </c>
      <c r="E15" s="209">
        <v>2</v>
      </c>
      <c r="G15" s="208">
        <v>10</v>
      </c>
      <c r="H15" s="202">
        <v>5</v>
      </c>
      <c r="I15" s="198">
        <v>1</v>
      </c>
      <c r="K15" s="190">
        <v>5</v>
      </c>
      <c r="L15" s="199">
        <v>3</v>
      </c>
    </row>
    <row r="16" spans="1:12" x14ac:dyDescent="0.2">
      <c r="A16" s="197">
        <v>13</v>
      </c>
      <c r="B16" s="171" t="s">
        <v>174</v>
      </c>
      <c r="C16" s="141" t="s">
        <v>30</v>
      </c>
      <c r="D16" s="228" t="s">
        <v>143</v>
      </c>
      <c r="E16" s="209">
        <v>20</v>
      </c>
      <c r="G16" s="208">
        <v>50</v>
      </c>
      <c r="H16" s="202">
        <v>30</v>
      </c>
      <c r="I16" s="198">
        <v>10</v>
      </c>
      <c r="K16" s="190">
        <v>25</v>
      </c>
      <c r="L16" s="199">
        <v>15</v>
      </c>
    </row>
    <row r="17" spans="1:12" x14ac:dyDescent="0.2">
      <c r="A17" s="197">
        <v>14</v>
      </c>
      <c r="B17" s="171" t="s">
        <v>175</v>
      </c>
      <c r="C17" s="141" t="s">
        <v>31</v>
      </c>
      <c r="D17" s="228" t="s">
        <v>143</v>
      </c>
      <c r="E17" s="209">
        <v>30</v>
      </c>
      <c r="G17" s="208">
        <v>70</v>
      </c>
      <c r="H17" s="202">
        <v>50</v>
      </c>
      <c r="I17" s="198">
        <v>15</v>
      </c>
      <c r="K17" s="190">
        <v>35</v>
      </c>
      <c r="L17" s="199">
        <v>25</v>
      </c>
    </row>
    <row r="18" spans="1:12" ht="13.5" thickBot="1" x14ac:dyDescent="0.25">
      <c r="A18" s="200">
        <v>15</v>
      </c>
      <c r="B18" s="305" t="s">
        <v>176</v>
      </c>
      <c r="C18" s="165" t="s">
        <v>32</v>
      </c>
      <c r="D18" s="229" t="s">
        <v>143</v>
      </c>
      <c r="E18" s="200"/>
      <c r="F18" s="189"/>
      <c r="G18" s="189"/>
      <c r="H18" s="211">
        <v>150</v>
      </c>
      <c r="I18" s="200"/>
      <c r="J18" s="189"/>
      <c r="K18" s="189"/>
      <c r="L18" s="213">
        <v>50</v>
      </c>
    </row>
    <row r="19" spans="1:12" x14ac:dyDescent="0.2">
      <c r="A19" s="195">
        <v>16</v>
      </c>
      <c r="B19" s="304" t="s">
        <v>177</v>
      </c>
      <c r="C19" s="130" t="s">
        <v>33</v>
      </c>
      <c r="D19" s="230" t="s">
        <v>138</v>
      </c>
      <c r="E19" s="217">
        <v>1</v>
      </c>
      <c r="F19" s="193"/>
      <c r="G19" s="233">
        <v>0.6</v>
      </c>
      <c r="H19" s="182"/>
      <c r="I19" s="234">
        <v>0.52</v>
      </c>
      <c r="J19" s="193"/>
      <c r="K19" s="233">
        <v>0.32</v>
      </c>
      <c r="L19" s="182"/>
    </row>
    <row r="20" spans="1:12" x14ac:dyDescent="0.2">
      <c r="A20" s="197">
        <v>17</v>
      </c>
      <c r="B20" s="171" t="s">
        <v>178</v>
      </c>
      <c r="C20" s="141" t="s">
        <v>34</v>
      </c>
      <c r="D20" s="231" t="s">
        <v>138</v>
      </c>
      <c r="E20" s="209">
        <v>2</v>
      </c>
      <c r="G20" s="190">
        <v>0.6</v>
      </c>
      <c r="H20" s="199">
        <v>0.2</v>
      </c>
      <c r="I20" s="198">
        <v>1</v>
      </c>
      <c r="K20" s="190">
        <v>0.32</v>
      </c>
      <c r="L20" s="199">
        <v>0.12</v>
      </c>
    </row>
    <row r="21" spans="1:12" x14ac:dyDescent="0.2">
      <c r="A21" s="197">
        <v>18</v>
      </c>
      <c r="B21" s="171" t="s">
        <v>179</v>
      </c>
      <c r="C21" s="141" t="s">
        <v>35</v>
      </c>
      <c r="D21" s="231" t="s">
        <v>138</v>
      </c>
      <c r="E21" s="209">
        <v>5</v>
      </c>
      <c r="G21" s="208">
        <v>5</v>
      </c>
      <c r="H21" s="202">
        <v>1</v>
      </c>
      <c r="I21" s="198">
        <v>3</v>
      </c>
      <c r="K21" s="190">
        <v>3</v>
      </c>
      <c r="L21" s="199">
        <v>0.52</v>
      </c>
    </row>
    <row r="22" spans="1:12" x14ac:dyDescent="0.2">
      <c r="A22" s="197">
        <v>19</v>
      </c>
      <c r="B22" s="171" t="s">
        <v>180</v>
      </c>
      <c r="C22" s="141" t="s">
        <v>36</v>
      </c>
      <c r="D22" s="231" t="s">
        <v>138</v>
      </c>
      <c r="E22" s="209">
        <v>2</v>
      </c>
      <c r="F22" s="191">
        <v>0.6</v>
      </c>
      <c r="G22" s="190">
        <v>0.6</v>
      </c>
      <c r="H22" s="183"/>
      <c r="I22" s="198">
        <v>1</v>
      </c>
      <c r="K22" s="190">
        <v>0.32</v>
      </c>
      <c r="L22" s="201">
        <v>0.32</v>
      </c>
    </row>
    <row r="23" spans="1:12" x14ac:dyDescent="0.2">
      <c r="A23" s="197">
        <v>20</v>
      </c>
      <c r="B23" s="171" t="s">
        <v>181</v>
      </c>
      <c r="C23" s="141" t="s">
        <v>37</v>
      </c>
      <c r="D23" s="231" t="s">
        <v>138</v>
      </c>
      <c r="E23" s="209">
        <v>5</v>
      </c>
      <c r="F23" s="207">
        <v>1</v>
      </c>
      <c r="G23" s="208">
        <v>1</v>
      </c>
      <c r="H23" s="183"/>
      <c r="I23" s="198">
        <v>3</v>
      </c>
      <c r="K23" s="190">
        <v>0.52</v>
      </c>
      <c r="L23" s="201">
        <v>0.52</v>
      </c>
    </row>
    <row r="24" spans="1:12" x14ac:dyDescent="0.2">
      <c r="A24" s="197">
        <v>21</v>
      </c>
      <c r="B24" s="171" t="s">
        <v>182</v>
      </c>
      <c r="C24" s="141" t="s">
        <v>38</v>
      </c>
      <c r="D24" s="231" t="s">
        <v>138</v>
      </c>
      <c r="E24" s="209">
        <v>15</v>
      </c>
      <c r="G24" s="208">
        <v>10</v>
      </c>
      <c r="H24" s="183"/>
      <c r="I24" s="198">
        <v>8</v>
      </c>
      <c r="K24" s="190">
        <v>5</v>
      </c>
      <c r="L24" s="183"/>
    </row>
    <row r="25" spans="1:12" x14ac:dyDescent="0.2">
      <c r="A25" s="197">
        <v>22</v>
      </c>
      <c r="B25" s="171" t="s">
        <v>183</v>
      </c>
      <c r="C25" s="141" t="s">
        <v>39</v>
      </c>
      <c r="D25" s="231" t="s">
        <v>138</v>
      </c>
      <c r="E25" s="209">
        <v>5</v>
      </c>
      <c r="G25" s="208">
        <v>1</v>
      </c>
      <c r="H25" s="199">
        <v>0.4</v>
      </c>
      <c r="I25" s="198">
        <v>3</v>
      </c>
      <c r="K25" s="190">
        <v>0.52</v>
      </c>
      <c r="L25" s="199">
        <v>0.2</v>
      </c>
    </row>
    <row r="26" spans="1:12" x14ac:dyDescent="0.2">
      <c r="A26" s="197">
        <v>23</v>
      </c>
      <c r="B26" s="171" t="s">
        <v>184</v>
      </c>
      <c r="C26" s="141" t="s">
        <v>40</v>
      </c>
      <c r="D26" s="231" t="s">
        <v>138</v>
      </c>
      <c r="E26" s="209">
        <v>10</v>
      </c>
      <c r="G26" s="208">
        <v>10</v>
      </c>
      <c r="H26" s="202">
        <v>2</v>
      </c>
      <c r="I26" s="198">
        <v>5</v>
      </c>
      <c r="K26" s="190">
        <v>5</v>
      </c>
      <c r="L26" s="199">
        <v>1</v>
      </c>
    </row>
    <row r="27" spans="1:12" x14ac:dyDescent="0.2">
      <c r="A27" s="197">
        <v>24</v>
      </c>
      <c r="B27" s="171" t="s">
        <v>185</v>
      </c>
      <c r="C27" s="141" t="s">
        <v>41</v>
      </c>
      <c r="D27" s="231" t="s">
        <v>138</v>
      </c>
      <c r="E27" s="209">
        <v>5</v>
      </c>
      <c r="F27" s="191">
        <v>0.4</v>
      </c>
      <c r="G27" s="208">
        <v>2</v>
      </c>
      <c r="H27" s="202">
        <v>1</v>
      </c>
      <c r="I27" s="198">
        <v>3</v>
      </c>
      <c r="J27" s="191">
        <v>0.2</v>
      </c>
      <c r="K27" s="190">
        <v>1</v>
      </c>
      <c r="L27" s="199">
        <v>0.52</v>
      </c>
    </row>
    <row r="28" spans="1:12" x14ac:dyDescent="0.2">
      <c r="A28" s="197">
        <v>25</v>
      </c>
      <c r="B28" s="171" t="s">
        <v>186</v>
      </c>
      <c r="C28" s="141" t="s">
        <v>42</v>
      </c>
      <c r="D28" s="231" t="s">
        <v>138</v>
      </c>
      <c r="E28" s="209">
        <v>10</v>
      </c>
      <c r="F28" s="207">
        <v>2</v>
      </c>
      <c r="G28" s="208">
        <v>2</v>
      </c>
      <c r="H28" s="183"/>
      <c r="I28" s="198">
        <v>5</v>
      </c>
      <c r="J28" s="191">
        <v>1</v>
      </c>
      <c r="K28" s="190">
        <v>1</v>
      </c>
      <c r="L28" s="183"/>
    </row>
    <row r="29" spans="1:12" x14ac:dyDescent="0.2">
      <c r="A29" s="197">
        <v>26</v>
      </c>
      <c r="B29" s="171" t="s">
        <v>187</v>
      </c>
      <c r="C29" s="141" t="s">
        <v>43</v>
      </c>
      <c r="D29" s="231" t="s">
        <v>138</v>
      </c>
      <c r="E29" s="209">
        <v>90</v>
      </c>
      <c r="G29" s="208">
        <v>60</v>
      </c>
      <c r="H29" s="183"/>
      <c r="I29" s="198">
        <v>45</v>
      </c>
      <c r="K29" s="190">
        <v>30</v>
      </c>
      <c r="L29" s="183"/>
    </row>
    <row r="30" spans="1:12" x14ac:dyDescent="0.2">
      <c r="A30" s="197">
        <v>27</v>
      </c>
      <c r="B30" s="171" t="s">
        <v>188</v>
      </c>
      <c r="C30" s="141" t="s">
        <v>44</v>
      </c>
      <c r="D30" s="231" t="s">
        <v>138</v>
      </c>
      <c r="E30" s="209">
        <v>30</v>
      </c>
      <c r="G30" s="208">
        <v>20</v>
      </c>
      <c r="H30" s="183"/>
      <c r="I30" s="198">
        <v>15</v>
      </c>
      <c r="K30" s="190">
        <v>10</v>
      </c>
      <c r="L30" s="183"/>
    </row>
    <row r="31" spans="1:12" x14ac:dyDescent="0.2">
      <c r="A31" s="197">
        <v>28</v>
      </c>
      <c r="B31" s="171" t="s">
        <v>189</v>
      </c>
      <c r="C31" s="141" t="s">
        <v>45</v>
      </c>
      <c r="D31" s="231" t="s">
        <v>138</v>
      </c>
      <c r="E31" s="209">
        <v>35</v>
      </c>
      <c r="F31" s="207">
        <v>2</v>
      </c>
      <c r="G31" s="208">
        <v>30</v>
      </c>
      <c r="H31" s="183"/>
      <c r="I31" s="198">
        <v>18</v>
      </c>
      <c r="J31" s="191">
        <v>1</v>
      </c>
      <c r="K31" s="190">
        <v>15</v>
      </c>
      <c r="L31" s="183"/>
    </row>
    <row r="32" spans="1:12" x14ac:dyDescent="0.2">
      <c r="A32" s="197">
        <v>29</v>
      </c>
      <c r="B32" s="171" t="s">
        <v>190</v>
      </c>
      <c r="C32" s="141" t="s">
        <v>46</v>
      </c>
      <c r="D32" s="231" t="s">
        <v>138</v>
      </c>
      <c r="E32" s="209">
        <v>20</v>
      </c>
      <c r="G32" s="208">
        <v>15</v>
      </c>
      <c r="H32" s="202">
        <v>5</v>
      </c>
      <c r="I32" s="198">
        <v>10</v>
      </c>
      <c r="K32" s="190">
        <v>8</v>
      </c>
      <c r="L32" s="199">
        <v>3</v>
      </c>
    </row>
    <row r="33" spans="1:12" x14ac:dyDescent="0.2">
      <c r="A33" s="197">
        <v>30</v>
      </c>
      <c r="B33" s="171" t="s">
        <v>191</v>
      </c>
      <c r="C33" s="141" t="s">
        <v>47</v>
      </c>
      <c r="D33" s="231" t="s">
        <v>138</v>
      </c>
      <c r="E33" s="209">
        <v>25</v>
      </c>
      <c r="F33" s="207">
        <v>2</v>
      </c>
      <c r="G33" s="208">
        <v>20</v>
      </c>
      <c r="H33" s="202">
        <v>10</v>
      </c>
      <c r="I33" s="198">
        <v>13</v>
      </c>
      <c r="J33" s="191">
        <v>1</v>
      </c>
      <c r="K33" s="190">
        <v>10</v>
      </c>
      <c r="L33" s="199">
        <v>5</v>
      </c>
    </row>
    <row r="34" spans="1:12" x14ac:dyDescent="0.2">
      <c r="A34" s="197">
        <v>31</v>
      </c>
      <c r="B34" s="171" t="s">
        <v>192</v>
      </c>
      <c r="C34" s="141" t="s">
        <v>48</v>
      </c>
      <c r="D34" s="231" t="s">
        <v>138</v>
      </c>
      <c r="E34" s="209">
        <v>150</v>
      </c>
      <c r="H34" s="183"/>
      <c r="I34" s="198">
        <v>75</v>
      </c>
      <c r="L34" s="183"/>
    </row>
    <row r="35" spans="1:12" x14ac:dyDescent="0.2">
      <c r="A35" s="197">
        <v>32</v>
      </c>
      <c r="B35" s="171" t="s">
        <v>193</v>
      </c>
      <c r="C35" s="141" t="s">
        <v>49</v>
      </c>
      <c r="D35" s="231" t="s">
        <v>138</v>
      </c>
      <c r="E35" s="209">
        <v>50</v>
      </c>
      <c r="H35" s="183"/>
      <c r="I35" s="198">
        <v>25</v>
      </c>
      <c r="L35" s="183"/>
    </row>
    <row r="36" spans="1:12" x14ac:dyDescent="0.2">
      <c r="A36" s="197">
        <v>33</v>
      </c>
      <c r="B36" s="171" t="s">
        <v>194</v>
      </c>
      <c r="C36" s="141" t="s">
        <v>50</v>
      </c>
      <c r="D36" s="231" t="s">
        <v>138</v>
      </c>
      <c r="E36" s="209">
        <v>20</v>
      </c>
      <c r="G36" s="208">
        <v>5</v>
      </c>
      <c r="H36" s="202">
        <v>1</v>
      </c>
      <c r="I36" s="198">
        <v>10</v>
      </c>
      <c r="K36" s="190">
        <v>3</v>
      </c>
      <c r="L36" s="199">
        <v>0.52</v>
      </c>
    </row>
    <row r="37" spans="1:12" x14ac:dyDescent="0.2">
      <c r="A37" s="197">
        <v>34</v>
      </c>
      <c r="B37" s="171" t="s">
        <v>195</v>
      </c>
      <c r="C37" s="141" t="s">
        <v>51</v>
      </c>
      <c r="D37" s="231" t="s">
        <v>138</v>
      </c>
      <c r="E37" s="209">
        <v>15</v>
      </c>
      <c r="F37" s="207">
        <v>1</v>
      </c>
      <c r="G37" s="208">
        <v>10</v>
      </c>
      <c r="H37" s="202">
        <v>5</v>
      </c>
      <c r="I37" s="198">
        <v>8</v>
      </c>
      <c r="J37" s="191">
        <v>0.52</v>
      </c>
      <c r="K37" s="190">
        <v>5</v>
      </c>
      <c r="L37" s="199">
        <v>3</v>
      </c>
    </row>
    <row r="38" spans="1:12" x14ac:dyDescent="0.2">
      <c r="A38" s="197">
        <v>35</v>
      </c>
      <c r="B38" s="171" t="s">
        <v>196</v>
      </c>
      <c r="C38" s="141" t="s">
        <v>52</v>
      </c>
      <c r="D38" s="231" t="s">
        <v>138</v>
      </c>
      <c r="E38" s="209">
        <v>65</v>
      </c>
      <c r="F38" s="207">
        <v>10</v>
      </c>
      <c r="G38" s="208">
        <v>50</v>
      </c>
      <c r="H38" s="202">
        <v>25</v>
      </c>
      <c r="I38" s="198">
        <v>33</v>
      </c>
      <c r="J38" s="191">
        <v>5</v>
      </c>
      <c r="K38" s="190">
        <v>25</v>
      </c>
      <c r="L38" s="199">
        <v>13</v>
      </c>
    </row>
    <row r="39" spans="1:12" x14ac:dyDescent="0.2">
      <c r="A39" s="197">
        <v>36</v>
      </c>
      <c r="B39" s="171" t="s">
        <v>197</v>
      </c>
      <c r="C39" s="141" t="s">
        <v>53</v>
      </c>
      <c r="D39" s="231" t="s">
        <v>138</v>
      </c>
      <c r="E39" s="209">
        <v>80</v>
      </c>
      <c r="G39" s="208">
        <v>15</v>
      </c>
      <c r="H39" s="202">
        <v>5</v>
      </c>
      <c r="I39" s="198">
        <v>40</v>
      </c>
      <c r="K39" s="190">
        <v>8</v>
      </c>
      <c r="L39" s="199">
        <v>3</v>
      </c>
    </row>
    <row r="40" spans="1:12" x14ac:dyDescent="0.2">
      <c r="A40" s="197">
        <v>37</v>
      </c>
      <c r="B40" s="171" t="s">
        <v>198</v>
      </c>
      <c r="C40" s="141" t="s">
        <v>54</v>
      </c>
      <c r="D40" s="231" t="s">
        <v>138</v>
      </c>
      <c r="E40" s="209">
        <v>100</v>
      </c>
      <c r="G40" s="208">
        <v>15</v>
      </c>
      <c r="H40" s="202">
        <v>10</v>
      </c>
      <c r="I40" s="198">
        <v>50</v>
      </c>
      <c r="K40" s="190">
        <v>8</v>
      </c>
      <c r="L40" s="199">
        <v>5</v>
      </c>
    </row>
    <row r="41" spans="1:12" x14ac:dyDescent="0.2">
      <c r="A41" s="197">
        <v>38</v>
      </c>
      <c r="B41" s="171" t="s">
        <v>199</v>
      </c>
      <c r="C41" s="141" t="s">
        <v>55</v>
      </c>
      <c r="D41" s="231" t="s">
        <v>138</v>
      </c>
      <c r="E41" s="209">
        <v>75</v>
      </c>
      <c r="F41" s="207">
        <v>5</v>
      </c>
      <c r="G41" s="208">
        <v>70</v>
      </c>
      <c r="H41" s="183"/>
      <c r="I41" s="198">
        <v>38</v>
      </c>
      <c r="J41" s="191">
        <v>3</v>
      </c>
      <c r="K41" s="190">
        <v>35</v>
      </c>
      <c r="L41" s="183"/>
    </row>
    <row r="42" spans="1:12" x14ac:dyDescent="0.2">
      <c r="A42" s="197">
        <v>39</v>
      </c>
      <c r="B42" s="171" t="s">
        <v>200</v>
      </c>
      <c r="C42" s="141" t="s">
        <v>56</v>
      </c>
      <c r="D42" s="231" t="s">
        <v>138</v>
      </c>
      <c r="E42" s="209">
        <v>80</v>
      </c>
      <c r="G42" s="208">
        <v>55</v>
      </c>
      <c r="H42" s="202">
        <v>15</v>
      </c>
      <c r="I42" s="198">
        <v>40</v>
      </c>
      <c r="K42" s="190">
        <v>28</v>
      </c>
      <c r="L42" s="199">
        <v>8</v>
      </c>
    </row>
    <row r="43" spans="1:12" ht="13.5" thickBot="1" x14ac:dyDescent="0.25">
      <c r="A43" s="200">
        <v>40</v>
      </c>
      <c r="B43" s="305" t="s">
        <v>201</v>
      </c>
      <c r="C43" s="165" t="s">
        <v>57</v>
      </c>
      <c r="D43" s="232" t="s">
        <v>138</v>
      </c>
      <c r="E43" s="224">
        <v>100</v>
      </c>
      <c r="F43" s="210">
        <v>25</v>
      </c>
      <c r="G43" s="226">
        <v>25</v>
      </c>
      <c r="H43" s="184"/>
      <c r="I43" s="235">
        <v>50</v>
      </c>
      <c r="J43" s="212">
        <v>13</v>
      </c>
      <c r="K43" s="236">
        <v>13</v>
      </c>
      <c r="L43" s="184"/>
    </row>
    <row r="44" spans="1:12" x14ac:dyDescent="0.2">
      <c r="A44" s="195">
        <v>41</v>
      </c>
      <c r="B44" s="304" t="s">
        <v>202</v>
      </c>
      <c r="C44" s="130" t="s">
        <v>58</v>
      </c>
      <c r="D44" s="237" t="s">
        <v>140</v>
      </c>
      <c r="E44" s="234">
        <v>0.4</v>
      </c>
      <c r="F44" s="193"/>
      <c r="G44" s="219">
        <v>1</v>
      </c>
      <c r="H44" s="182"/>
      <c r="I44" s="234">
        <v>0.2</v>
      </c>
      <c r="J44" s="193"/>
      <c r="K44" s="233">
        <v>0.52</v>
      </c>
      <c r="L44" s="182"/>
    </row>
    <row r="45" spans="1:12" x14ac:dyDescent="0.2">
      <c r="A45" s="197">
        <v>42</v>
      </c>
      <c r="B45" s="171" t="s">
        <v>203</v>
      </c>
      <c r="C45" s="141" t="s">
        <v>59</v>
      </c>
      <c r="D45" s="238" t="s">
        <v>140</v>
      </c>
      <c r="E45" s="198">
        <v>0.2</v>
      </c>
      <c r="G45" s="208">
        <v>5</v>
      </c>
      <c r="H45" s="183"/>
      <c r="I45" s="198">
        <v>0.12</v>
      </c>
      <c r="K45" s="190">
        <v>3</v>
      </c>
      <c r="L45" s="183"/>
    </row>
    <row r="46" spans="1:12" x14ac:dyDescent="0.2">
      <c r="A46" s="197">
        <v>43</v>
      </c>
      <c r="B46" s="171" t="s">
        <v>204</v>
      </c>
      <c r="C46" s="141" t="s">
        <v>60</v>
      </c>
      <c r="D46" s="238" t="s">
        <v>140</v>
      </c>
      <c r="E46" s="198">
        <v>0.6</v>
      </c>
      <c r="G46" s="208">
        <v>10</v>
      </c>
      <c r="H46" s="183"/>
      <c r="I46" s="198">
        <v>0.32</v>
      </c>
      <c r="K46" s="190">
        <v>5</v>
      </c>
      <c r="L46" s="183"/>
    </row>
    <row r="47" spans="1:12" x14ac:dyDescent="0.2">
      <c r="A47" s="197">
        <v>44</v>
      </c>
      <c r="B47" s="171" t="s">
        <v>205</v>
      </c>
      <c r="C47" s="141" t="s">
        <v>61</v>
      </c>
      <c r="D47" s="238" t="s">
        <v>140</v>
      </c>
      <c r="E47" s="197"/>
      <c r="G47" s="208">
        <v>50</v>
      </c>
      <c r="H47" s="183"/>
      <c r="I47" s="197"/>
      <c r="K47" s="190">
        <v>25</v>
      </c>
      <c r="L47" s="183"/>
    </row>
    <row r="48" spans="1:12" x14ac:dyDescent="0.2">
      <c r="A48" s="197">
        <v>45</v>
      </c>
      <c r="B48" s="171" t="s">
        <v>206</v>
      </c>
      <c r="C48" s="141" t="s">
        <v>62</v>
      </c>
      <c r="D48" s="238" t="s">
        <v>140</v>
      </c>
      <c r="E48" s="197"/>
      <c r="G48" s="208">
        <v>150</v>
      </c>
      <c r="H48" s="183"/>
      <c r="I48" s="197"/>
      <c r="K48" s="190">
        <v>75</v>
      </c>
      <c r="L48" s="183"/>
    </row>
    <row r="49" spans="1:12" x14ac:dyDescent="0.2">
      <c r="A49" s="197">
        <v>46</v>
      </c>
      <c r="B49" s="171" t="s">
        <v>207</v>
      </c>
      <c r="C49" s="141" t="s">
        <v>63</v>
      </c>
      <c r="D49" s="238" t="s">
        <v>140</v>
      </c>
      <c r="E49" s="209">
        <v>2</v>
      </c>
      <c r="G49" s="208">
        <v>45</v>
      </c>
      <c r="H49" s="183"/>
      <c r="I49" s="198">
        <v>1</v>
      </c>
      <c r="K49" s="190">
        <v>23</v>
      </c>
      <c r="L49" s="183"/>
    </row>
    <row r="50" spans="1:12" x14ac:dyDescent="0.2">
      <c r="A50" s="197">
        <v>47</v>
      </c>
      <c r="B50" s="171" t="s">
        <v>208</v>
      </c>
      <c r="C50" s="141" t="s">
        <v>64</v>
      </c>
      <c r="D50" s="238" t="s">
        <v>140</v>
      </c>
      <c r="E50" s="209">
        <v>2</v>
      </c>
      <c r="G50" s="208">
        <v>95</v>
      </c>
      <c r="H50" s="183"/>
      <c r="I50" s="198">
        <v>1</v>
      </c>
      <c r="K50" s="190">
        <v>48</v>
      </c>
      <c r="L50" s="183"/>
    </row>
    <row r="51" spans="1:12" x14ac:dyDescent="0.2">
      <c r="A51" s="197">
        <v>48</v>
      </c>
      <c r="B51" s="171" t="s">
        <v>209</v>
      </c>
      <c r="C51" s="141" t="s">
        <v>65</v>
      </c>
      <c r="D51" s="238" t="s">
        <v>140</v>
      </c>
      <c r="E51" s="209">
        <v>1</v>
      </c>
      <c r="G51" s="208">
        <v>50</v>
      </c>
      <c r="H51" s="183"/>
      <c r="I51" s="198">
        <v>0.52</v>
      </c>
      <c r="K51" s="190">
        <v>25</v>
      </c>
      <c r="L51" s="183"/>
    </row>
    <row r="52" spans="1:12" x14ac:dyDescent="0.2">
      <c r="A52" s="197">
        <v>49</v>
      </c>
      <c r="B52" s="171" t="s">
        <v>210</v>
      </c>
      <c r="C52" s="141" t="s">
        <v>66</v>
      </c>
      <c r="D52" s="238" t="s">
        <v>140</v>
      </c>
      <c r="E52" s="198">
        <v>0.6</v>
      </c>
      <c r="G52" s="208">
        <v>25</v>
      </c>
      <c r="H52" s="183"/>
      <c r="I52" s="198">
        <v>0.32</v>
      </c>
      <c r="K52" s="190">
        <v>13</v>
      </c>
      <c r="L52" s="183"/>
    </row>
    <row r="53" spans="1:12" x14ac:dyDescent="0.2">
      <c r="A53" s="197">
        <v>50</v>
      </c>
      <c r="B53" s="171" t="s">
        <v>211</v>
      </c>
      <c r="C53" s="141" t="s">
        <v>67</v>
      </c>
      <c r="D53" s="238" t="s">
        <v>140</v>
      </c>
      <c r="E53" s="197"/>
      <c r="G53" s="208">
        <v>20</v>
      </c>
      <c r="H53" s="183"/>
      <c r="I53" s="197"/>
      <c r="K53" s="190">
        <v>10</v>
      </c>
      <c r="L53" s="183"/>
    </row>
    <row r="54" spans="1:12" x14ac:dyDescent="0.2">
      <c r="A54" s="197">
        <v>51</v>
      </c>
      <c r="B54" s="171" t="s">
        <v>212</v>
      </c>
      <c r="C54" s="141" t="s">
        <v>68</v>
      </c>
      <c r="D54" s="238" t="s">
        <v>140</v>
      </c>
      <c r="E54" s="209">
        <v>5</v>
      </c>
      <c r="G54" s="208">
        <v>95</v>
      </c>
      <c r="H54" s="183"/>
      <c r="I54" s="198">
        <v>3</v>
      </c>
      <c r="K54" s="190">
        <v>48</v>
      </c>
      <c r="L54" s="183"/>
    </row>
    <row r="55" spans="1:12" x14ac:dyDescent="0.2">
      <c r="A55" s="197">
        <v>52</v>
      </c>
      <c r="B55" s="171" t="s">
        <v>213</v>
      </c>
      <c r="C55" s="141" t="s">
        <v>69</v>
      </c>
      <c r="D55" s="238" t="s">
        <v>140</v>
      </c>
      <c r="E55" s="209">
        <v>10</v>
      </c>
      <c r="G55" s="208">
        <v>90</v>
      </c>
      <c r="H55" s="183"/>
      <c r="I55" s="198">
        <v>5</v>
      </c>
      <c r="K55" s="190">
        <v>45</v>
      </c>
      <c r="L55" s="183"/>
    </row>
    <row r="56" spans="1:12" x14ac:dyDescent="0.2">
      <c r="A56" s="197">
        <v>53</v>
      </c>
      <c r="B56" s="171" t="s">
        <v>214</v>
      </c>
      <c r="C56" s="141" t="s">
        <v>70</v>
      </c>
      <c r="D56" s="238" t="s">
        <v>140</v>
      </c>
      <c r="E56" s="209">
        <v>5</v>
      </c>
      <c r="G56" s="208">
        <v>45</v>
      </c>
      <c r="H56" s="183"/>
      <c r="I56" s="198">
        <v>3</v>
      </c>
      <c r="K56" s="190">
        <v>23</v>
      </c>
      <c r="L56" s="183"/>
    </row>
    <row r="57" spans="1:12" x14ac:dyDescent="0.2">
      <c r="A57" s="197">
        <v>54</v>
      </c>
      <c r="B57" s="171" t="s">
        <v>215</v>
      </c>
      <c r="C57" s="141" t="s">
        <v>71</v>
      </c>
      <c r="D57" s="238" t="s">
        <v>140</v>
      </c>
      <c r="E57" s="209">
        <v>2</v>
      </c>
      <c r="G57" s="208">
        <v>25</v>
      </c>
      <c r="H57" s="183"/>
      <c r="I57" s="198">
        <v>1</v>
      </c>
      <c r="K57" s="190">
        <v>13</v>
      </c>
      <c r="L57" s="183"/>
    </row>
    <row r="58" spans="1:12" ht="13.5" thickBot="1" x14ac:dyDescent="0.25">
      <c r="A58" s="200">
        <v>55</v>
      </c>
      <c r="B58" s="305" t="s">
        <v>216</v>
      </c>
      <c r="C58" s="165" t="s">
        <v>72</v>
      </c>
      <c r="D58" s="239" t="s">
        <v>140</v>
      </c>
      <c r="E58" s="224">
        <v>1</v>
      </c>
      <c r="F58" s="189"/>
      <c r="G58" s="226">
        <v>10</v>
      </c>
      <c r="H58" s="184"/>
      <c r="I58" s="235">
        <v>0.52</v>
      </c>
      <c r="J58" s="189"/>
      <c r="K58" s="236">
        <v>5</v>
      </c>
      <c r="L58" s="184"/>
    </row>
    <row r="59" spans="1:12" x14ac:dyDescent="0.2">
      <c r="A59" s="195">
        <v>56</v>
      </c>
      <c r="B59" s="304" t="s">
        <v>217</v>
      </c>
      <c r="C59" s="130" t="s">
        <v>73</v>
      </c>
      <c r="D59" s="240" t="s">
        <v>142</v>
      </c>
      <c r="E59" s="217">
        <v>25</v>
      </c>
      <c r="F59" s="193"/>
      <c r="G59" s="219">
        <v>100</v>
      </c>
      <c r="H59" s="182"/>
      <c r="I59" s="234">
        <v>13</v>
      </c>
      <c r="J59" s="193"/>
      <c r="K59" s="233">
        <v>50</v>
      </c>
      <c r="L59" s="182"/>
    </row>
    <row r="60" spans="1:12" x14ac:dyDescent="0.2">
      <c r="A60" s="197">
        <v>57</v>
      </c>
      <c r="B60" s="171" t="s">
        <v>218</v>
      </c>
      <c r="C60" s="141" t="s">
        <v>74</v>
      </c>
      <c r="D60" s="241" t="s">
        <v>142</v>
      </c>
      <c r="E60" s="209">
        <v>10</v>
      </c>
      <c r="G60" s="208">
        <v>30</v>
      </c>
      <c r="H60" s="183"/>
      <c r="I60" s="198">
        <v>5</v>
      </c>
      <c r="K60" s="190">
        <v>15</v>
      </c>
      <c r="L60" s="183"/>
    </row>
    <row r="61" spans="1:12" x14ac:dyDescent="0.2">
      <c r="A61" s="197">
        <v>58</v>
      </c>
      <c r="B61" s="171" t="s">
        <v>219</v>
      </c>
      <c r="C61" s="141" t="s">
        <v>75</v>
      </c>
      <c r="D61" s="241" t="s">
        <v>142</v>
      </c>
      <c r="E61" s="209">
        <v>5</v>
      </c>
      <c r="G61" s="208">
        <v>15</v>
      </c>
      <c r="H61" s="183"/>
      <c r="I61" s="198">
        <v>3</v>
      </c>
      <c r="K61" s="190">
        <v>8</v>
      </c>
      <c r="L61" s="183"/>
    </row>
    <row r="62" spans="1:12" x14ac:dyDescent="0.2">
      <c r="A62" s="197">
        <v>59</v>
      </c>
      <c r="B62" s="171" t="s">
        <v>220</v>
      </c>
      <c r="C62" s="141" t="s">
        <v>76</v>
      </c>
      <c r="D62" s="241" t="s">
        <v>142</v>
      </c>
      <c r="E62" s="209">
        <v>2</v>
      </c>
      <c r="G62" s="208">
        <v>10</v>
      </c>
      <c r="H62" s="199">
        <v>0.4</v>
      </c>
      <c r="I62" s="198">
        <v>1</v>
      </c>
      <c r="K62" s="190">
        <v>5</v>
      </c>
      <c r="L62" s="199">
        <v>0.2</v>
      </c>
    </row>
    <row r="63" spans="1:12" x14ac:dyDescent="0.2">
      <c r="A63" s="197">
        <v>60</v>
      </c>
      <c r="B63" s="171" t="s">
        <v>221</v>
      </c>
      <c r="C63" s="141" t="s">
        <v>77</v>
      </c>
      <c r="D63" s="241" t="s">
        <v>142</v>
      </c>
      <c r="E63" s="209">
        <v>2</v>
      </c>
      <c r="G63" s="208">
        <v>10</v>
      </c>
      <c r="H63" s="183"/>
      <c r="I63" s="198">
        <v>1</v>
      </c>
      <c r="K63" s="190">
        <v>5</v>
      </c>
      <c r="L63" s="183"/>
    </row>
    <row r="64" spans="1:12" x14ac:dyDescent="0.2">
      <c r="A64" s="197">
        <v>61</v>
      </c>
      <c r="B64" s="171" t="s">
        <v>222</v>
      </c>
      <c r="C64" s="141" t="s">
        <v>78</v>
      </c>
      <c r="D64" s="241" t="s">
        <v>142</v>
      </c>
      <c r="E64" s="209">
        <v>55</v>
      </c>
      <c r="G64" s="208">
        <v>90</v>
      </c>
      <c r="H64" s="202">
        <v>5</v>
      </c>
      <c r="I64" s="198">
        <v>28</v>
      </c>
      <c r="K64" s="190">
        <v>45</v>
      </c>
      <c r="L64" s="199">
        <v>3</v>
      </c>
    </row>
    <row r="65" spans="1:12" x14ac:dyDescent="0.2">
      <c r="A65" s="197">
        <v>62</v>
      </c>
      <c r="B65" s="171" t="s">
        <v>223</v>
      </c>
      <c r="C65" s="141" t="s">
        <v>79</v>
      </c>
      <c r="D65" s="241" t="s">
        <v>142</v>
      </c>
      <c r="E65" s="209">
        <v>15</v>
      </c>
      <c r="G65" s="208">
        <v>25</v>
      </c>
      <c r="H65" s="202">
        <v>1</v>
      </c>
      <c r="I65" s="198">
        <v>8</v>
      </c>
      <c r="K65" s="190">
        <v>13</v>
      </c>
      <c r="L65" s="199">
        <v>0.52</v>
      </c>
    </row>
    <row r="66" spans="1:12" x14ac:dyDescent="0.2">
      <c r="A66" s="197">
        <v>63</v>
      </c>
      <c r="B66" s="171" t="s">
        <v>224</v>
      </c>
      <c r="C66" s="141" t="s">
        <v>80</v>
      </c>
      <c r="D66" s="241" t="s">
        <v>142</v>
      </c>
      <c r="E66" s="209">
        <v>5</v>
      </c>
      <c r="G66" s="208">
        <v>15</v>
      </c>
      <c r="H66" s="199">
        <v>0.6</v>
      </c>
      <c r="I66" s="198">
        <v>3</v>
      </c>
      <c r="K66" s="190">
        <v>8</v>
      </c>
      <c r="L66" s="199">
        <v>0.32</v>
      </c>
    </row>
    <row r="67" spans="1:12" x14ac:dyDescent="0.2">
      <c r="A67" s="197">
        <v>64</v>
      </c>
      <c r="B67" s="171" t="s">
        <v>225</v>
      </c>
      <c r="C67" s="141" t="s">
        <v>81</v>
      </c>
      <c r="D67" s="241" t="s">
        <v>142</v>
      </c>
      <c r="E67" s="209">
        <v>25</v>
      </c>
      <c r="F67" s="207">
        <v>2</v>
      </c>
      <c r="G67" s="208">
        <v>100</v>
      </c>
      <c r="H67" s="183"/>
      <c r="I67" s="198">
        <v>13</v>
      </c>
      <c r="J67" s="191">
        <v>1</v>
      </c>
      <c r="K67" s="190">
        <v>50</v>
      </c>
      <c r="L67" s="183"/>
    </row>
    <row r="68" spans="1:12" ht="13.5" thickBot="1" x14ac:dyDescent="0.25">
      <c r="A68" s="200">
        <v>65</v>
      </c>
      <c r="B68" s="305" t="s">
        <v>226</v>
      </c>
      <c r="C68" s="165" t="s">
        <v>82</v>
      </c>
      <c r="D68" s="242" t="s">
        <v>142</v>
      </c>
      <c r="E68" s="224">
        <v>25</v>
      </c>
      <c r="F68" s="189"/>
      <c r="G68" s="226">
        <v>100</v>
      </c>
      <c r="H68" s="211">
        <v>5</v>
      </c>
      <c r="I68" s="235">
        <v>13</v>
      </c>
      <c r="J68" s="189"/>
      <c r="K68" s="236">
        <v>50</v>
      </c>
      <c r="L68" s="213">
        <v>3</v>
      </c>
    </row>
    <row r="69" spans="1:12" x14ac:dyDescent="0.2">
      <c r="A69" s="195">
        <v>66</v>
      </c>
      <c r="B69" s="304" t="s">
        <v>227</v>
      </c>
      <c r="C69" s="130" t="s">
        <v>83</v>
      </c>
      <c r="D69" s="243" t="s">
        <v>141</v>
      </c>
      <c r="E69" s="195"/>
      <c r="F69" s="246">
        <v>0.2</v>
      </c>
      <c r="G69" s="219">
        <v>10</v>
      </c>
      <c r="H69" s="182"/>
      <c r="I69" s="195"/>
      <c r="J69" s="246">
        <v>0.12</v>
      </c>
      <c r="K69" s="233">
        <v>5</v>
      </c>
      <c r="L69" s="182"/>
    </row>
    <row r="70" spans="1:12" x14ac:dyDescent="0.2">
      <c r="A70" s="197">
        <v>67</v>
      </c>
      <c r="B70" s="171" t="s">
        <v>277</v>
      </c>
      <c r="C70" s="141" t="s">
        <v>228</v>
      </c>
      <c r="D70" s="244" t="s">
        <v>141</v>
      </c>
      <c r="E70" s="198">
        <v>0.4</v>
      </c>
      <c r="F70" s="191">
        <v>0.4</v>
      </c>
      <c r="G70" s="208">
        <v>5</v>
      </c>
      <c r="H70" s="183"/>
      <c r="I70" s="198">
        <v>0.2</v>
      </c>
      <c r="J70" s="191">
        <v>0.2</v>
      </c>
      <c r="K70" s="190">
        <v>3</v>
      </c>
      <c r="L70" s="183"/>
    </row>
    <row r="71" spans="1:12" x14ac:dyDescent="0.2">
      <c r="A71" s="197">
        <v>68</v>
      </c>
      <c r="B71" s="171" t="s">
        <v>278</v>
      </c>
      <c r="C71" s="141" t="s">
        <v>229</v>
      </c>
      <c r="D71" s="244" t="s">
        <v>141</v>
      </c>
      <c r="E71" s="197"/>
      <c r="F71" s="191">
        <v>0.2</v>
      </c>
      <c r="G71" s="190">
        <v>0.6</v>
      </c>
      <c r="H71" s="183"/>
      <c r="I71" s="197"/>
      <c r="J71" s="191">
        <v>0.12</v>
      </c>
      <c r="K71" s="190">
        <v>0.32</v>
      </c>
      <c r="L71" s="183"/>
    </row>
    <row r="72" spans="1:12" x14ac:dyDescent="0.2">
      <c r="A72" s="197">
        <v>69</v>
      </c>
      <c r="B72" s="171" t="s">
        <v>279</v>
      </c>
      <c r="C72" s="141" t="s">
        <v>230</v>
      </c>
      <c r="D72" s="244" t="s">
        <v>141</v>
      </c>
      <c r="E72" s="197"/>
      <c r="F72" s="191">
        <v>0.4</v>
      </c>
      <c r="G72" s="190">
        <v>0.6</v>
      </c>
      <c r="H72" s="199">
        <v>0.4</v>
      </c>
      <c r="I72" s="197"/>
      <c r="J72" s="191">
        <v>0.2</v>
      </c>
      <c r="K72" s="190">
        <v>0.32</v>
      </c>
      <c r="L72" s="199">
        <v>0.2</v>
      </c>
    </row>
    <row r="73" spans="1:12" x14ac:dyDescent="0.2">
      <c r="A73" s="197">
        <v>70</v>
      </c>
      <c r="B73" s="171" t="s">
        <v>280</v>
      </c>
      <c r="C73" s="141" t="s">
        <v>231</v>
      </c>
      <c r="D73" s="244" t="s">
        <v>141</v>
      </c>
      <c r="E73" s="197"/>
      <c r="F73" s="191">
        <v>0.6</v>
      </c>
      <c r="G73" s="208">
        <v>1</v>
      </c>
      <c r="H73" s="199">
        <v>0.6</v>
      </c>
      <c r="I73" s="197"/>
      <c r="J73" s="191">
        <v>0.32</v>
      </c>
      <c r="K73" s="190">
        <v>0.52</v>
      </c>
      <c r="L73" s="199">
        <v>0.32</v>
      </c>
    </row>
    <row r="74" spans="1:12" x14ac:dyDescent="0.2">
      <c r="A74" s="197">
        <v>71</v>
      </c>
      <c r="B74" s="171" t="s">
        <v>281</v>
      </c>
      <c r="C74" s="141" t="s">
        <v>232</v>
      </c>
      <c r="D74" s="244" t="s">
        <v>141</v>
      </c>
      <c r="E74" s="209">
        <v>5</v>
      </c>
      <c r="F74" s="207">
        <v>2</v>
      </c>
      <c r="G74" s="208">
        <v>35</v>
      </c>
      <c r="H74" s="183"/>
      <c r="I74" s="198">
        <v>3</v>
      </c>
      <c r="J74" s="191">
        <v>1</v>
      </c>
      <c r="K74" s="190">
        <v>18</v>
      </c>
      <c r="L74" s="183"/>
    </row>
    <row r="75" spans="1:12" x14ac:dyDescent="0.2">
      <c r="A75" s="197">
        <v>72</v>
      </c>
      <c r="B75" s="171" t="s">
        <v>282</v>
      </c>
      <c r="C75" s="141" t="s">
        <v>233</v>
      </c>
      <c r="D75" s="244" t="s">
        <v>141</v>
      </c>
      <c r="E75" s="209">
        <v>2</v>
      </c>
      <c r="F75" s="207">
        <v>1</v>
      </c>
      <c r="G75" s="208">
        <v>15</v>
      </c>
      <c r="H75" s="183"/>
      <c r="I75" s="198">
        <v>1</v>
      </c>
      <c r="J75" s="191">
        <v>0.52</v>
      </c>
      <c r="K75" s="190">
        <v>8</v>
      </c>
      <c r="L75" s="183"/>
    </row>
    <row r="76" spans="1:12" x14ac:dyDescent="0.2">
      <c r="A76" s="197">
        <v>73</v>
      </c>
      <c r="B76" s="171" t="s">
        <v>283</v>
      </c>
      <c r="C76" s="141" t="s">
        <v>234</v>
      </c>
      <c r="D76" s="244" t="s">
        <v>141</v>
      </c>
      <c r="E76" s="197"/>
      <c r="F76" s="191">
        <v>0.6</v>
      </c>
      <c r="G76" s="208">
        <v>2</v>
      </c>
      <c r="H76" s="183"/>
      <c r="I76" s="197"/>
      <c r="J76" s="191">
        <v>0.32</v>
      </c>
      <c r="K76" s="190">
        <v>1</v>
      </c>
      <c r="L76" s="183"/>
    </row>
    <row r="77" spans="1:12" x14ac:dyDescent="0.2">
      <c r="A77" s="197">
        <v>74</v>
      </c>
      <c r="B77" s="171" t="s">
        <v>284</v>
      </c>
      <c r="C77" s="141" t="s">
        <v>235</v>
      </c>
      <c r="D77" s="244" t="s">
        <v>141</v>
      </c>
      <c r="E77" s="197"/>
      <c r="F77" s="207">
        <v>2</v>
      </c>
      <c r="G77" s="208">
        <v>5</v>
      </c>
      <c r="H77" s="202">
        <v>2</v>
      </c>
      <c r="I77" s="197"/>
      <c r="J77" s="191">
        <v>1</v>
      </c>
      <c r="K77" s="190">
        <v>3</v>
      </c>
      <c r="L77" s="199">
        <v>1</v>
      </c>
    </row>
    <row r="78" spans="1:12" x14ac:dyDescent="0.2">
      <c r="A78" s="197">
        <v>75</v>
      </c>
      <c r="B78" s="171" t="s">
        <v>285</v>
      </c>
      <c r="C78" s="141" t="s">
        <v>236</v>
      </c>
      <c r="D78" s="244" t="s">
        <v>141</v>
      </c>
      <c r="E78" s="197"/>
      <c r="F78" s="207">
        <v>5</v>
      </c>
      <c r="G78" s="208">
        <v>10</v>
      </c>
      <c r="H78" s="202">
        <v>5</v>
      </c>
      <c r="I78" s="197"/>
      <c r="J78" s="191">
        <v>3</v>
      </c>
      <c r="K78" s="190">
        <v>5</v>
      </c>
      <c r="L78" s="199">
        <v>3</v>
      </c>
    </row>
    <row r="79" spans="1:12" x14ac:dyDescent="0.2">
      <c r="A79" s="197">
        <v>76</v>
      </c>
      <c r="B79" s="171" t="s">
        <v>286</v>
      </c>
      <c r="C79" s="141" t="s">
        <v>237</v>
      </c>
      <c r="D79" s="244" t="s">
        <v>141</v>
      </c>
      <c r="E79" s="197"/>
      <c r="F79" s="191">
        <v>0.4</v>
      </c>
      <c r="G79" s="208">
        <v>15</v>
      </c>
      <c r="H79" s="183"/>
      <c r="I79" s="197"/>
      <c r="J79" s="191">
        <v>0.2</v>
      </c>
      <c r="K79" s="190">
        <v>8</v>
      </c>
      <c r="L79" s="183"/>
    </row>
    <row r="80" spans="1:12" x14ac:dyDescent="0.2">
      <c r="A80" s="197">
        <v>77</v>
      </c>
      <c r="B80" s="171" t="s">
        <v>287</v>
      </c>
      <c r="C80" s="141" t="s">
        <v>238</v>
      </c>
      <c r="D80" s="244" t="s">
        <v>141</v>
      </c>
      <c r="E80" s="197"/>
      <c r="F80" s="207">
        <v>1</v>
      </c>
      <c r="G80" s="208">
        <v>5</v>
      </c>
      <c r="H80" s="183"/>
      <c r="I80" s="197"/>
      <c r="J80" s="191">
        <v>0.52</v>
      </c>
      <c r="K80" s="190">
        <v>3</v>
      </c>
      <c r="L80" s="183"/>
    </row>
    <row r="81" spans="1:12" x14ac:dyDescent="0.2">
      <c r="A81" s="197">
        <v>78</v>
      </c>
      <c r="B81" s="171" t="s">
        <v>288</v>
      </c>
      <c r="C81" s="141" t="s">
        <v>239</v>
      </c>
      <c r="D81" s="244" t="s">
        <v>141</v>
      </c>
      <c r="E81" s="197"/>
      <c r="F81" s="207">
        <v>2</v>
      </c>
      <c r="G81" s="208">
        <v>5</v>
      </c>
      <c r="H81" s="199">
        <v>0.6</v>
      </c>
      <c r="I81" s="197"/>
      <c r="J81" s="191">
        <v>1</v>
      </c>
      <c r="K81" s="190">
        <v>3</v>
      </c>
      <c r="L81" s="199">
        <v>0.32</v>
      </c>
    </row>
    <row r="82" spans="1:12" x14ac:dyDescent="0.2">
      <c r="A82" s="197">
        <v>79</v>
      </c>
      <c r="B82" s="171" t="s">
        <v>289</v>
      </c>
      <c r="C82" s="141" t="s">
        <v>240</v>
      </c>
      <c r="D82" s="244" t="s">
        <v>141</v>
      </c>
      <c r="E82" s="197"/>
      <c r="F82" s="207">
        <v>5</v>
      </c>
      <c r="G82" s="208">
        <v>10</v>
      </c>
      <c r="H82" s="202">
        <v>1</v>
      </c>
      <c r="I82" s="197"/>
      <c r="J82" s="191">
        <v>3</v>
      </c>
      <c r="K82" s="190">
        <v>5</v>
      </c>
      <c r="L82" s="199">
        <v>0.52</v>
      </c>
    </row>
    <row r="83" spans="1:12" x14ac:dyDescent="0.2">
      <c r="A83" s="197">
        <v>80</v>
      </c>
      <c r="B83" s="171" t="s">
        <v>290</v>
      </c>
      <c r="C83" s="141" t="s">
        <v>241</v>
      </c>
      <c r="D83" s="244" t="s">
        <v>141</v>
      </c>
      <c r="E83" s="197"/>
      <c r="F83" s="207">
        <v>60</v>
      </c>
      <c r="G83" s="208">
        <v>70</v>
      </c>
      <c r="H83" s="202">
        <v>20</v>
      </c>
      <c r="I83" s="197"/>
      <c r="J83" s="191">
        <v>30</v>
      </c>
      <c r="K83" s="190">
        <v>35</v>
      </c>
      <c r="L83" s="199">
        <v>10</v>
      </c>
    </row>
    <row r="84" spans="1:12" x14ac:dyDescent="0.2">
      <c r="A84" s="197">
        <v>81</v>
      </c>
      <c r="B84" s="171" t="s">
        <v>291</v>
      </c>
      <c r="C84" s="141" t="s">
        <v>242</v>
      </c>
      <c r="D84" s="244" t="s">
        <v>141</v>
      </c>
      <c r="E84" s="197"/>
      <c r="F84" s="191">
        <v>0.6</v>
      </c>
      <c r="G84" s="208">
        <v>25</v>
      </c>
      <c r="H84" s="183"/>
      <c r="I84" s="197"/>
      <c r="J84" s="191">
        <v>0.32</v>
      </c>
      <c r="K84" s="190">
        <v>13</v>
      </c>
      <c r="L84" s="183"/>
    </row>
    <row r="85" spans="1:12" x14ac:dyDescent="0.2">
      <c r="A85" s="197">
        <v>82</v>
      </c>
      <c r="B85" s="171" t="s">
        <v>292</v>
      </c>
      <c r="C85" s="141" t="s">
        <v>243</v>
      </c>
      <c r="D85" s="244" t="s">
        <v>141</v>
      </c>
      <c r="E85" s="209">
        <v>5</v>
      </c>
      <c r="F85" s="207">
        <v>90</v>
      </c>
      <c r="H85" s="202">
        <v>5</v>
      </c>
      <c r="I85" s="198">
        <v>3</v>
      </c>
      <c r="J85" s="191">
        <v>45</v>
      </c>
      <c r="L85" s="199">
        <v>3</v>
      </c>
    </row>
    <row r="86" spans="1:12" x14ac:dyDescent="0.2">
      <c r="A86" s="197">
        <v>83</v>
      </c>
      <c r="B86" s="171" t="s">
        <v>293</v>
      </c>
      <c r="C86" s="141" t="s">
        <v>244</v>
      </c>
      <c r="D86" s="244" t="s">
        <v>141</v>
      </c>
      <c r="E86" s="197"/>
      <c r="F86" s="207">
        <v>2</v>
      </c>
      <c r="G86" s="208">
        <v>10</v>
      </c>
      <c r="H86" s="183"/>
      <c r="I86" s="197"/>
      <c r="J86" s="191">
        <v>1</v>
      </c>
      <c r="K86" s="190">
        <v>5</v>
      </c>
      <c r="L86" s="183"/>
    </row>
    <row r="87" spans="1:12" x14ac:dyDescent="0.2">
      <c r="A87" s="197">
        <v>84</v>
      </c>
      <c r="B87" s="171" t="s">
        <v>294</v>
      </c>
      <c r="C87" s="141" t="s">
        <v>245</v>
      </c>
      <c r="D87" s="244" t="s">
        <v>141</v>
      </c>
      <c r="E87" s="197"/>
      <c r="F87" s="207">
        <v>5</v>
      </c>
      <c r="G87" s="208">
        <v>25</v>
      </c>
      <c r="H87" s="183"/>
      <c r="I87" s="197"/>
      <c r="J87" s="191">
        <v>3</v>
      </c>
      <c r="K87" s="190">
        <v>13</v>
      </c>
      <c r="L87" s="183"/>
    </row>
    <row r="88" spans="1:12" x14ac:dyDescent="0.2">
      <c r="A88" s="197">
        <v>85</v>
      </c>
      <c r="B88" s="171" t="s">
        <v>295</v>
      </c>
      <c r="C88" s="141" t="s">
        <v>246</v>
      </c>
      <c r="D88" s="244" t="s">
        <v>141</v>
      </c>
      <c r="E88" s="197"/>
      <c r="F88" s="207">
        <v>15</v>
      </c>
      <c r="G88" s="208">
        <v>85</v>
      </c>
      <c r="H88" s="183"/>
      <c r="I88" s="197"/>
      <c r="J88" s="191">
        <v>8</v>
      </c>
      <c r="K88" s="190">
        <v>43</v>
      </c>
      <c r="L88" s="183"/>
    </row>
    <row r="89" spans="1:12" x14ac:dyDescent="0.2">
      <c r="A89" s="197">
        <v>86</v>
      </c>
      <c r="B89" s="171" t="s">
        <v>296</v>
      </c>
      <c r="C89" s="141" t="s">
        <v>247</v>
      </c>
      <c r="D89" s="244" t="s">
        <v>141</v>
      </c>
      <c r="E89" s="197"/>
      <c r="F89" s="207">
        <v>2</v>
      </c>
      <c r="G89" s="208">
        <v>100</v>
      </c>
      <c r="H89" s="183"/>
      <c r="I89" s="197"/>
      <c r="J89" s="191">
        <v>1</v>
      </c>
      <c r="K89" s="190">
        <v>50</v>
      </c>
      <c r="L89" s="183"/>
    </row>
    <row r="90" spans="1:12" x14ac:dyDescent="0.2">
      <c r="A90" s="197">
        <v>87</v>
      </c>
      <c r="B90" s="171" t="s">
        <v>297</v>
      </c>
      <c r="C90" s="141" t="s">
        <v>248</v>
      </c>
      <c r="D90" s="244" t="s">
        <v>141</v>
      </c>
      <c r="E90" s="197"/>
      <c r="F90" s="207">
        <v>1</v>
      </c>
      <c r="G90" s="208">
        <v>20</v>
      </c>
      <c r="H90" s="202">
        <v>5</v>
      </c>
      <c r="I90" s="197"/>
      <c r="J90" s="191">
        <v>0.52</v>
      </c>
      <c r="K90" s="190">
        <v>10</v>
      </c>
      <c r="L90" s="199">
        <v>3</v>
      </c>
    </row>
    <row r="91" spans="1:12" x14ac:dyDescent="0.2">
      <c r="A91" s="197">
        <v>88</v>
      </c>
      <c r="B91" s="171" t="s">
        <v>298</v>
      </c>
      <c r="C91" s="141" t="s">
        <v>249</v>
      </c>
      <c r="D91" s="244" t="s">
        <v>141</v>
      </c>
      <c r="E91" s="197"/>
      <c r="F91" s="207">
        <v>5</v>
      </c>
      <c r="G91" s="208">
        <v>80</v>
      </c>
      <c r="H91" s="202">
        <v>15</v>
      </c>
      <c r="I91" s="197"/>
      <c r="J91" s="191">
        <v>3</v>
      </c>
      <c r="K91" s="190">
        <v>40</v>
      </c>
      <c r="L91" s="199">
        <v>8</v>
      </c>
    </row>
    <row r="92" spans="1:12" x14ac:dyDescent="0.2">
      <c r="A92" s="197">
        <v>89</v>
      </c>
      <c r="B92" s="171" t="s">
        <v>299</v>
      </c>
      <c r="C92" s="141" t="s">
        <v>250</v>
      </c>
      <c r="D92" s="244" t="s">
        <v>141</v>
      </c>
      <c r="E92" s="209">
        <v>15</v>
      </c>
      <c r="F92" s="207">
        <v>10</v>
      </c>
      <c r="G92" s="208">
        <v>100</v>
      </c>
      <c r="H92" s="183"/>
      <c r="I92" s="198">
        <v>8</v>
      </c>
      <c r="J92" s="191">
        <v>5</v>
      </c>
      <c r="K92" s="190">
        <v>50</v>
      </c>
      <c r="L92" s="183"/>
    </row>
    <row r="93" spans="1:12" ht="13.5" thickBot="1" x14ac:dyDescent="0.25">
      <c r="A93" s="200">
        <v>90</v>
      </c>
      <c r="B93" s="305" t="s">
        <v>300</v>
      </c>
      <c r="C93" s="165" t="s">
        <v>251</v>
      </c>
      <c r="D93" s="245" t="s">
        <v>141</v>
      </c>
      <c r="E93" s="224">
        <v>10</v>
      </c>
      <c r="F93" s="210">
        <v>5</v>
      </c>
      <c r="G93" s="226">
        <v>85</v>
      </c>
      <c r="H93" s="184"/>
      <c r="I93" s="235">
        <v>5</v>
      </c>
      <c r="J93" s="212">
        <v>3</v>
      </c>
      <c r="K93" s="236">
        <v>43</v>
      </c>
      <c r="L93" s="184"/>
    </row>
    <row r="94" spans="1:12" x14ac:dyDescent="0.2">
      <c r="A94" s="195">
        <v>91</v>
      </c>
      <c r="B94" s="304" t="s">
        <v>301</v>
      </c>
      <c r="C94" s="130" t="s">
        <v>252</v>
      </c>
      <c r="D94" s="247" t="s">
        <v>139</v>
      </c>
      <c r="E94" s="195"/>
      <c r="F94" s="250">
        <v>90</v>
      </c>
      <c r="G94" s="219">
        <v>40</v>
      </c>
      <c r="H94" s="251">
        <v>20</v>
      </c>
      <c r="I94" s="195"/>
      <c r="J94" s="246">
        <v>45</v>
      </c>
      <c r="K94" s="233">
        <v>20</v>
      </c>
      <c r="L94" s="196">
        <v>10</v>
      </c>
    </row>
    <row r="95" spans="1:12" x14ac:dyDescent="0.2">
      <c r="A95" s="197">
        <v>92</v>
      </c>
      <c r="B95" s="171" t="s">
        <v>302</v>
      </c>
      <c r="C95" s="141" t="s">
        <v>253</v>
      </c>
      <c r="D95" s="248" t="s">
        <v>139</v>
      </c>
      <c r="E95" s="197"/>
      <c r="F95" s="191">
        <v>0.6</v>
      </c>
      <c r="H95" s="199">
        <v>0.4</v>
      </c>
      <c r="I95" s="197"/>
      <c r="J95" s="191">
        <v>0.32</v>
      </c>
      <c r="L95" s="199">
        <v>0.2</v>
      </c>
    </row>
    <row r="96" spans="1:12" x14ac:dyDescent="0.2">
      <c r="A96" s="197">
        <v>93</v>
      </c>
      <c r="B96" s="171" t="s">
        <v>303</v>
      </c>
      <c r="C96" s="141" t="s">
        <v>254</v>
      </c>
      <c r="D96" s="248" t="s">
        <v>139</v>
      </c>
      <c r="E96" s="197"/>
      <c r="F96" s="191">
        <v>0.2</v>
      </c>
      <c r="H96" s="183"/>
      <c r="I96" s="197"/>
      <c r="J96" s="191">
        <v>0.12</v>
      </c>
      <c r="L96" s="183"/>
    </row>
    <row r="97" spans="1:12" x14ac:dyDescent="0.2">
      <c r="A97" s="197">
        <v>94</v>
      </c>
      <c r="B97" s="171" t="s">
        <v>304</v>
      </c>
      <c r="C97" s="141" t="s">
        <v>255</v>
      </c>
      <c r="D97" s="248" t="s">
        <v>139</v>
      </c>
      <c r="E97" s="197"/>
      <c r="F97" s="207">
        <v>1</v>
      </c>
      <c r="H97" s="183"/>
      <c r="I97" s="197"/>
      <c r="J97" s="191">
        <v>0.52</v>
      </c>
      <c r="L97" s="183"/>
    </row>
    <row r="98" spans="1:12" x14ac:dyDescent="0.2">
      <c r="A98" s="197">
        <v>95</v>
      </c>
      <c r="B98" s="171" t="s">
        <v>305</v>
      </c>
      <c r="C98" s="141" t="s">
        <v>256</v>
      </c>
      <c r="D98" s="248" t="s">
        <v>139</v>
      </c>
      <c r="E98" s="197"/>
      <c r="F98" s="207">
        <v>2</v>
      </c>
      <c r="H98" s="202">
        <v>1</v>
      </c>
      <c r="I98" s="197"/>
      <c r="J98" s="191">
        <v>1</v>
      </c>
      <c r="L98" s="199">
        <v>0.52</v>
      </c>
    </row>
    <row r="99" spans="1:12" x14ac:dyDescent="0.2">
      <c r="A99" s="197">
        <v>96</v>
      </c>
      <c r="B99" s="171" t="s">
        <v>306</v>
      </c>
      <c r="C99" s="141" t="s">
        <v>257</v>
      </c>
      <c r="D99" s="248" t="s">
        <v>139</v>
      </c>
      <c r="E99" s="197"/>
      <c r="F99" s="207">
        <v>30</v>
      </c>
      <c r="G99" s="208">
        <v>10</v>
      </c>
      <c r="H99" s="202">
        <v>10</v>
      </c>
      <c r="I99" s="197"/>
      <c r="J99" s="191">
        <v>15</v>
      </c>
      <c r="K99" s="190">
        <v>5</v>
      </c>
      <c r="L99" s="199">
        <v>5</v>
      </c>
    </row>
    <row r="100" spans="1:12" x14ac:dyDescent="0.2">
      <c r="A100" s="197">
        <v>97</v>
      </c>
      <c r="B100" s="171" t="s">
        <v>307</v>
      </c>
      <c r="C100" s="141" t="s">
        <v>258</v>
      </c>
      <c r="D100" s="248" t="s">
        <v>139</v>
      </c>
      <c r="E100" s="198">
        <v>0.6</v>
      </c>
      <c r="F100" s="207">
        <v>2</v>
      </c>
      <c r="H100" s="199">
        <v>0.4</v>
      </c>
      <c r="I100" s="198">
        <v>0.32</v>
      </c>
      <c r="J100" s="191">
        <v>1</v>
      </c>
      <c r="L100" s="199">
        <v>0.2</v>
      </c>
    </row>
    <row r="101" spans="1:12" x14ac:dyDescent="0.2">
      <c r="A101" s="197">
        <v>98</v>
      </c>
      <c r="B101" s="171" t="s">
        <v>308</v>
      </c>
      <c r="C101" s="141" t="s">
        <v>259</v>
      </c>
      <c r="D101" s="248" t="s">
        <v>139</v>
      </c>
      <c r="E101" s="197"/>
      <c r="F101" s="191">
        <v>0.8</v>
      </c>
      <c r="H101" s="183"/>
      <c r="I101" s="197"/>
      <c r="J101" s="191">
        <v>0.4</v>
      </c>
      <c r="L101" s="183"/>
    </row>
    <row r="102" spans="1:12" x14ac:dyDescent="0.2">
      <c r="A102" s="197">
        <v>99</v>
      </c>
      <c r="B102" s="171" t="s">
        <v>309</v>
      </c>
      <c r="C102" s="141" t="s">
        <v>260</v>
      </c>
      <c r="D102" s="248" t="s">
        <v>139</v>
      </c>
      <c r="E102" s="197"/>
      <c r="F102" s="207">
        <v>2</v>
      </c>
      <c r="G102" s="190">
        <v>0.6</v>
      </c>
      <c r="H102" s="199">
        <v>0.6</v>
      </c>
      <c r="I102" s="197"/>
      <c r="J102" s="191">
        <v>1</v>
      </c>
      <c r="K102" s="190">
        <v>0.32</v>
      </c>
      <c r="L102" s="199">
        <v>0.32</v>
      </c>
    </row>
    <row r="103" spans="1:12" x14ac:dyDescent="0.2">
      <c r="A103" s="197">
        <v>100</v>
      </c>
      <c r="B103" s="171" t="s">
        <v>310</v>
      </c>
      <c r="C103" s="141" t="s">
        <v>261</v>
      </c>
      <c r="D103" s="248" t="s">
        <v>139</v>
      </c>
      <c r="E103" s="209">
        <v>1</v>
      </c>
      <c r="F103" s="207">
        <v>5</v>
      </c>
      <c r="H103" s="199">
        <v>0.6</v>
      </c>
      <c r="I103" s="198">
        <v>0.52</v>
      </c>
      <c r="J103" s="191">
        <v>3</v>
      </c>
      <c r="L103" s="199">
        <v>0.32</v>
      </c>
    </row>
    <row r="104" spans="1:12" x14ac:dyDescent="0.2">
      <c r="A104" s="197">
        <v>101</v>
      </c>
      <c r="B104" s="171" t="s">
        <v>311</v>
      </c>
      <c r="C104" s="141" t="s">
        <v>262</v>
      </c>
      <c r="D104" s="248" t="s">
        <v>139</v>
      </c>
      <c r="E104" s="197"/>
      <c r="F104" s="207">
        <v>10</v>
      </c>
      <c r="G104" s="208">
        <v>2</v>
      </c>
      <c r="H104" s="202">
        <v>2</v>
      </c>
      <c r="I104" s="197"/>
      <c r="J104" s="191">
        <v>5</v>
      </c>
      <c r="K104" s="190">
        <v>1</v>
      </c>
      <c r="L104" s="199">
        <v>1</v>
      </c>
    </row>
    <row r="105" spans="1:12" x14ac:dyDescent="0.2">
      <c r="A105" s="197">
        <v>102</v>
      </c>
      <c r="B105" s="171" t="s">
        <v>312</v>
      </c>
      <c r="C105" s="141" t="s">
        <v>263</v>
      </c>
      <c r="D105" s="248" t="s">
        <v>139</v>
      </c>
      <c r="E105" s="197"/>
      <c r="F105" s="207">
        <v>5</v>
      </c>
      <c r="H105" s="202">
        <v>2</v>
      </c>
      <c r="I105" s="197"/>
      <c r="J105" s="191">
        <v>3</v>
      </c>
      <c r="L105" s="199">
        <v>1</v>
      </c>
    </row>
    <row r="106" spans="1:12" x14ac:dyDescent="0.2">
      <c r="A106" s="197">
        <v>103</v>
      </c>
      <c r="B106" s="171" t="s">
        <v>313</v>
      </c>
      <c r="C106" s="141" t="s">
        <v>264</v>
      </c>
      <c r="D106" s="248" t="s">
        <v>139</v>
      </c>
      <c r="E106" s="197"/>
      <c r="F106" s="207">
        <v>2</v>
      </c>
      <c r="H106" s="183"/>
      <c r="I106" s="197"/>
      <c r="J106" s="191">
        <v>1</v>
      </c>
      <c r="L106" s="183"/>
    </row>
    <row r="107" spans="1:12" x14ac:dyDescent="0.2">
      <c r="A107" s="197">
        <v>104</v>
      </c>
      <c r="B107" s="171" t="s">
        <v>314</v>
      </c>
      <c r="C107" s="141" t="s">
        <v>265</v>
      </c>
      <c r="D107" s="248" t="s">
        <v>139</v>
      </c>
      <c r="E107" s="197"/>
      <c r="F107" s="207">
        <v>5</v>
      </c>
      <c r="H107" s="183"/>
      <c r="I107" s="197"/>
      <c r="J107" s="191">
        <v>3</v>
      </c>
      <c r="L107" s="183"/>
    </row>
    <row r="108" spans="1:12" x14ac:dyDescent="0.2">
      <c r="A108" s="197">
        <v>105</v>
      </c>
      <c r="B108" s="171" t="s">
        <v>315</v>
      </c>
      <c r="C108" s="141" t="s">
        <v>266</v>
      </c>
      <c r="D108" s="248" t="s">
        <v>139</v>
      </c>
      <c r="E108" s="209">
        <v>2</v>
      </c>
      <c r="F108" s="207">
        <v>10</v>
      </c>
      <c r="H108" s="202">
        <v>1</v>
      </c>
      <c r="I108" s="198">
        <v>1</v>
      </c>
      <c r="J108" s="191">
        <v>5</v>
      </c>
      <c r="L108" s="199">
        <v>0.52</v>
      </c>
    </row>
    <row r="109" spans="1:12" x14ac:dyDescent="0.2">
      <c r="A109" s="197">
        <v>106</v>
      </c>
      <c r="B109" s="171" t="s">
        <v>316</v>
      </c>
      <c r="C109" s="141" t="s">
        <v>267</v>
      </c>
      <c r="D109" s="248" t="s">
        <v>139</v>
      </c>
      <c r="E109" s="197"/>
      <c r="F109" s="207">
        <v>20</v>
      </c>
      <c r="H109" s="183"/>
      <c r="I109" s="197"/>
      <c r="J109" s="191">
        <v>10</v>
      </c>
      <c r="L109" s="183"/>
    </row>
    <row r="110" spans="1:12" x14ac:dyDescent="0.2">
      <c r="A110" s="197">
        <v>107</v>
      </c>
      <c r="B110" s="171" t="s">
        <v>317</v>
      </c>
      <c r="C110" s="141" t="s">
        <v>268</v>
      </c>
      <c r="D110" s="248" t="s">
        <v>139</v>
      </c>
      <c r="E110" s="197"/>
      <c r="F110" s="207">
        <v>10</v>
      </c>
      <c r="H110" s="183"/>
      <c r="I110" s="197"/>
      <c r="J110" s="191">
        <v>5</v>
      </c>
      <c r="L110" s="183"/>
    </row>
    <row r="111" spans="1:12" x14ac:dyDescent="0.2">
      <c r="A111" s="197">
        <v>108</v>
      </c>
      <c r="B111" s="171" t="s">
        <v>318</v>
      </c>
      <c r="C111" s="141" t="s">
        <v>269</v>
      </c>
      <c r="D111" s="248" t="s">
        <v>139</v>
      </c>
      <c r="E111" s="197"/>
      <c r="F111" s="207">
        <v>5</v>
      </c>
      <c r="G111" s="208">
        <v>1</v>
      </c>
      <c r="H111" s="202">
        <v>1</v>
      </c>
      <c r="I111" s="197"/>
      <c r="J111" s="191">
        <v>3</v>
      </c>
      <c r="K111" s="190">
        <v>0.52</v>
      </c>
      <c r="L111" s="199">
        <v>0.52</v>
      </c>
    </row>
    <row r="112" spans="1:12" x14ac:dyDescent="0.2">
      <c r="A112" s="197">
        <v>109</v>
      </c>
      <c r="B112" s="171" t="s">
        <v>319</v>
      </c>
      <c r="C112" s="141" t="s">
        <v>270</v>
      </c>
      <c r="D112" s="248" t="s">
        <v>139</v>
      </c>
      <c r="E112" s="209">
        <v>5</v>
      </c>
      <c r="F112" s="207">
        <v>20</v>
      </c>
      <c r="H112" s="202">
        <v>2</v>
      </c>
      <c r="I112" s="198">
        <v>3</v>
      </c>
      <c r="J112" s="191">
        <v>10</v>
      </c>
      <c r="L112" s="199">
        <v>1</v>
      </c>
    </row>
    <row r="113" spans="1:12" x14ac:dyDescent="0.2">
      <c r="A113" s="197">
        <v>110</v>
      </c>
      <c r="B113" s="171" t="s">
        <v>320</v>
      </c>
      <c r="C113" s="141" t="s">
        <v>271</v>
      </c>
      <c r="D113" s="248" t="s">
        <v>139</v>
      </c>
      <c r="E113" s="209">
        <v>20</v>
      </c>
      <c r="F113" s="207">
        <v>70</v>
      </c>
      <c r="H113" s="202">
        <v>10</v>
      </c>
      <c r="I113" s="198">
        <v>10</v>
      </c>
      <c r="J113" s="191">
        <v>35</v>
      </c>
      <c r="L113" s="199">
        <v>5</v>
      </c>
    </row>
    <row r="114" spans="1:12" x14ac:dyDescent="0.2">
      <c r="A114" s="197">
        <v>111</v>
      </c>
      <c r="B114" s="171" t="s">
        <v>321</v>
      </c>
      <c r="C114" s="141" t="s">
        <v>272</v>
      </c>
      <c r="D114" s="248" t="s">
        <v>139</v>
      </c>
      <c r="E114" s="197"/>
      <c r="F114" s="207">
        <v>150</v>
      </c>
      <c r="H114" s="183"/>
      <c r="I114" s="197"/>
      <c r="J114" s="191">
        <v>75</v>
      </c>
      <c r="L114" s="183"/>
    </row>
    <row r="115" spans="1:12" x14ac:dyDescent="0.2">
      <c r="A115" s="197">
        <v>112</v>
      </c>
      <c r="B115" s="171" t="s">
        <v>322</v>
      </c>
      <c r="C115" s="141" t="s">
        <v>273</v>
      </c>
      <c r="D115" s="248" t="s">
        <v>139</v>
      </c>
      <c r="E115" s="197"/>
      <c r="F115" s="207">
        <v>50</v>
      </c>
      <c r="H115" s="202">
        <v>2</v>
      </c>
      <c r="I115" s="197"/>
      <c r="J115" s="191">
        <v>25</v>
      </c>
      <c r="L115" s="199">
        <v>1</v>
      </c>
    </row>
    <row r="116" spans="1:12" x14ac:dyDescent="0.2">
      <c r="A116" s="197">
        <v>113</v>
      </c>
      <c r="B116" s="171" t="s">
        <v>323</v>
      </c>
      <c r="C116" s="141" t="s">
        <v>274</v>
      </c>
      <c r="D116" s="248" t="s">
        <v>139</v>
      </c>
      <c r="E116" s="197"/>
      <c r="F116" s="207">
        <v>10</v>
      </c>
      <c r="H116" s="202">
        <v>5</v>
      </c>
      <c r="I116" s="197"/>
      <c r="J116" s="191">
        <v>5</v>
      </c>
      <c r="L116" s="199">
        <v>3</v>
      </c>
    </row>
    <row r="117" spans="1:12" x14ac:dyDescent="0.2">
      <c r="A117" s="197">
        <v>114</v>
      </c>
      <c r="B117" s="171" t="s">
        <v>324</v>
      </c>
      <c r="C117" s="141" t="s">
        <v>275</v>
      </c>
      <c r="D117" s="248" t="s">
        <v>139</v>
      </c>
      <c r="E117" s="197"/>
      <c r="F117" s="207">
        <v>30</v>
      </c>
      <c r="H117" s="202">
        <v>20</v>
      </c>
      <c r="I117" s="197"/>
      <c r="J117" s="191">
        <v>15</v>
      </c>
      <c r="L117" s="199">
        <v>10</v>
      </c>
    </row>
    <row r="118" spans="1:12" ht="13.5" thickBot="1" x14ac:dyDescent="0.25">
      <c r="A118" s="200">
        <v>115</v>
      </c>
      <c r="B118" s="305" t="s">
        <v>325</v>
      </c>
      <c r="C118" s="165" t="s">
        <v>276</v>
      </c>
      <c r="D118" s="249" t="s">
        <v>139</v>
      </c>
      <c r="E118" s="200"/>
      <c r="F118" s="210">
        <v>60</v>
      </c>
      <c r="G118" s="189"/>
      <c r="H118" s="211">
        <v>40</v>
      </c>
      <c r="I118" s="200"/>
      <c r="J118" s="212">
        <v>30</v>
      </c>
      <c r="K118" s="189"/>
      <c r="L118" s="213">
        <v>20</v>
      </c>
    </row>
    <row r="120" spans="1:12" ht="13.5" thickBot="1" x14ac:dyDescent="0.25"/>
    <row r="121" spans="1:12" x14ac:dyDescent="0.2">
      <c r="E121" s="192">
        <v>18</v>
      </c>
      <c r="F121" s="193"/>
      <c r="G121" s="193"/>
      <c r="H121" s="194">
        <v>2.5</v>
      </c>
      <c r="I121" s="192">
        <v>7</v>
      </c>
      <c r="J121" s="193"/>
      <c r="K121" s="193"/>
      <c r="L121" s="194">
        <v>1.25</v>
      </c>
    </row>
    <row r="122" spans="1:12" ht="13.5" thickBot="1" x14ac:dyDescent="0.25">
      <c r="E122" s="203"/>
      <c r="F122" s="204"/>
      <c r="G122" s="205"/>
      <c r="H122" s="206"/>
      <c r="I122" s="203"/>
      <c r="J122" s="204"/>
      <c r="K122" s="205"/>
      <c r="L122" s="206"/>
    </row>
    <row r="123" spans="1:12" ht="13.5" thickBot="1" x14ac:dyDescent="0.25">
      <c r="A123" s="195">
        <v>1000</v>
      </c>
      <c r="B123" s="304" t="s">
        <v>328</v>
      </c>
      <c r="C123" s="182" t="s">
        <v>5</v>
      </c>
      <c r="E123" s="214"/>
      <c r="F123" s="215"/>
      <c r="G123" s="215"/>
      <c r="H123" s="216"/>
      <c r="I123" s="214"/>
      <c r="J123" s="215"/>
      <c r="K123" s="215"/>
      <c r="L123" s="216"/>
    </row>
    <row r="124" spans="1:12" x14ac:dyDescent="0.2">
      <c r="A124" s="197">
        <v>1001</v>
      </c>
      <c r="B124" s="171" t="s">
        <v>150</v>
      </c>
      <c r="C124" s="183" t="s">
        <v>6</v>
      </c>
      <c r="E124" s="217">
        <v>5</v>
      </c>
      <c r="F124" s="218"/>
      <c r="G124" s="219">
        <v>95</v>
      </c>
      <c r="H124" s="220"/>
      <c r="I124" s="217">
        <v>3</v>
      </c>
      <c r="J124" s="193"/>
      <c r="K124" s="219">
        <v>48</v>
      </c>
      <c r="L124" s="182"/>
    </row>
    <row r="125" spans="1:12" x14ac:dyDescent="0.2">
      <c r="A125" s="197">
        <v>1002</v>
      </c>
      <c r="B125" s="171" t="s">
        <v>151</v>
      </c>
      <c r="C125" s="183" t="s">
        <v>7</v>
      </c>
      <c r="E125" s="209">
        <v>20</v>
      </c>
      <c r="F125" s="221"/>
      <c r="G125" s="208">
        <v>5</v>
      </c>
      <c r="H125" s="202">
        <v>1</v>
      </c>
      <c r="I125" s="209">
        <v>10</v>
      </c>
      <c r="K125" s="208">
        <v>3</v>
      </c>
      <c r="L125" s="202">
        <v>0.5</v>
      </c>
    </row>
    <row r="126" spans="1:12" x14ac:dyDescent="0.2">
      <c r="A126" s="197">
        <v>1003</v>
      </c>
      <c r="B126" s="171" t="s">
        <v>152</v>
      </c>
      <c r="C126" s="183" t="s">
        <v>8</v>
      </c>
      <c r="E126" s="209">
        <v>25</v>
      </c>
      <c r="F126" s="221"/>
      <c r="G126" s="208">
        <v>100</v>
      </c>
      <c r="H126" s="222"/>
      <c r="I126" s="209">
        <v>13</v>
      </c>
      <c r="K126" s="208">
        <v>50</v>
      </c>
      <c r="L126" s="183"/>
    </row>
    <row r="127" spans="1:12" x14ac:dyDescent="0.2">
      <c r="A127" s="197">
        <v>1004</v>
      </c>
      <c r="B127" s="171" t="s">
        <v>153</v>
      </c>
      <c r="C127" s="183" t="s">
        <v>330</v>
      </c>
      <c r="E127" s="209">
        <v>100</v>
      </c>
      <c r="F127" s="221"/>
      <c r="G127" s="208">
        <v>50</v>
      </c>
      <c r="H127" s="222"/>
      <c r="I127" s="209">
        <v>50</v>
      </c>
      <c r="K127" s="208">
        <v>25</v>
      </c>
      <c r="L127" s="183"/>
    </row>
    <row r="128" spans="1:12" x14ac:dyDescent="0.2">
      <c r="A128" s="197">
        <v>1005</v>
      </c>
      <c r="B128" s="171" t="s">
        <v>154</v>
      </c>
      <c r="C128" s="183" t="s">
        <v>9</v>
      </c>
      <c r="E128" s="223"/>
      <c r="F128" s="207">
        <v>10</v>
      </c>
      <c r="G128" s="208">
        <v>45</v>
      </c>
      <c r="H128" s="222"/>
      <c r="I128" s="197"/>
      <c r="J128" s="207">
        <v>5</v>
      </c>
      <c r="K128" s="208">
        <v>23</v>
      </c>
      <c r="L128" s="183"/>
    </row>
    <row r="129" spans="1:12" x14ac:dyDescent="0.2">
      <c r="A129" s="197">
        <v>1006</v>
      </c>
      <c r="B129" s="171" t="s">
        <v>155</v>
      </c>
      <c r="C129" s="183" t="s">
        <v>10</v>
      </c>
      <c r="E129" s="209">
        <v>15</v>
      </c>
      <c r="F129" s="207">
        <v>10</v>
      </c>
      <c r="G129" s="208">
        <v>100</v>
      </c>
      <c r="H129" s="222"/>
      <c r="I129" s="209">
        <v>8</v>
      </c>
      <c r="J129" s="207">
        <v>5</v>
      </c>
      <c r="K129" s="208">
        <v>50</v>
      </c>
      <c r="L129" s="183"/>
    </row>
    <row r="130" spans="1:12" x14ac:dyDescent="0.2">
      <c r="A130" s="197">
        <v>1007</v>
      </c>
      <c r="B130" s="171" t="s">
        <v>156</v>
      </c>
      <c r="C130" s="183" t="s">
        <v>11</v>
      </c>
      <c r="E130" s="223"/>
      <c r="F130" s="221"/>
      <c r="G130" s="221"/>
      <c r="H130" s="202">
        <v>50</v>
      </c>
      <c r="I130" s="197"/>
      <c r="L130" s="202">
        <v>25</v>
      </c>
    </row>
    <row r="131" spans="1:12" x14ac:dyDescent="0.2">
      <c r="A131" s="197">
        <v>1008</v>
      </c>
      <c r="B131" s="171" t="s">
        <v>157</v>
      </c>
      <c r="C131" s="183" t="s">
        <v>12</v>
      </c>
      <c r="E131" s="209">
        <v>60</v>
      </c>
      <c r="F131" s="221"/>
      <c r="G131" s="208">
        <v>60</v>
      </c>
      <c r="H131" s="202">
        <v>30</v>
      </c>
      <c r="I131" s="209">
        <v>30</v>
      </c>
      <c r="K131" s="208">
        <v>30</v>
      </c>
      <c r="L131" s="202">
        <v>15</v>
      </c>
    </row>
    <row r="132" spans="1:12" x14ac:dyDescent="0.2">
      <c r="A132" s="197">
        <v>1009</v>
      </c>
      <c r="B132" s="171" t="s">
        <v>158</v>
      </c>
      <c r="C132" s="183" t="s">
        <v>13</v>
      </c>
      <c r="E132" s="223"/>
      <c r="F132" s="207">
        <v>90</v>
      </c>
      <c r="G132" s="221"/>
      <c r="H132" s="202">
        <v>60</v>
      </c>
      <c r="I132" s="197"/>
      <c r="J132" s="207">
        <v>45</v>
      </c>
      <c r="L132" s="202">
        <v>30</v>
      </c>
    </row>
    <row r="133" spans="1:12" x14ac:dyDescent="0.2">
      <c r="A133" s="197">
        <v>1010</v>
      </c>
      <c r="B133" s="171" t="s">
        <v>159</v>
      </c>
      <c r="C133" s="183" t="s">
        <v>14</v>
      </c>
      <c r="E133" s="209">
        <v>30</v>
      </c>
      <c r="F133" s="207">
        <v>100</v>
      </c>
      <c r="G133" s="221"/>
      <c r="H133" s="202">
        <v>20</v>
      </c>
      <c r="I133" s="209">
        <v>15</v>
      </c>
      <c r="J133" s="207">
        <v>50</v>
      </c>
      <c r="L133" s="202">
        <v>10</v>
      </c>
    </row>
    <row r="134" spans="1:12" x14ac:dyDescent="0.2">
      <c r="A134" s="197">
        <v>1011</v>
      </c>
      <c r="B134" s="171" t="s">
        <v>160</v>
      </c>
      <c r="C134" s="183" t="s">
        <v>15</v>
      </c>
      <c r="E134" s="223"/>
      <c r="F134" s="207">
        <v>60</v>
      </c>
      <c r="G134" s="208">
        <v>70</v>
      </c>
      <c r="H134" s="202">
        <v>20</v>
      </c>
      <c r="I134" s="197"/>
      <c r="J134" s="207">
        <v>30</v>
      </c>
      <c r="K134" s="208">
        <v>35</v>
      </c>
      <c r="L134" s="202">
        <v>10</v>
      </c>
    </row>
    <row r="135" spans="1:12" ht="13.5" thickBot="1" x14ac:dyDescent="0.25">
      <c r="A135" s="200">
        <v>1012</v>
      </c>
      <c r="B135" s="305" t="s">
        <v>161</v>
      </c>
      <c r="C135" s="320" t="s">
        <v>16</v>
      </c>
      <c r="E135" s="224">
        <v>30</v>
      </c>
      <c r="F135" s="225"/>
      <c r="G135" s="226">
        <v>70</v>
      </c>
      <c r="H135" s="211">
        <v>50</v>
      </c>
      <c r="I135" s="224">
        <v>15</v>
      </c>
      <c r="J135" s="189"/>
      <c r="K135" s="226">
        <v>35</v>
      </c>
      <c r="L135" s="211">
        <v>25</v>
      </c>
    </row>
    <row r="137" spans="1:12" ht="13.5" thickBot="1" x14ac:dyDescent="0.25"/>
    <row r="138" spans="1:12" ht="13.5" thickBot="1" x14ac:dyDescent="0.25">
      <c r="B138" s="307" t="s">
        <v>331</v>
      </c>
      <c r="C138" s="308">
        <v>2.5</v>
      </c>
      <c r="D138" s="308"/>
      <c r="E138" s="308">
        <v>1.25</v>
      </c>
      <c r="F138" s="308"/>
      <c r="G138" s="309">
        <v>0.5</v>
      </c>
    </row>
    <row r="139" spans="1:12" ht="13.5" thickBot="1" x14ac:dyDescent="0.25">
      <c r="B139" s="310"/>
      <c r="C139" s="311">
        <v>16</v>
      </c>
      <c r="D139" s="312"/>
      <c r="E139" s="311">
        <v>8</v>
      </c>
      <c r="F139" s="312"/>
      <c r="G139" s="313">
        <v>4</v>
      </c>
    </row>
    <row r="140" spans="1:12" ht="13.5" thickBot="1" x14ac:dyDescent="0.25">
      <c r="B140" s="310" t="s">
        <v>332</v>
      </c>
      <c r="C140" s="314">
        <v>0.04</v>
      </c>
      <c r="D140" s="315"/>
      <c r="E140" s="314">
        <v>3.85E-2</v>
      </c>
      <c r="F140" s="315"/>
      <c r="G140" s="314">
        <v>0.04</v>
      </c>
    </row>
    <row r="141" spans="1:12" ht="13.5" thickBot="1" x14ac:dyDescent="0.25">
      <c r="B141" s="316" t="s">
        <v>333</v>
      </c>
      <c r="C141" s="317">
        <f>C140/C139</f>
        <v>2.5000000000000001E-3</v>
      </c>
      <c r="D141" s="318"/>
      <c r="E141" s="317">
        <f>E140/E139</f>
        <v>4.8124999999999999E-3</v>
      </c>
      <c r="F141" s="318"/>
      <c r="G141" s="319">
        <f>G140/G139</f>
        <v>0.01</v>
      </c>
    </row>
    <row r="142" spans="1:12" x14ac:dyDescent="0.2">
      <c r="B142" s="306"/>
      <c r="C142" s="306"/>
      <c r="D142" s="306"/>
      <c r="E142" s="306"/>
      <c r="F142" s="306"/>
      <c r="G142" s="306"/>
    </row>
    <row r="143" spans="1:12" ht="13.5" thickBot="1" x14ac:dyDescent="0.25">
      <c r="B143" s="306"/>
      <c r="C143" s="306"/>
      <c r="D143" s="306"/>
      <c r="E143" s="306"/>
      <c r="F143" s="306"/>
      <c r="G143" s="306"/>
    </row>
    <row r="144" spans="1:12" ht="13.5" thickBot="1" x14ac:dyDescent="0.25">
      <c r="B144" s="307" t="s">
        <v>334</v>
      </c>
      <c r="C144" s="308">
        <v>2.5</v>
      </c>
      <c r="D144" s="308"/>
      <c r="E144" s="308">
        <v>1.25</v>
      </c>
      <c r="F144" s="308"/>
      <c r="G144" s="309">
        <v>0.5</v>
      </c>
    </row>
    <row r="145" spans="2:7" ht="13.5" thickBot="1" x14ac:dyDescent="0.25">
      <c r="B145" s="310"/>
      <c r="C145" s="311">
        <v>18</v>
      </c>
      <c r="D145" s="312"/>
      <c r="E145" s="311">
        <v>7</v>
      </c>
      <c r="F145" s="312"/>
      <c r="G145" s="313">
        <v>4</v>
      </c>
    </row>
    <row r="146" spans="2:7" ht="13.5" thickBot="1" x14ac:dyDescent="0.25">
      <c r="B146" s="310" t="s">
        <v>332</v>
      </c>
      <c r="C146" s="314">
        <v>0.04</v>
      </c>
      <c r="D146" s="315"/>
      <c r="E146" s="314">
        <v>3.85E-2</v>
      </c>
      <c r="F146" s="315"/>
      <c r="G146" s="314">
        <v>0.04</v>
      </c>
    </row>
    <row r="147" spans="2:7" ht="13.5" thickBot="1" x14ac:dyDescent="0.25">
      <c r="B147" s="316" t="s">
        <v>333</v>
      </c>
      <c r="C147" s="317">
        <f>C146/C145</f>
        <v>2.2222222222222222E-3</v>
      </c>
      <c r="D147" s="318"/>
      <c r="E147" s="317">
        <f>E146/E145</f>
        <v>5.4999999999999997E-3</v>
      </c>
      <c r="F147" s="318"/>
      <c r="G147" s="319">
        <f>G146/G145</f>
        <v>0.01</v>
      </c>
    </row>
  </sheetData>
  <sheetProtection algorithmName="SHA-512" hashValue="z/jjBFLDaab4hX+mubGXYNRS2oVFUiMBLm0wJjfmsDX9ehIG9/MdemsyDy3Dri75fJ804t1RnjbAWke/Vgc8Fg==" saltValue="pF4pVs0wpU2vops0wzKuB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AC162"/>
  <sheetViews>
    <sheetView zoomScale="85" zoomScaleNormal="85" workbookViewId="0">
      <selection activeCell="B23" sqref="B23:F23"/>
    </sheetView>
  </sheetViews>
  <sheetFormatPr baseColWidth="10" defaultRowHeight="12.75" x14ac:dyDescent="0.2"/>
  <cols>
    <col min="1" max="1" width="21.140625" style="116" customWidth="1"/>
    <col min="2" max="2" width="20" style="115" customWidth="1"/>
    <col min="3" max="3" width="10.42578125" style="117" bestFit="1" customWidth="1"/>
    <col min="4" max="4" width="5.85546875" style="117" bestFit="1" customWidth="1"/>
    <col min="5" max="5" width="12.5703125" style="117" customWidth="1"/>
    <col min="6" max="6" width="9.42578125" style="118" bestFit="1" customWidth="1"/>
    <col min="7" max="7" width="11.85546875" style="119" bestFit="1" customWidth="1"/>
    <col min="8" max="8" width="10.140625" style="117" bestFit="1" customWidth="1"/>
    <col min="9" max="9" width="3" style="117" bestFit="1" customWidth="1"/>
    <col min="10" max="10" width="4.7109375" style="117" bestFit="1" customWidth="1"/>
    <col min="11" max="11" width="3.140625" style="117" bestFit="1" customWidth="1"/>
    <col min="12" max="12" width="5.28515625" style="115" customWidth="1"/>
    <col min="13" max="13" width="21.28515625" style="117" bestFit="1" customWidth="1"/>
    <col min="14" max="14" width="13.140625" style="117" customWidth="1"/>
    <col min="15" max="15" width="12" style="117" bestFit="1" customWidth="1"/>
    <col min="16" max="16" width="8.28515625" style="117" bestFit="1" customWidth="1"/>
    <col min="17" max="17" width="8.42578125" style="120" customWidth="1"/>
    <col min="18" max="18" width="11.140625" style="115" customWidth="1"/>
    <col min="19" max="19" width="4.5703125" style="115" customWidth="1"/>
    <col min="20" max="20" width="25.5703125" style="121" bestFit="1" customWidth="1"/>
    <col min="21" max="21" width="18.42578125" style="117" bestFit="1" customWidth="1"/>
    <col min="22" max="22" width="21.5703125" style="117" bestFit="1" customWidth="1"/>
    <col min="23" max="23" width="5.140625" style="117" bestFit="1" customWidth="1"/>
    <col min="24" max="24" width="3" style="117" bestFit="1" customWidth="1"/>
    <col min="25" max="25" width="9.5703125" style="117" bestFit="1" customWidth="1"/>
    <col min="26" max="16384" width="11.42578125" style="115"/>
  </cols>
  <sheetData>
    <row r="1" spans="1:29" ht="24" thickBot="1" x14ac:dyDescent="0.4">
      <c r="A1" s="114">
        <v>2019</v>
      </c>
      <c r="B1" s="442" t="s">
        <v>129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4"/>
      <c r="S1" s="383"/>
      <c r="T1" s="286">
        <f>A1</f>
        <v>2019</v>
      </c>
      <c r="U1" s="442" t="s">
        <v>130</v>
      </c>
      <c r="V1" s="443"/>
      <c r="W1" s="443"/>
      <c r="X1" s="443"/>
      <c r="Y1" s="443"/>
    </row>
    <row r="2" spans="1:29" ht="13.5" thickTop="1" x14ac:dyDescent="0.2">
      <c r="S2" s="380"/>
      <c r="T2" s="287" t="s">
        <v>132</v>
      </c>
      <c r="U2" s="122" t="s">
        <v>0</v>
      </c>
      <c r="V2" s="122"/>
      <c r="W2" s="122">
        <v>5</v>
      </c>
      <c r="X2" s="122" t="s">
        <v>1</v>
      </c>
      <c r="Y2" s="289">
        <v>132</v>
      </c>
    </row>
    <row r="3" spans="1:29" x14ac:dyDescent="0.2">
      <c r="S3" s="380"/>
      <c r="T3" s="288" t="s">
        <v>133</v>
      </c>
      <c r="U3" s="122" t="s">
        <v>0</v>
      </c>
      <c r="V3" s="122"/>
      <c r="W3" s="122">
        <v>0.75</v>
      </c>
      <c r="X3" s="122" t="s">
        <v>1</v>
      </c>
      <c r="Y3" s="289">
        <v>34</v>
      </c>
    </row>
    <row r="4" spans="1:29" x14ac:dyDescent="0.2">
      <c r="S4" s="380"/>
      <c r="T4" s="290" t="s">
        <v>134</v>
      </c>
      <c r="U4" s="123" t="s">
        <v>90</v>
      </c>
      <c r="V4" s="123"/>
      <c r="W4" s="123">
        <v>15</v>
      </c>
      <c r="X4" s="123" t="s">
        <v>1</v>
      </c>
      <c r="Y4" s="291">
        <v>350</v>
      </c>
    </row>
    <row r="5" spans="1:29" x14ac:dyDescent="0.2">
      <c r="S5" s="380"/>
      <c r="T5" s="288" t="s">
        <v>135</v>
      </c>
      <c r="U5" s="122" t="s">
        <v>90</v>
      </c>
      <c r="V5" s="122"/>
      <c r="W5" s="124">
        <v>5</v>
      </c>
      <c r="X5" s="122" t="s">
        <v>1</v>
      </c>
      <c r="Y5" s="292">
        <v>122</v>
      </c>
    </row>
    <row r="6" spans="1:29" x14ac:dyDescent="0.2">
      <c r="S6" s="380"/>
      <c r="T6" s="288" t="s">
        <v>136</v>
      </c>
      <c r="U6" s="122" t="s">
        <v>90</v>
      </c>
      <c r="V6" s="122"/>
      <c r="W6" s="122">
        <v>2.5</v>
      </c>
      <c r="X6" s="122" t="s">
        <v>1</v>
      </c>
      <c r="Y6" s="292">
        <v>86</v>
      </c>
    </row>
    <row r="7" spans="1:29" x14ac:dyDescent="0.2">
      <c r="S7" s="380"/>
      <c r="T7" s="288" t="s">
        <v>137</v>
      </c>
      <c r="U7" s="122" t="s">
        <v>90</v>
      </c>
      <c r="V7" s="122"/>
      <c r="W7" s="122">
        <v>1.25</v>
      </c>
      <c r="X7" s="122" t="s">
        <v>1</v>
      </c>
      <c r="Y7" s="292">
        <v>54</v>
      </c>
    </row>
    <row r="8" spans="1:29" x14ac:dyDescent="0.2">
      <c r="S8" s="380"/>
      <c r="T8" s="288" t="s">
        <v>362</v>
      </c>
      <c r="U8" s="122" t="s">
        <v>366</v>
      </c>
      <c r="V8" s="122"/>
      <c r="W8" s="122">
        <v>75</v>
      </c>
      <c r="X8" s="122" t="s">
        <v>2</v>
      </c>
      <c r="Y8" s="292">
        <v>29.17</v>
      </c>
    </row>
    <row r="9" spans="1:29" x14ac:dyDescent="0.2">
      <c r="S9" s="380"/>
      <c r="T9" s="288" t="s">
        <v>363</v>
      </c>
      <c r="U9" s="122" t="s">
        <v>367</v>
      </c>
      <c r="V9" s="122"/>
      <c r="W9" s="122">
        <v>75</v>
      </c>
      <c r="X9" s="122" t="s">
        <v>2</v>
      </c>
      <c r="Y9" s="292">
        <v>29.17</v>
      </c>
    </row>
    <row r="10" spans="1:29" x14ac:dyDescent="0.2">
      <c r="S10" s="380"/>
      <c r="T10" s="288" t="s">
        <v>364</v>
      </c>
      <c r="U10" s="122" t="s">
        <v>368</v>
      </c>
      <c r="V10" s="122"/>
      <c r="W10" s="122">
        <v>75</v>
      </c>
      <c r="X10" s="122" t="s">
        <v>2</v>
      </c>
      <c r="Y10" s="292">
        <v>29.17</v>
      </c>
    </row>
    <row r="11" spans="1:29" ht="13.5" thickBot="1" x14ac:dyDescent="0.25">
      <c r="S11" s="380"/>
      <c r="T11" s="293" t="s">
        <v>365</v>
      </c>
      <c r="U11" s="294" t="s">
        <v>369</v>
      </c>
      <c r="V11" s="294"/>
      <c r="W11" s="294">
        <v>75</v>
      </c>
      <c r="X11" s="294" t="s">
        <v>2</v>
      </c>
      <c r="Y11" s="295">
        <v>29.17</v>
      </c>
    </row>
    <row r="12" spans="1:29" ht="13.5" thickTop="1" x14ac:dyDescent="0.2">
      <c r="S12" s="380"/>
      <c r="T12" s="117"/>
    </row>
    <row r="13" spans="1:29" ht="13.5" thickBot="1" x14ac:dyDescent="0.25">
      <c r="S13" s="380"/>
      <c r="T13" s="117"/>
    </row>
    <row r="14" spans="1:29" ht="24" thickBot="1" x14ac:dyDescent="0.4">
      <c r="A14" s="114">
        <f>A1</f>
        <v>2019</v>
      </c>
      <c r="B14" s="442" t="s">
        <v>148</v>
      </c>
      <c r="C14" s="443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3"/>
      <c r="O14" s="443"/>
      <c r="P14" s="443"/>
      <c r="Q14" s="443"/>
      <c r="R14" s="444"/>
      <c r="S14" s="383"/>
      <c r="T14" s="114">
        <f>A1</f>
        <v>2019</v>
      </c>
      <c r="U14" s="493" t="s">
        <v>149</v>
      </c>
      <c r="V14" s="494"/>
      <c r="W14" s="494"/>
      <c r="X14" s="494"/>
      <c r="Y14" s="494"/>
      <c r="Z14" s="494"/>
      <c r="AA14" s="494"/>
      <c r="AB14" s="494"/>
      <c r="AC14" s="494"/>
    </row>
    <row r="15" spans="1:29" s="121" customFormat="1" ht="24" thickBot="1" x14ac:dyDescent="0.4">
      <c r="A15" s="125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454" t="s">
        <v>370</v>
      </c>
      <c r="N15" s="455"/>
      <c r="O15" s="455"/>
      <c r="P15" s="455"/>
      <c r="Q15" s="455"/>
      <c r="R15" s="456"/>
      <c r="S15" s="380"/>
    </row>
    <row r="16" spans="1:29" ht="50.1" customHeight="1" thickTop="1" thickBot="1" x14ac:dyDescent="0.25">
      <c r="A16" s="128" t="s">
        <v>340</v>
      </c>
      <c r="B16" s="129"/>
      <c r="C16" s="130">
        <v>0</v>
      </c>
      <c r="D16" s="131">
        <v>0</v>
      </c>
      <c r="E16" s="130" t="s">
        <v>2</v>
      </c>
      <c r="F16" s="132">
        <v>0</v>
      </c>
      <c r="G16" s="133">
        <v>0</v>
      </c>
      <c r="H16" s="134">
        <v>0</v>
      </c>
      <c r="I16" s="135" t="s">
        <v>2</v>
      </c>
      <c r="J16" s="136">
        <v>0</v>
      </c>
      <c r="K16" s="130" t="s">
        <v>2</v>
      </c>
      <c r="L16" s="116"/>
      <c r="M16" s="137" t="str">
        <f t="shared" ref="M16" si="0">A16</f>
        <v>Kromya_MY1-Type</v>
      </c>
      <c r="N16" s="378">
        <f t="shared" ref="N16" si="1">C16</f>
        <v>0</v>
      </c>
      <c r="O16" s="368">
        <f t="shared" ref="O16:O19" si="2">G16</f>
        <v>0</v>
      </c>
      <c r="P16" s="177">
        <f t="shared" ref="P16:P17" si="3">D16</f>
        <v>0</v>
      </c>
      <c r="Q16" s="369" t="s">
        <v>1</v>
      </c>
      <c r="R16" s="375">
        <v>0</v>
      </c>
      <c r="S16" s="381"/>
      <c r="T16" s="142" t="s">
        <v>339</v>
      </c>
      <c r="U16" s="143"/>
      <c r="V16" s="143"/>
      <c r="W16" s="143"/>
      <c r="X16" s="143"/>
      <c r="Y16" s="144"/>
    </row>
    <row r="17" spans="1:25" ht="50.1" customHeight="1" thickTop="1" x14ac:dyDescent="0.2">
      <c r="A17" s="145" t="s">
        <v>145</v>
      </c>
      <c r="B17" s="116"/>
      <c r="C17" s="141" t="s">
        <v>5</v>
      </c>
      <c r="D17" s="146">
        <v>2.5</v>
      </c>
      <c r="E17" s="147" t="s">
        <v>1</v>
      </c>
      <c r="F17" s="148">
        <v>0</v>
      </c>
      <c r="G17" s="149">
        <v>1</v>
      </c>
      <c r="H17" s="150">
        <v>2500</v>
      </c>
      <c r="I17" s="150" t="s">
        <v>2</v>
      </c>
      <c r="J17" s="150">
        <v>1</v>
      </c>
      <c r="K17" s="147" t="s">
        <v>3</v>
      </c>
      <c r="L17" s="116"/>
      <c r="M17" s="366" t="s">
        <v>344</v>
      </c>
      <c r="N17" s="384" t="s">
        <v>118</v>
      </c>
      <c r="O17" s="363">
        <f t="shared" si="2"/>
        <v>1</v>
      </c>
      <c r="P17" s="364">
        <f t="shared" si="3"/>
        <v>2.5</v>
      </c>
      <c r="Q17" s="370" t="s">
        <v>1</v>
      </c>
      <c r="R17" s="376">
        <f t="shared" ref="R17:R22" si="4">Y17</f>
        <v>223</v>
      </c>
      <c r="S17" s="381"/>
      <c r="T17" s="357" t="str">
        <f>M17</f>
        <v>KROMYA MY1 OR 250</v>
      </c>
      <c r="U17" s="358" t="s">
        <v>336</v>
      </c>
      <c r="V17" s="358"/>
      <c r="W17" s="358">
        <v>2.5</v>
      </c>
      <c r="X17" s="358" t="s">
        <v>1</v>
      </c>
      <c r="Y17" s="359">
        <v>223</v>
      </c>
    </row>
    <row r="18" spans="1:25" ht="50.1" customHeight="1" x14ac:dyDescent="0.2">
      <c r="A18" s="145" t="s">
        <v>146</v>
      </c>
      <c r="B18" s="116"/>
      <c r="C18" s="141" t="s">
        <v>17</v>
      </c>
      <c r="D18" s="146">
        <v>2.5</v>
      </c>
      <c r="E18" s="147" t="s">
        <v>1</v>
      </c>
      <c r="F18" s="148">
        <v>0</v>
      </c>
      <c r="G18" s="149">
        <v>1</v>
      </c>
      <c r="H18" s="150">
        <v>2500</v>
      </c>
      <c r="I18" s="150" t="s">
        <v>2</v>
      </c>
      <c r="J18" s="150">
        <v>1</v>
      </c>
      <c r="K18" s="147" t="s">
        <v>3</v>
      </c>
      <c r="L18" s="116"/>
      <c r="M18" s="151" t="s">
        <v>345</v>
      </c>
      <c r="N18" s="385" t="s">
        <v>119</v>
      </c>
      <c r="O18" s="139">
        <f t="shared" si="2"/>
        <v>1</v>
      </c>
      <c r="P18" s="140">
        <v>1.25</v>
      </c>
      <c r="Q18" s="371" t="s">
        <v>1</v>
      </c>
      <c r="R18" s="376">
        <f t="shared" si="4"/>
        <v>133</v>
      </c>
      <c r="S18" s="381"/>
      <c r="T18" s="153" t="str">
        <f>M18</f>
        <v>KROMYA MY1 OR 125</v>
      </c>
      <c r="U18" s="138" t="s">
        <v>336</v>
      </c>
      <c r="V18" s="138"/>
      <c r="W18" s="138">
        <v>1.25</v>
      </c>
      <c r="X18" s="138" t="s">
        <v>1</v>
      </c>
      <c r="Y18" s="154">
        <v>133</v>
      </c>
    </row>
    <row r="19" spans="1:25" ht="50.1" customHeight="1" thickBot="1" x14ac:dyDescent="0.25">
      <c r="A19" s="145"/>
      <c r="B19" s="116"/>
      <c r="C19" s="141" t="s">
        <v>84</v>
      </c>
      <c r="D19" s="146">
        <v>2.5</v>
      </c>
      <c r="E19" s="147" t="s">
        <v>1</v>
      </c>
      <c r="F19" s="148">
        <v>0</v>
      </c>
      <c r="G19" s="149">
        <v>1</v>
      </c>
      <c r="H19" s="150">
        <v>2500</v>
      </c>
      <c r="I19" s="150" t="s">
        <v>2</v>
      </c>
      <c r="J19" s="150">
        <v>1</v>
      </c>
      <c r="K19" s="147" t="s">
        <v>3</v>
      </c>
      <c r="L19" s="116"/>
      <c r="M19" s="367" t="s">
        <v>346</v>
      </c>
      <c r="N19" s="386" t="s">
        <v>120</v>
      </c>
      <c r="O19" s="139">
        <f t="shared" si="2"/>
        <v>1</v>
      </c>
      <c r="P19" s="365">
        <v>0.25</v>
      </c>
      <c r="Q19" s="372" t="s">
        <v>1</v>
      </c>
      <c r="R19" s="376">
        <f t="shared" si="4"/>
        <v>28</v>
      </c>
      <c r="S19" s="381"/>
      <c r="T19" s="360" t="str">
        <f t="shared" ref="T19:T27" si="5">M19</f>
        <v>KROMYA MY1 OR 025</v>
      </c>
      <c r="U19" s="361" t="s">
        <v>336</v>
      </c>
      <c r="V19" s="361"/>
      <c r="W19" s="361">
        <v>0.25</v>
      </c>
      <c r="X19" s="361" t="s">
        <v>1</v>
      </c>
      <c r="Y19" s="362">
        <v>28</v>
      </c>
    </row>
    <row r="20" spans="1:25" ht="50.1" customHeight="1" thickTop="1" thickBot="1" x14ac:dyDescent="0.25">
      <c r="A20" s="155"/>
      <c r="B20" s="156"/>
      <c r="C20" s="157" t="s">
        <v>85</v>
      </c>
      <c r="D20" s="158">
        <v>2.5</v>
      </c>
      <c r="E20" s="159" t="s">
        <v>1</v>
      </c>
      <c r="F20" s="160">
        <v>0</v>
      </c>
      <c r="G20" s="161">
        <v>1</v>
      </c>
      <c r="H20" s="162">
        <v>2500</v>
      </c>
      <c r="I20" s="162" t="s">
        <v>2</v>
      </c>
      <c r="J20" s="162">
        <v>1</v>
      </c>
      <c r="K20" s="159" t="s">
        <v>3</v>
      </c>
      <c r="L20" s="116"/>
      <c r="M20" s="366" t="s">
        <v>347</v>
      </c>
      <c r="N20" s="384" t="s">
        <v>121</v>
      </c>
      <c r="O20" s="363">
        <f>G18</f>
        <v>1</v>
      </c>
      <c r="P20" s="364">
        <f>D18</f>
        <v>2.5</v>
      </c>
      <c r="Q20" s="370" t="s">
        <v>1</v>
      </c>
      <c r="R20" s="376">
        <f t="shared" si="4"/>
        <v>142</v>
      </c>
      <c r="S20" s="381"/>
      <c r="T20" s="357" t="str">
        <f t="shared" si="5"/>
        <v>KROMYA MY1 ARGENT 250</v>
      </c>
      <c r="U20" s="358" t="s">
        <v>335</v>
      </c>
      <c r="V20" s="358"/>
      <c r="W20" s="358">
        <v>2.5</v>
      </c>
      <c r="X20" s="358" t="s">
        <v>1</v>
      </c>
      <c r="Y20" s="359">
        <v>142</v>
      </c>
    </row>
    <row r="21" spans="1:25" ht="50.1" customHeight="1" thickBot="1" x14ac:dyDescent="0.25">
      <c r="A21" s="163" t="s">
        <v>147</v>
      </c>
      <c r="B21" s="164"/>
      <c r="C21" s="165" t="s">
        <v>86</v>
      </c>
      <c r="D21" s="166">
        <v>2.5</v>
      </c>
      <c r="E21" s="167" t="s">
        <v>1</v>
      </c>
      <c r="F21" s="168">
        <v>0</v>
      </c>
      <c r="G21" s="169">
        <v>1</v>
      </c>
      <c r="H21" s="170">
        <v>2500</v>
      </c>
      <c r="I21" s="170" t="s">
        <v>2</v>
      </c>
      <c r="J21" s="170">
        <v>1</v>
      </c>
      <c r="K21" s="167" t="s">
        <v>3</v>
      </c>
      <c r="L21" s="116"/>
      <c r="M21" s="151" t="s">
        <v>348</v>
      </c>
      <c r="N21" s="385" t="s">
        <v>122</v>
      </c>
      <c r="O21" s="139">
        <f t="shared" ref="O21:O22" si="6">G19</f>
        <v>1</v>
      </c>
      <c r="P21" s="140">
        <v>1.25</v>
      </c>
      <c r="Q21" s="371" t="s">
        <v>1</v>
      </c>
      <c r="R21" s="376">
        <f t="shared" si="4"/>
        <v>93</v>
      </c>
      <c r="S21" s="381"/>
      <c r="T21" s="153" t="str">
        <f t="shared" si="5"/>
        <v>KROMYA MY1 ARGENT 125</v>
      </c>
      <c r="U21" s="138" t="s">
        <v>335</v>
      </c>
      <c r="V21" s="138"/>
      <c r="W21" s="138">
        <v>1.25</v>
      </c>
      <c r="X21" s="138" t="s">
        <v>1</v>
      </c>
      <c r="Y21" s="154">
        <v>93</v>
      </c>
    </row>
    <row r="22" spans="1:25" ht="50.1" customHeight="1" thickBot="1" x14ac:dyDescent="0.25">
      <c r="A22" s="171"/>
      <c r="B22" s="116"/>
      <c r="C22" s="138"/>
      <c r="D22" s="150"/>
      <c r="E22" s="150"/>
      <c r="F22" s="152"/>
      <c r="G22" s="149"/>
      <c r="H22" s="150"/>
      <c r="I22" s="150"/>
      <c r="J22" s="150"/>
      <c r="K22" s="150"/>
      <c r="L22" s="127"/>
      <c r="M22" s="367" t="s">
        <v>349</v>
      </c>
      <c r="N22" s="386" t="s">
        <v>123</v>
      </c>
      <c r="O22" s="139">
        <f t="shared" si="6"/>
        <v>1</v>
      </c>
      <c r="P22" s="365">
        <v>0.25</v>
      </c>
      <c r="Q22" s="372" t="s">
        <v>1</v>
      </c>
      <c r="R22" s="376">
        <f t="shared" si="4"/>
        <v>21</v>
      </c>
      <c r="S22" s="381"/>
      <c r="T22" s="360" t="str">
        <f t="shared" si="5"/>
        <v>KROMYA MY1 ARGENT 025</v>
      </c>
      <c r="U22" s="361" t="s">
        <v>335</v>
      </c>
      <c r="V22" s="361"/>
      <c r="W22" s="361">
        <v>0.25</v>
      </c>
      <c r="X22" s="361" t="s">
        <v>1</v>
      </c>
      <c r="Y22" s="362">
        <v>21</v>
      </c>
    </row>
    <row r="23" spans="1:25" ht="50.1" customHeight="1" thickTop="1" x14ac:dyDescent="0.2">
      <c r="A23" s="388" t="s">
        <v>0</v>
      </c>
      <c r="B23" s="451" t="b">
        <v>1</v>
      </c>
      <c r="C23" s="451"/>
      <c r="D23" s="451"/>
      <c r="E23" s="451"/>
      <c r="F23" s="451"/>
      <c r="G23" s="149"/>
      <c r="H23" s="150"/>
      <c r="I23" s="150"/>
      <c r="J23" s="150"/>
      <c r="K23" s="150"/>
      <c r="L23" s="127"/>
      <c r="M23" s="366" t="s">
        <v>350</v>
      </c>
      <c r="N23" s="384" t="s">
        <v>124</v>
      </c>
      <c r="O23" s="363">
        <f>G19</f>
        <v>1</v>
      </c>
      <c r="P23" s="364">
        <f>D19</f>
        <v>2.5</v>
      </c>
      <c r="Q23" s="370" t="s">
        <v>1</v>
      </c>
      <c r="R23" s="376">
        <f t="shared" ref="R23:R28" si="7">Y23</f>
        <v>223</v>
      </c>
      <c r="S23" s="381"/>
      <c r="T23" s="357" t="str">
        <f t="shared" si="5"/>
        <v>KROMYA MY1 BRONZE 250</v>
      </c>
      <c r="U23" s="358" t="s">
        <v>337</v>
      </c>
      <c r="V23" s="358"/>
      <c r="W23" s="358">
        <v>2.5</v>
      </c>
      <c r="X23" s="358" t="s">
        <v>1</v>
      </c>
      <c r="Y23" s="359">
        <v>223</v>
      </c>
    </row>
    <row r="24" spans="1:25" ht="50.1" customHeight="1" x14ac:dyDescent="0.2">
      <c r="A24" s="171"/>
      <c r="B24" s="116"/>
      <c r="C24" s="138"/>
      <c r="D24" s="150"/>
      <c r="E24" s="150"/>
      <c r="F24" s="152"/>
      <c r="G24" s="149"/>
      <c r="H24" s="150"/>
      <c r="I24" s="150"/>
      <c r="J24" s="150"/>
      <c r="K24" s="150"/>
      <c r="L24" s="127"/>
      <c r="M24" s="151" t="s">
        <v>351</v>
      </c>
      <c r="N24" s="385" t="s">
        <v>356</v>
      </c>
      <c r="O24" s="139">
        <f t="shared" ref="O24:O25" si="8">G20</f>
        <v>1</v>
      </c>
      <c r="P24" s="140">
        <v>1.25</v>
      </c>
      <c r="Q24" s="371" t="s">
        <v>1</v>
      </c>
      <c r="R24" s="376">
        <f t="shared" si="7"/>
        <v>133</v>
      </c>
      <c r="S24" s="381"/>
      <c r="T24" s="153" t="str">
        <f t="shared" si="5"/>
        <v>KROMYA MY1 BRONZE 125</v>
      </c>
      <c r="U24" s="138" t="s">
        <v>337</v>
      </c>
      <c r="V24" s="138"/>
      <c r="W24" s="138">
        <v>1.25</v>
      </c>
      <c r="X24" s="138" t="s">
        <v>1</v>
      </c>
      <c r="Y24" s="154">
        <v>133</v>
      </c>
    </row>
    <row r="25" spans="1:25" ht="50.1" customHeight="1" thickBot="1" x14ac:dyDescent="0.25">
      <c r="A25" s="171"/>
      <c r="B25" s="116"/>
      <c r="C25" s="138"/>
      <c r="D25" s="150"/>
      <c r="E25" s="150"/>
      <c r="F25" s="152"/>
      <c r="G25" s="149"/>
      <c r="H25" s="150"/>
      <c r="I25" s="150"/>
      <c r="J25" s="150"/>
      <c r="K25" s="150"/>
      <c r="L25" s="127"/>
      <c r="M25" s="367" t="s">
        <v>352</v>
      </c>
      <c r="N25" s="386" t="s">
        <v>125</v>
      </c>
      <c r="O25" s="139">
        <f t="shared" si="8"/>
        <v>1</v>
      </c>
      <c r="P25" s="365">
        <v>0.25</v>
      </c>
      <c r="Q25" s="372" t="s">
        <v>1</v>
      </c>
      <c r="R25" s="376">
        <f t="shared" si="7"/>
        <v>28</v>
      </c>
      <c r="S25" s="381"/>
      <c r="T25" s="360" t="str">
        <f t="shared" si="5"/>
        <v>KROMYA MY1 BRONZE 025</v>
      </c>
      <c r="U25" s="361" t="s">
        <v>337</v>
      </c>
      <c r="V25" s="361"/>
      <c r="W25" s="361">
        <v>0.25</v>
      </c>
      <c r="X25" s="361" t="s">
        <v>1</v>
      </c>
      <c r="Y25" s="362">
        <v>28</v>
      </c>
    </row>
    <row r="26" spans="1:25" ht="50.1" customHeight="1" thickTop="1" x14ac:dyDescent="0.2">
      <c r="A26" s="171"/>
      <c r="B26" s="116"/>
      <c r="C26" s="138"/>
      <c r="D26" s="150"/>
      <c r="E26" s="150"/>
      <c r="F26" s="152"/>
      <c r="G26" s="149"/>
      <c r="H26" s="150"/>
      <c r="I26" s="150"/>
      <c r="J26" s="150"/>
      <c r="K26" s="150"/>
      <c r="L26" s="127"/>
      <c r="M26" s="366" t="s">
        <v>353</v>
      </c>
      <c r="N26" s="384" t="s">
        <v>126</v>
      </c>
      <c r="O26" s="363">
        <f>G20</f>
        <v>1</v>
      </c>
      <c r="P26" s="364">
        <f>D20</f>
        <v>2.5</v>
      </c>
      <c r="Q26" s="370" t="s">
        <v>1</v>
      </c>
      <c r="R26" s="376">
        <f t="shared" si="7"/>
        <v>223</v>
      </c>
      <c r="S26" s="381"/>
      <c r="T26" s="357" t="str">
        <f t="shared" si="5"/>
        <v>KROMYA MY1 CUIVRE 250</v>
      </c>
      <c r="U26" s="358" t="s">
        <v>338</v>
      </c>
      <c r="V26" s="358"/>
      <c r="W26" s="358">
        <v>2.5</v>
      </c>
      <c r="X26" s="358" t="s">
        <v>1</v>
      </c>
      <c r="Y26" s="359">
        <v>223</v>
      </c>
    </row>
    <row r="27" spans="1:25" ht="50.1" customHeight="1" x14ac:dyDescent="0.2">
      <c r="A27" s="171"/>
      <c r="B27" s="116"/>
      <c r="C27" s="138"/>
      <c r="D27" s="150"/>
      <c r="E27" s="150"/>
      <c r="F27" s="152"/>
      <c r="G27" s="149"/>
      <c r="H27" s="150"/>
      <c r="I27" s="150"/>
      <c r="J27" s="150"/>
      <c r="K27" s="150"/>
      <c r="L27" s="127"/>
      <c r="M27" s="151" t="s">
        <v>354</v>
      </c>
      <c r="N27" s="385" t="s">
        <v>127</v>
      </c>
      <c r="O27" s="139">
        <f t="shared" ref="O27:O28" si="9">G21</f>
        <v>1</v>
      </c>
      <c r="P27" s="140">
        <v>1.25</v>
      </c>
      <c r="Q27" s="371" t="s">
        <v>1</v>
      </c>
      <c r="R27" s="376">
        <f t="shared" si="7"/>
        <v>133</v>
      </c>
      <c r="S27" s="381"/>
      <c r="T27" s="153" t="str">
        <f t="shared" si="5"/>
        <v>KROMYA MY1 CUIVRE 125</v>
      </c>
      <c r="U27" s="138" t="s">
        <v>338</v>
      </c>
      <c r="V27" s="138"/>
      <c r="W27" s="138">
        <v>1.25</v>
      </c>
      <c r="X27" s="138" t="s">
        <v>1</v>
      </c>
      <c r="Y27" s="154">
        <v>133</v>
      </c>
    </row>
    <row r="28" spans="1:25" ht="50.1" customHeight="1" thickBot="1" x14ac:dyDescent="0.25">
      <c r="A28" s="171"/>
      <c r="B28" s="116"/>
      <c r="C28" s="138"/>
      <c r="D28" s="150"/>
      <c r="E28" s="150"/>
      <c r="F28" s="152"/>
      <c r="G28" s="149"/>
      <c r="H28" s="150"/>
      <c r="I28" s="150"/>
      <c r="J28" s="150"/>
      <c r="K28" s="150"/>
      <c r="L28" s="127"/>
      <c r="M28" s="172" t="s">
        <v>355</v>
      </c>
      <c r="N28" s="387" t="s">
        <v>128</v>
      </c>
      <c r="O28" s="175">
        <f t="shared" si="9"/>
        <v>0</v>
      </c>
      <c r="P28" s="373">
        <v>0.25</v>
      </c>
      <c r="Q28" s="374" t="s">
        <v>1</v>
      </c>
      <c r="R28" s="377">
        <f t="shared" si="7"/>
        <v>28</v>
      </c>
      <c r="S28" s="381"/>
      <c r="T28" s="360" t="str">
        <f>M28</f>
        <v>KROMYA MY1 CUIVRE 025</v>
      </c>
      <c r="U28" s="361" t="s">
        <v>338</v>
      </c>
      <c r="V28" s="361"/>
      <c r="W28" s="361">
        <v>0.25</v>
      </c>
      <c r="X28" s="361" t="s">
        <v>1</v>
      </c>
      <c r="Y28" s="362">
        <v>28</v>
      </c>
    </row>
    <row r="29" spans="1:25" ht="19.5" customHeight="1" thickTop="1" thickBot="1" x14ac:dyDescent="0.25">
      <c r="A29" s="380"/>
      <c r="B29" s="380"/>
      <c r="C29" s="123"/>
      <c r="D29" s="123"/>
      <c r="E29" s="123"/>
      <c r="F29" s="433"/>
      <c r="G29" s="434"/>
      <c r="H29" s="123"/>
      <c r="I29" s="123"/>
      <c r="J29" s="123"/>
      <c r="K29" s="123"/>
      <c r="L29" s="381"/>
      <c r="M29" s="123"/>
      <c r="N29" s="123"/>
      <c r="O29" s="435"/>
      <c r="P29" s="123"/>
      <c r="Q29" s="436"/>
      <c r="R29" s="381"/>
      <c r="S29" s="381"/>
      <c r="T29" s="381"/>
      <c r="U29" s="382"/>
      <c r="V29" s="382"/>
      <c r="W29" s="382"/>
      <c r="X29" s="382"/>
      <c r="Y29" s="382"/>
    </row>
    <row r="30" spans="1:25" ht="50.1" customHeight="1" thickTop="1" thickBot="1" x14ac:dyDescent="0.25">
      <c r="A30" s="452" t="s">
        <v>371</v>
      </c>
      <c r="B30" s="453"/>
      <c r="C30" s="176" t="s">
        <v>326</v>
      </c>
      <c r="D30" s="276" t="s">
        <v>94</v>
      </c>
      <c r="E30" s="448" t="s">
        <v>358</v>
      </c>
      <c r="F30" s="449"/>
      <c r="G30" s="449"/>
      <c r="H30" s="450"/>
      <c r="I30" s="389"/>
      <c r="J30" s="389"/>
      <c r="K30" s="389"/>
      <c r="L30" s="389"/>
      <c r="M30" s="445" t="s">
        <v>341</v>
      </c>
      <c r="N30" s="446"/>
      <c r="O30" s="446"/>
      <c r="P30" s="446"/>
      <c r="Q30" s="446"/>
      <c r="R30" s="447"/>
      <c r="S30" s="123"/>
      <c r="T30" s="138"/>
      <c r="U30" s="180"/>
      <c r="V30" s="115"/>
      <c r="W30" s="115"/>
      <c r="X30" s="121"/>
    </row>
    <row r="31" spans="1:25" ht="50.1" customHeight="1" thickTop="1" thickBot="1" x14ac:dyDescent="0.25">
      <c r="A31" s="343"/>
      <c r="B31" s="164"/>
      <c r="C31" s="275"/>
      <c r="D31" s="276"/>
      <c r="E31" s="390"/>
      <c r="F31" s="391"/>
      <c r="G31" s="392"/>
      <c r="H31" s="393"/>
      <c r="I31" s="394"/>
      <c r="J31" s="394"/>
      <c r="K31" s="394"/>
      <c r="L31" s="394"/>
      <c r="M31" s="252"/>
      <c r="N31" s="253"/>
      <c r="O31" s="252" t="s">
        <v>334</v>
      </c>
      <c r="P31" s="395">
        <v>18</v>
      </c>
      <c r="Q31" s="253" t="s">
        <v>359</v>
      </c>
      <c r="R31" s="396">
        <v>16</v>
      </c>
      <c r="S31" s="382"/>
      <c r="T31" s="117"/>
      <c r="U31" s="120"/>
      <c r="V31" s="115"/>
      <c r="W31" s="115"/>
      <c r="X31" s="121"/>
    </row>
    <row r="32" spans="1:25" s="116" customFormat="1" ht="19.5" customHeight="1" thickBot="1" x14ac:dyDescent="0.25">
      <c r="B32" s="342"/>
      <c r="C32" s="138"/>
      <c r="D32" s="138"/>
      <c r="E32" s="173"/>
      <c r="F32" s="173"/>
      <c r="G32" s="173"/>
      <c r="H32" s="173"/>
      <c r="I32" s="152"/>
      <c r="J32" s="152"/>
      <c r="K32" s="152"/>
      <c r="L32" s="152"/>
      <c r="M32" s="173"/>
      <c r="N32" s="173"/>
      <c r="O32" s="138"/>
      <c r="P32" s="138"/>
      <c r="Q32" s="180"/>
      <c r="S32" s="123"/>
      <c r="T32" s="138"/>
      <c r="U32" s="180"/>
      <c r="X32" s="127"/>
      <c r="Y32" s="138"/>
    </row>
    <row r="33" spans="1:24" ht="50.1" customHeight="1" thickTop="1" thickBot="1" x14ac:dyDescent="0.25">
      <c r="A33" s="273" t="s">
        <v>360</v>
      </c>
      <c r="B33" s="274"/>
      <c r="C33" s="275" t="s">
        <v>5</v>
      </c>
      <c r="D33" s="176"/>
      <c r="E33" s="276"/>
      <c r="F33" s="277"/>
      <c r="G33" s="277"/>
      <c r="H33" s="278"/>
      <c r="I33" s="152"/>
      <c r="J33" s="152"/>
      <c r="K33" s="152"/>
      <c r="L33" s="152"/>
      <c r="M33" s="430" t="str">
        <f t="shared" ref="M33:M64" si="10">A33</f>
        <v>MY1OR G00</v>
      </c>
      <c r="N33" s="379" t="str">
        <f t="shared" ref="N33:N64" si="11">C33</f>
        <v>G00</v>
      </c>
      <c r="O33" s="431">
        <v>0</v>
      </c>
      <c r="P33" s="431">
        <v>0</v>
      </c>
      <c r="Q33" s="431">
        <v>0</v>
      </c>
      <c r="R33" s="432">
        <v>0</v>
      </c>
      <c r="S33" s="382"/>
      <c r="T33" s="117"/>
      <c r="U33" s="120"/>
      <c r="V33" s="115"/>
      <c r="W33" s="115"/>
      <c r="X33" s="121"/>
    </row>
    <row r="34" spans="1:24" ht="50.1" customHeight="1" x14ac:dyDescent="0.2">
      <c r="A34" s="255" t="s">
        <v>150</v>
      </c>
      <c r="B34" s="256"/>
      <c r="C34" s="130" t="s">
        <v>6</v>
      </c>
      <c r="D34" s="426">
        <v>75</v>
      </c>
      <c r="E34" s="397">
        <v>5</v>
      </c>
      <c r="F34" s="218"/>
      <c r="G34" s="398">
        <v>95</v>
      </c>
      <c r="H34" s="220"/>
      <c r="I34" s="221"/>
      <c r="J34" s="221"/>
      <c r="K34" s="221"/>
      <c r="L34" s="221"/>
      <c r="M34" s="178" t="str">
        <f t="shared" si="10"/>
        <v>MY1 OR   G01</v>
      </c>
      <c r="N34" s="138" t="str">
        <f t="shared" si="11"/>
        <v>G01</v>
      </c>
      <c r="O34" s="263">
        <f t="shared" ref="O34:O45" si="12">E34/$P$31</f>
        <v>0.27777777777777779</v>
      </c>
      <c r="P34" s="257">
        <f t="shared" ref="P34:P45" si="13">F34/$P$31</f>
        <v>0</v>
      </c>
      <c r="Q34" s="259">
        <f t="shared" ref="Q34:Q45" si="14">G34/$P$31</f>
        <v>5.2777777777777777</v>
      </c>
      <c r="R34" s="346">
        <f t="shared" ref="R34:R45" si="15">H34/$P$31</f>
        <v>0</v>
      </c>
      <c r="S34" s="382"/>
      <c r="T34" s="117"/>
      <c r="U34" s="120"/>
      <c r="V34" s="115"/>
      <c r="W34" s="115"/>
      <c r="X34" s="121"/>
    </row>
    <row r="35" spans="1:24" ht="50.1" customHeight="1" x14ac:dyDescent="0.2">
      <c r="A35" s="145" t="s">
        <v>151</v>
      </c>
      <c r="B35" s="116"/>
      <c r="C35" s="141" t="s">
        <v>7</v>
      </c>
      <c r="D35" s="427">
        <v>75</v>
      </c>
      <c r="E35" s="399">
        <v>20</v>
      </c>
      <c r="F35" s="221"/>
      <c r="G35" s="400">
        <v>5</v>
      </c>
      <c r="H35" s="401">
        <v>1</v>
      </c>
      <c r="I35" s="221"/>
      <c r="J35" s="221"/>
      <c r="K35" s="221"/>
      <c r="L35" s="221"/>
      <c r="M35" s="178" t="str">
        <f t="shared" si="10"/>
        <v>MY1 OR   G02</v>
      </c>
      <c r="N35" s="138" t="str">
        <f t="shared" si="11"/>
        <v>G02</v>
      </c>
      <c r="O35" s="263">
        <f t="shared" si="12"/>
        <v>1.1111111111111112</v>
      </c>
      <c r="P35" s="257">
        <f t="shared" si="13"/>
        <v>0</v>
      </c>
      <c r="Q35" s="259">
        <f t="shared" si="14"/>
        <v>0.27777777777777779</v>
      </c>
      <c r="R35" s="345">
        <f t="shared" si="15"/>
        <v>5.5555555555555552E-2</v>
      </c>
      <c r="S35" s="382"/>
      <c r="T35" s="117"/>
      <c r="U35" s="120"/>
      <c r="V35" s="115"/>
      <c r="W35" s="115"/>
      <c r="X35" s="121"/>
    </row>
    <row r="36" spans="1:24" ht="50.1" customHeight="1" x14ac:dyDescent="0.2">
      <c r="A36" s="145" t="s">
        <v>152</v>
      </c>
      <c r="B36" s="116"/>
      <c r="C36" s="141" t="s">
        <v>8</v>
      </c>
      <c r="D36" s="427">
        <v>75</v>
      </c>
      <c r="E36" s="399">
        <v>25</v>
      </c>
      <c r="F36" s="221"/>
      <c r="G36" s="400">
        <v>100</v>
      </c>
      <c r="H36" s="222"/>
      <c r="I36" s="221"/>
      <c r="J36" s="221"/>
      <c r="K36" s="221"/>
      <c r="L36" s="221"/>
      <c r="M36" s="178" t="str">
        <f t="shared" si="10"/>
        <v>MY1 OR   G03</v>
      </c>
      <c r="N36" s="138" t="str">
        <f t="shared" si="11"/>
        <v>G03</v>
      </c>
      <c r="O36" s="263">
        <f t="shared" si="12"/>
        <v>1.3888888888888888</v>
      </c>
      <c r="P36" s="257">
        <f t="shared" si="13"/>
        <v>0</v>
      </c>
      <c r="Q36" s="259">
        <f t="shared" si="14"/>
        <v>5.5555555555555554</v>
      </c>
      <c r="R36" s="346">
        <f t="shared" si="15"/>
        <v>0</v>
      </c>
      <c r="S36" s="382"/>
      <c r="T36" s="117"/>
      <c r="U36" s="120"/>
      <c r="V36" s="115"/>
      <c r="W36" s="115"/>
      <c r="X36" s="121"/>
    </row>
    <row r="37" spans="1:24" ht="50.1" customHeight="1" x14ac:dyDescent="0.2">
      <c r="A37" s="145" t="s">
        <v>153</v>
      </c>
      <c r="B37" s="116"/>
      <c r="C37" s="141" t="s">
        <v>330</v>
      </c>
      <c r="D37" s="427">
        <v>75</v>
      </c>
      <c r="E37" s="399">
        <v>100</v>
      </c>
      <c r="F37" s="221"/>
      <c r="G37" s="400">
        <v>50</v>
      </c>
      <c r="H37" s="222"/>
      <c r="I37" s="221"/>
      <c r="J37" s="221"/>
      <c r="K37" s="221"/>
      <c r="L37" s="221"/>
      <c r="M37" s="178" t="str">
        <f t="shared" si="10"/>
        <v>MY1 OR   G04</v>
      </c>
      <c r="N37" s="138" t="str">
        <f t="shared" si="11"/>
        <v>G04</v>
      </c>
      <c r="O37" s="263">
        <f t="shared" si="12"/>
        <v>5.5555555555555554</v>
      </c>
      <c r="P37" s="257">
        <f t="shared" si="13"/>
        <v>0</v>
      </c>
      <c r="Q37" s="259">
        <f t="shared" si="14"/>
        <v>2.7777777777777777</v>
      </c>
      <c r="R37" s="346">
        <f t="shared" si="15"/>
        <v>0</v>
      </c>
      <c r="S37" s="382"/>
      <c r="T37" s="117"/>
      <c r="U37" s="120"/>
      <c r="V37" s="115"/>
      <c r="W37" s="115"/>
      <c r="X37" s="121"/>
    </row>
    <row r="38" spans="1:24" ht="50.1" customHeight="1" x14ac:dyDescent="0.2">
      <c r="A38" s="145" t="s">
        <v>154</v>
      </c>
      <c r="B38" s="116"/>
      <c r="C38" s="141" t="s">
        <v>9</v>
      </c>
      <c r="D38" s="427">
        <v>75</v>
      </c>
      <c r="E38" s="223"/>
      <c r="F38" s="402">
        <v>10</v>
      </c>
      <c r="G38" s="400">
        <v>45</v>
      </c>
      <c r="H38" s="222"/>
      <c r="I38" s="221"/>
      <c r="J38" s="221"/>
      <c r="K38" s="221"/>
      <c r="L38" s="221"/>
      <c r="M38" s="178" t="str">
        <f t="shared" si="10"/>
        <v>MY1 OR   G05</v>
      </c>
      <c r="N38" s="138" t="str">
        <f t="shared" si="11"/>
        <v>G05</v>
      </c>
      <c r="O38" s="264">
        <f t="shared" si="12"/>
        <v>0</v>
      </c>
      <c r="P38" s="258">
        <f t="shared" si="13"/>
        <v>0.55555555555555558</v>
      </c>
      <c r="Q38" s="259">
        <f t="shared" si="14"/>
        <v>2.5</v>
      </c>
      <c r="R38" s="346">
        <f t="shared" si="15"/>
        <v>0</v>
      </c>
      <c r="S38" s="382"/>
      <c r="T38" s="117"/>
      <c r="U38" s="120"/>
      <c r="V38" s="115"/>
      <c r="W38" s="115"/>
      <c r="X38" s="121"/>
    </row>
    <row r="39" spans="1:24" ht="50.1" customHeight="1" x14ac:dyDescent="0.2">
      <c r="A39" s="145" t="s">
        <v>155</v>
      </c>
      <c r="B39" s="116"/>
      <c r="C39" s="141" t="s">
        <v>10</v>
      </c>
      <c r="D39" s="427">
        <v>75</v>
      </c>
      <c r="E39" s="399">
        <v>15</v>
      </c>
      <c r="F39" s="402">
        <v>10</v>
      </c>
      <c r="G39" s="400">
        <v>100</v>
      </c>
      <c r="H39" s="222"/>
      <c r="I39" s="221"/>
      <c r="J39" s="221"/>
      <c r="K39" s="221"/>
      <c r="L39" s="221"/>
      <c r="M39" s="178" t="str">
        <f t="shared" si="10"/>
        <v>MY1 OR   G06</v>
      </c>
      <c r="N39" s="138" t="str">
        <f t="shared" si="11"/>
        <v>G06</v>
      </c>
      <c r="O39" s="263">
        <f t="shared" si="12"/>
        <v>0.83333333333333337</v>
      </c>
      <c r="P39" s="258">
        <f t="shared" si="13"/>
        <v>0.55555555555555558</v>
      </c>
      <c r="Q39" s="259">
        <f t="shared" si="14"/>
        <v>5.5555555555555554</v>
      </c>
      <c r="R39" s="346">
        <f t="shared" si="15"/>
        <v>0</v>
      </c>
      <c r="S39" s="382"/>
      <c r="T39" s="117"/>
      <c r="U39" s="120"/>
      <c r="V39" s="115"/>
      <c r="W39" s="115"/>
      <c r="X39" s="121"/>
    </row>
    <row r="40" spans="1:24" ht="50.1" customHeight="1" x14ac:dyDescent="0.2">
      <c r="A40" s="145" t="s">
        <v>156</v>
      </c>
      <c r="B40" s="116"/>
      <c r="C40" s="141" t="s">
        <v>11</v>
      </c>
      <c r="D40" s="427">
        <v>75</v>
      </c>
      <c r="E40" s="223"/>
      <c r="F40" s="221"/>
      <c r="G40" s="221"/>
      <c r="H40" s="401">
        <v>50</v>
      </c>
      <c r="I40" s="221"/>
      <c r="J40" s="221"/>
      <c r="K40" s="221"/>
      <c r="L40" s="221"/>
      <c r="M40" s="178" t="str">
        <f t="shared" si="10"/>
        <v>MY1 OR   G07</v>
      </c>
      <c r="N40" s="138" t="str">
        <f t="shared" si="11"/>
        <v>G07</v>
      </c>
      <c r="O40" s="264">
        <f t="shared" si="12"/>
        <v>0</v>
      </c>
      <c r="P40" s="257">
        <f t="shared" si="13"/>
        <v>0</v>
      </c>
      <c r="Q40" s="257">
        <f t="shared" si="14"/>
        <v>0</v>
      </c>
      <c r="R40" s="345">
        <f t="shared" si="15"/>
        <v>2.7777777777777777</v>
      </c>
      <c r="S40" s="382"/>
      <c r="T40" s="117"/>
      <c r="U40" s="120"/>
      <c r="V40" s="115"/>
      <c r="W40" s="115"/>
      <c r="X40" s="121"/>
    </row>
    <row r="41" spans="1:24" ht="50.1" customHeight="1" x14ac:dyDescent="0.2">
      <c r="A41" s="145" t="s">
        <v>157</v>
      </c>
      <c r="B41" s="116"/>
      <c r="C41" s="141" t="s">
        <v>12</v>
      </c>
      <c r="D41" s="427">
        <v>75</v>
      </c>
      <c r="E41" s="399">
        <v>60</v>
      </c>
      <c r="F41" s="221"/>
      <c r="G41" s="400">
        <v>60</v>
      </c>
      <c r="H41" s="401">
        <v>30</v>
      </c>
      <c r="I41" s="221"/>
      <c r="J41" s="221"/>
      <c r="K41" s="221"/>
      <c r="L41" s="221"/>
      <c r="M41" s="178" t="str">
        <f t="shared" si="10"/>
        <v>MY1 OR   G08</v>
      </c>
      <c r="N41" s="138" t="str">
        <f t="shared" si="11"/>
        <v>G08</v>
      </c>
      <c r="O41" s="263">
        <f t="shared" si="12"/>
        <v>3.3333333333333335</v>
      </c>
      <c r="P41" s="257">
        <f t="shared" si="13"/>
        <v>0</v>
      </c>
      <c r="Q41" s="259">
        <f t="shared" si="14"/>
        <v>3.3333333333333335</v>
      </c>
      <c r="R41" s="345">
        <f t="shared" si="15"/>
        <v>1.6666666666666667</v>
      </c>
      <c r="S41" s="382"/>
      <c r="T41" s="117"/>
      <c r="U41" s="120"/>
      <c r="V41" s="115"/>
      <c r="W41" s="115"/>
      <c r="X41" s="121"/>
    </row>
    <row r="42" spans="1:24" ht="50.1" customHeight="1" x14ac:dyDescent="0.2">
      <c r="A42" s="145" t="s">
        <v>158</v>
      </c>
      <c r="B42" s="116"/>
      <c r="C42" s="141" t="s">
        <v>13</v>
      </c>
      <c r="D42" s="427">
        <v>75</v>
      </c>
      <c r="E42" s="223"/>
      <c r="F42" s="402">
        <v>90</v>
      </c>
      <c r="G42" s="221"/>
      <c r="H42" s="401">
        <v>60</v>
      </c>
      <c r="I42" s="221"/>
      <c r="J42" s="221"/>
      <c r="K42" s="221"/>
      <c r="L42" s="221"/>
      <c r="M42" s="178" t="str">
        <f t="shared" si="10"/>
        <v>MY1 OR   G09</v>
      </c>
      <c r="N42" s="138" t="str">
        <f t="shared" si="11"/>
        <v>G09</v>
      </c>
      <c r="O42" s="264">
        <f t="shared" si="12"/>
        <v>0</v>
      </c>
      <c r="P42" s="258">
        <f t="shared" si="13"/>
        <v>5</v>
      </c>
      <c r="Q42" s="257">
        <f t="shared" si="14"/>
        <v>0</v>
      </c>
      <c r="R42" s="345">
        <f t="shared" si="15"/>
        <v>3.3333333333333335</v>
      </c>
      <c r="S42" s="382"/>
      <c r="T42" s="117"/>
      <c r="U42" s="120"/>
      <c r="V42" s="115"/>
      <c r="W42" s="115"/>
      <c r="X42" s="121"/>
    </row>
    <row r="43" spans="1:24" ht="50.1" customHeight="1" x14ac:dyDescent="0.2">
      <c r="A43" s="145" t="s">
        <v>159</v>
      </c>
      <c r="B43" s="116"/>
      <c r="C43" s="141" t="s">
        <v>14</v>
      </c>
      <c r="D43" s="427">
        <v>75</v>
      </c>
      <c r="E43" s="399">
        <v>30</v>
      </c>
      <c r="F43" s="402">
        <v>100</v>
      </c>
      <c r="G43" s="221"/>
      <c r="H43" s="401">
        <v>20</v>
      </c>
      <c r="I43" s="221"/>
      <c r="J43" s="221"/>
      <c r="K43" s="221"/>
      <c r="L43" s="221"/>
      <c r="M43" s="178" t="str">
        <f t="shared" si="10"/>
        <v>MY1 OR   G10</v>
      </c>
      <c r="N43" s="138" t="str">
        <f t="shared" si="11"/>
        <v>G10</v>
      </c>
      <c r="O43" s="263">
        <f t="shared" si="12"/>
        <v>1.6666666666666667</v>
      </c>
      <c r="P43" s="258">
        <f t="shared" si="13"/>
        <v>5.5555555555555554</v>
      </c>
      <c r="Q43" s="257">
        <f t="shared" si="14"/>
        <v>0</v>
      </c>
      <c r="R43" s="345">
        <f t="shared" si="15"/>
        <v>1.1111111111111112</v>
      </c>
      <c r="S43" s="382"/>
      <c r="T43" s="117"/>
      <c r="U43" s="120"/>
      <c r="V43" s="115"/>
      <c r="W43" s="115"/>
      <c r="X43" s="121"/>
    </row>
    <row r="44" spans="1:24" ht="50.1" customHeight="1" x14ac:dyDescent="0.2">
      <c r="A44" s="145" t="s">
        <v>160</v>
      </c>
      <c r="B44" s="116"/>
      <c r="C44" s="141" t="s">
        <v>15</v>
      </c>
      <c r="D44" s="427">
        <v>75</v>
      </c>
      <c r="E44" s="223"/>
      <c r="F44" s="402">
        <v>60</v>
      </c>
      <c r="G44" s="400">
        <v>70</v>
      </c>
      <c r="H44" s="401">
        <v>20</v>
      </c>
      <c r="I44" s="221"/>
      <c r="J44" s="221"/>
      <c r="K44" s="221"/>
      <c r="L44" s="221"/>
      <c r="M44" s="178" t="str">
        <f t="shared" si="10"/>
        <v>MY1 OR   G11</v>
      </c>
      <c r="N44" s="138" t="str">
        <f t="shared" si="11"/>
        <v>G11</v>
      </c>
      <c r="O44" s="264">
        <f t="shared" si="12"/>
        <v>0</v>
      </c>
      <c r="P44" s="258">
        <f t="shared" si="13"/>
        <v>3.3333333333333335</v>
      </c>
      <c r="Q44" s="259">
        <f t="shared" si="14"/>
        <v>3.8888888888888888</v>
      </c>
      <c r="R44" s="345">
        <f t="shared" si="15"/>
        <v>1.1111111111111112</v>
      </c>
      <c r="S44" s="382"/>
      <c r="T44" s="117"/>
      <c r="U44" s="120"/>
      <c r="V44" s="115"/>
      <c r="W44" s="115"/>
      <c r="X44" s="121"/>
    </row>
    <row r="45" spans="1:24" ht="50.1" customHeight="1" thickBot="1" x14ac:dyDescent="0.25">
      <c r="A45" s="163" t="s">
        <v>161</v>
      </c>
      <c r="B45" s="164"/>
      <c r="C45" s="165" t="s">
        <v>16</v>
      </c>
      <c r="D45" s="428">
        <v>75</v>
      </c>
      <c r="E45" s="403">
        <v>30</v>
      </c>
      <c r="F45" s="225"/>
      <c r="G45" s="404">
        <v>70</v>
      </c>
      <c r="H45" s="405">
        <v>50</v>
      </c>
      <c r="I45" s="221"/>
      <c r="J45" s="221"/>
      <c r="K45" s="221"/>
      <c r="L45" s="221"/>
      <c r="M45" s="178" t="str">
        <f t="shared" si="10"/>
        <v>MY1 OR   G12</v>
      </c>
      <c r="N45" s="138" t="str">
        <f t="shared" si="11"/>
        <v>G12</v>
      </c>
      <c r="O45" s="263">
        <f t="shared" si="12"/>
        <v>1.6666666666666667</v>
      </c>
      <c r="P45" s="257">
        <f t="shared" si="13"/>
        <v>0</v>
      </c>
      <c r="Q45" s="259">
        <f t="shared" si="14"/>
        <v>3.8888888888888888</v>
      </c>
      <c r="R45" s="345">
        <f t="shared" si="15"/>
        <v>2.7777777777777777</v>
      </c>
      <c r="S45" s="382"/>
      <c r="T45" s="117"/>
      <c r="U45" s="120"/>
      <c r="V45" s="115"/>
      <c r="W45" s="115"/>
      <c r="X45" s="121"/>
    </row>
    <row r="46" spans="1:24" ht="50.1" customHeight="1" thickBot="1" x14ac:dyDescent="0.25">
      <c r="A46" s="337" t="s">
        <v>361</v>
      </c>
      <c r="B46" s="338"/>
      <c r="C46" s="339" t="s">
        <v>17</v>
      </c>
      <c r="D46" s="429"/>
      <c r="E46" s="214"/>
      <c r="F46" s="215"/>
      <c r="G46" s="215"/>
      <c r="H46" s="216"/>
      <c r="I46" s="221"/>
      <c r="J46" s="221"/>
      <c r="K46" s="221"/>
      <c r="L46" s="221"/>
      <c r="M46" s="347" t="str">
        <f t="shared" si="10"/>
        <v>MY1ARGENT S00</v>
      </c>
      <c r="N46" s="340" t="str">
        <f t="shared" si="11"/>
        <v>S00</v>
      </c>
      <c r="O46" s="341">
        <v>0</v>
      </c>
      <c r="P46" s="341">
        <v>0</v>
      </c>
      <c r="Q46" s="341">
        <v>0</v>
      </c>
      <c r="R46" s="348">
        <v>0</v>
      </c>
      <c r="S46" s="382"/>
      <c r="T46" s="117"/>
      <c r="U46" s="120"/>
      <c r="V46" s="115"/>
      <c r="W46" s="115"/>
      <c r="X46" s="121"/>
    </row>
    <row r="47" spans="1:24" ht="50.1" customHeight="1" x14ac:dyDescent="0.2">
      <c r="A47" s="255" t="s">
        <v>162</v>
      </c>
      <c r="B47" s="256"/>
      <c r="C47" s="130" t="s">
        <v>18</v>
      </c>
      <c r="D47" s="426">
        <v>75</v>
      </c>
      <c r="E47" s="406"/>
      <c r="F47" s="407"/>
      <c r="G47" s="407"/>
      <c r="H47" s="408">
        <v>0.8</v>
      </c>
      <c r="I47" s="409"/>
      <c r="J47" s="409"/>
      <c r="K47" s="409"/>
      <c r="L47" s="409"/>
      <c r="M47" s="178" t="str">
        <f t="shared" si="10"/>
        <v>MY1 ARGENT  S01</v>
      </c>
      <c r="N47" s="138" t="str">
        <f t="shared" si="11"/>
        <v>S01</v>
      </c>
      <c r="O47" s="264">
        <f t="shared" ref="O47:O78" si="16">E47/$R$31</f>
        <v>0</v>
      </c>
      <c r="P47" s="257">
        <f t="shared" ref="P47:P78" si="17">F47/$R$31</f>
        <v>0</v>
      </c>
      <c r="Q47" s="257">
        <f t="shared" ref="Q47:Q78" si="18">G47/$R$31</f>
        <v>0</v>
      </c>
      <c r="R47" s="345">
        <f t="shared" ref="R47:R78" si="19">H47/$R$31</f>
        <v>0.05</v>
      </c>
      <c r="S47" s="382"/>
      <c r="T47" s="117"/>
      <c r="U47" s="120"/>
      <c r="V47" s="115"/>
      <c r="W47" s="115"/>
      <c r="X47" s="121"/>
    </row>
    <row r="48" spans="1:24" ht="50.1" customHeight="1" x14ac:dyDescent="0.2">
      <c r="A48" s="145" t="s">
        <v>163</v>
      </c>
      <c r="B48" s="116"/>
      <c r="C48" s="141" t="s">
        <v>19</v>
      </c>
      <c r="D48" s="427">
        <v>75</v>
      </c>
      <c r="E48" s="406"/>
      <c r="F48" s="407"/>
      <c r="G48" s="407"/>
      <c r="H48" s="401">
        <v>2</v>
      </c>
      <c r="I48" s="221"/>
      <c r="J48" s="221"/>
      <c r="K48" s="221"/>
      <c r="L48" s="221"/>
      <c r="M48" s="178" t="str">
        <f t="shared" si="10"/>
        <v>MY1 ARGENT  S02</v>
      </c>
      <c r="N48" s="138" t="str">
        <f t="shared" si="11"/>
        <v>S02</v>
      </c>
      <c r="O48" s="264">
        <f t="shared" si="16"/>
        <v>0</v>
      </c>
      <c r="P48" s="257">
        <f t="shared" si="17"/>
        <v>0</v>
      </c>
      <c r="Q48" s="257">
        <f t="shared" si="18"/>
        <v>0</v>
      </c>
      <c r="R48" s="345">
        <f t="shared" si="19"/>
        <v>0.125</v>
      </c>
      <c r="S48" s="382"/>
      <c r="T48" s="117"/>
      <c r="U48" s="120"/>
      <c r="V48" s="115"/>
      <c r="W48" s="115"/>
      <c r="X48" s="121"/>
    </row>
    <row r="49" spans="1:24" ht="50.1" customHeight="1" x14ac:dyDescent="0.2">
      <c r="A49" s="145" t="s">
        <v>164</v>
      </c>
      <c r="B49" s="116"/>
      <c r="C49" s="141" t="s">
        <v>20</v>
      </c>
      <c r="D49" s="427">
        <v>75</v>
      </c>
      <c r="E49" s="406"/>
      <c r="F49" s="407"/>
      <c r="G49" s="407"/>
      <c r="H49" s="401">
        <v>5</v>
      </c>
      <c r="I49" s="221"/>
      <c r="J49" s="221"/>
      <c r="K49" s="221"/>
      <c r="L49" s="221"/>
      <c r="M49" s="178" t="str">
        <f t="shared" si="10"/>
        <v>MY1 ARGENT  S03</v>
      </c>
      <c r="N49" s="138" t="str">
        <f t="shared" si="11"/>
        <v>S03</v>
      </c>
      <c r="O49" s="264">
        <f t="shared" si="16"/>
        <v>0</v>
      </c>
      <c r="P49" s="257">
        <f t="shared" si="17"/>
        <v>0</v>
      </c>
      <c r="Q49" s="257">
        <f t="shared" si="18"/>
        <v>0</v>
      </c>
      <c r="R49" s="345">
        <f t="shared" si="19"/>
        <v>0.3125</v>
      </c>
      <c r="S49" s="382"/>
      <c r="T49" s="117"/>
      <c r="U49" s="120"/>
      <c r="V49" s="115"/>
      <c r="W49" s="115"/>
      <c r="X49" s="121"/>
    </row>
    <row r="50" spans="1:24" ht="50.1" customHeight="1" x14ac:dyDescent="0.2">
      <c r="A50" s="145" t="s">
        <v>165</v>
      </c>
      <c r="B50" s="116"/>
      <c r="C50" s="141" t="s">
        <v>21</v>
      </c>
      <c r="D50" s="427">
        <v>75</v>
      </c>
      <c r="E50" s="406"/>
      <c r="F50" s="407"/>
      <c r="G50" s="407"/>
      <c r="H50" s="401">
        <v>10</v>
      </c>
      <c r="I50" s="221"/>
      <c r="J50" s="221"/>
      <c r="K50" s="221"/>
      <c r="L50" s="221"/>
      <c r="M50" s="178" t="str">
        <f t="shared" si="10"/>
        <v>MY1 ARGENT  S04</v>
      </c>
      <c r="N50" s="138" t="str">
        <f t="shared" si="11"/>
        <v>S04</v>
      </c>
      <c r="O50" s="264">
        <f t="shared" si="16"/>
        <v>0</v>
      </c>
      <c r="P50" s="257">
        <f t="shared" si="17"/>
        <v>0</v>
      </c>
      <c r="Q50" s="257">
        <f t="shared" si="18"/>
        <v>0</v>
      </c>
      <c r="R50" s="345">
        <f t="shared" si="19"/>
        <v>0.625</v>
      </c>
      <c r="S50" s="382"/>
      <c r="T50" s="117"/>
      <c r="U50" s="120"/>
      <c r="V50" s="115"/>
      <c r="W50" s="115"/>
      <c r="X50" s="121"/>
    </row>
    <row r="51" spans="1:24" ht="50.1" customHeight="1" x14ac:dyDescent="0.2">
      <c r="A51" s="145" t="s">
        <v>166</v>
      </c>
      <c r="B51" s="116"/>
      <c r="C51" s="141" t="s">
        <v>22</v>
      </c>
      <c r="D51" s="427">
        <v>75</v>
      </c>
      <c r="E51" s="406"/>
      <c r="F51" s="407"/>
      <c r="G51" s="407"/>
      <c r="H51" s="401">
        <v>20</v>
      </c>
      <c r="I51" s="221"/>
      <c r="J51" s="221"/>
      <c r="K51" s="221"/>
      <c r="L51" s="221"/>
      <c r="M51" s="178" t="str">
        <f t="shared" si="10"/>
        <v>MY1 ARGENT  S05</v>
      </c>
      <c r="N51" s="138" t="str">
        <f t="shared" si="11"/>
        <v>S05</v>
      </c>
      <c r="O51" s="264">
        <f t="shared" si="16"/>
        <v>0</v>
      </c>
      <c r="P51" s="257">
        <f t="shared" si="17"/>
        <v>0</v>
      </c>
      <c r="Q51" s="257">
        <f t="shared" si="18"/>
        <v>0</v>
      </c>
      <c r="R51" s="345">
        <f t="shared" si="19"/>
        <v>1.25</v>
      </c>
      <c r="S51" s="382"/>
      <c r="T51" s="117"/>
      <c r="U51" s="120"/>
      <c r="V51" s="115"/>
      <c r="W51" s="115"/>
      <c r="X51" s="121"/>
    </row>
    <row r="52" spans="1:24" ht="50.1" customHeight="1" x14ac:dyDescent="0.2">
      <c r="A52" s="145" t="s">
        <v>167</v>
      </c>
      <c r="B52" s="116"/>
      <c r="C52" s="141" t="s">
        <v>23</v>
      </c>
      <c r="D52" s="427">
        <v>75</v>
      </c>
      <c r="E52" s="410">
        <v>0.6</v>
      </c>
      <c r="F52" s="411">
        <v>0.2</v>
      </c>
      <c r="G52" s="412">
        <v>0.2</v>
      </c>
      <c r="H52" s="413"/>
      <c r="I52" s="394"/>
      <c r="J52" s="394"/>
      <c r="K52" s="394"/>
      <c r="L52" s="394"/>
      <c r="M52" s="178" t="str">
        <f t="shared" si="10"/>
        <v>MY1 ARGENT  S06</v>
      </c>
      <c r="N52" s="138" t="str">
        <f t="shared" si="11"/>
        <v>S06</v>
      </c>
      <c r="O52" s="263">
        <f t="shared" si="16"/>
        <v>3.7499999999999999E-2</v>
      </c>
      <c r="P52" s="258">
        <f t="shared" si="17"/>
        <v>1.2500000000000001E-2</v>
      </c>
      <c r="Q52" s="259">
        <f t="shared" si="18"/>
        <v>1.2500000000000001E-2</v>
      </c>
      <c r="R52" s="346">
        <f t="shared" si="19"/>
        <v>0</v>
      </c>
      <c r="S52" s="382"/>
      <c r="T52" s="117"/>
      <c r="U52" s="120"/>
      <c r="V52" s="115"/>
      <c r="W52" s="115"/>
      <c r="X52" s="121"/>
    </row>
    <row r="53" spans="1:24" ht="50.1" customHeight="1" x14ac:dyDescent="0.2">
      <c r="A53" s="145" t="s">
        <v>168</v>
      </c>
      <c r="B53" s="116"/>
      <c r="C53" s="141" t="s">
        <v>24</v>
      </c>
      <c r="D53" s="427">
        <v>75</v>
      </c>
      <c r="E53" s="410">
        <v>0.6</v>
      </c>
      <c r="F53" s="402">
        <v>1</v>
      </c>
      <c r="G53" s="400">
        <v>2</v>
      </c>
      <c r="H53" s="413"/>
      <c r="I53" s="394"/>
      <c r="J53" s="394"/>
      <c r="K53" s="394"/>
      <c r="L53" s="394"/>
      <c r="M53" s="178" t="str">
        <f t="shared" si="10"/>
        <v>MY1 ARGENT  S07</v>
      </c>
      <c r="N53" s="138" t="str">
        <f t="shared" si="11"/>
        <v>S07</v>
      </c>
      <c r="O53" s="263">
        <f t="shared" si="16"/>
        <v>3.7499999999999999E-2</v>
      </c>
      <c r="P53" s="258">
        <f t="shared" si="17"/>
        <v>6.25E-2</v>
      </c>
      <c r="Q53" s="259">
        <f t="shared" si="18"/>
        <v>0.125</v>
      </c>
      <c r="R53" s="346">
        <f t="shared" si="19"/>
        <v>0</v>
      </c>
      <c r="S53" s="382"/>
      <c r="T53" s="117"/>
      <c r="U53" s="120"/>
      <c r="V53" s="115"/>
      <c r="W53" s="115"/>
      <c r="X53" s="121"/>
    </row>
    <row r="54" spans="1:24" ht="50.1" customHeight="1" x14ac:dyDescent="0.2">
      <c r="A54" s="145" t="s">
        <v>169</v>
      </c>
      <c r="B54" s="116"/>
      <c r="C54" s="141" t="s">
        <v>25</v>
      </c>
      <c r="D54" s="427">
        <v>75</v>
      </c>
      <c r="E54" s="399">
        <v>5</v>
      </c>
      <c r="F54" s="407"/>
      <c r="G54" s="400">
        <v>15</v>
      </c>
      <c r="H54" s="401">
        <v>10</v>
      </c>
      <c r="I54" s="221"/>
      <c r="J54" s="221"/>
      <c r="K54" s="221"/>
      <c r="L54" s="221"/>
      <c r="M54" s="178" t="str">
        <f t="shared" si="10"/>
        <v>MY1 ARGENT  S08</v>
      </c>
      <c r="N54" s="138" t="str">
        <f t="shared" si="11"/>
        <v>S08</v>
      </c>
      <c r="O54" s="263">
        <f t="shared" si="16"/>
        <v>0.3125</v>
      </c>
      <c r="P54" s="257">
        <f t="shared" si="17"/>
        <v>0</v>
      </c>
      <c r="Q54" s="259">
        <f t="shared" si="18"/>
        <v>0.9375</v>
      </c>
      <c r="R54" s="345">
        <f t="shared" si="19"/>
        <v>0.625</v>
      </c>
      <c r="S54" s="382"/>
      <c r="T54" s="117"/>
      <c r="U54" s="120"/>
      <c r="V54" s="115"/>
      <c r="W54" s="115"/>
      <c r="X54" s="121"/>
    </row>
    <row r="55" spans="1:24" ht="50.1" customHeight="1" x14ac:dyDescent="0.2">
      <c r="A55" s="145" t="s">
        <v>170</v>
      </c>
      <c r="B55" s="116"/>
      <c r="C55" s="141" t="s">
        <v>26</v>
      </c>
      <c r="D55" s="427">
        <v>75</v>
      </c>
      <c r="E55" s="406"/>
      <c r="F55" s="407"/>
      <c r="G55" s="407"/>
      <c r="H55" s="401">
        <v>50</v>
      </c>
      <c r="I55" s="221"/>
      <c r="J55" s="221"/>
      <c r="K55" s="221"/>
      <c r="L55" s="221"/>
      <c r="M55" s="178" t="str">
        <f t="shared" si="10"/>
        <v>MY1 ARGENT  S09</v>
      </c>
      <c r="N55" s="138" t="str">
        <f t="shared" si="11"/>
        <v>S09</v>
      </c>
      <c r="O55" s="264">
        <f t="shared" si="16"/>
        <v>0</v>
      </c>
      <c r="P55" s="257">
        <f t="shared" si="17"/>
        <v>0</v>
      </c>
      <c r="Q55" s="257">
        <f t="shared" si="18"/>
        <v>0</v>
      </c>
      <c r="R55" s="345">
        <f t="shared" si="19"/>
        <v>3.125</v>
      </c>
      <c r="S55" s="382"/>
      <c r="T55" s="117"/>
      <c r="U55" s="120"/>
      <c r="V55" s="115"/>
      <c r="W55" s="115"/>
      <c r="X55" s="121"/>
    </row>
    <row r="56" spans="1:24" ht="50.1" customHeight="1" x14ac:dyDescent="0.2">
      <c r="A56" s="145" t="s">
        <v>171</v>
      </c>
      <c r="B56" s="116"/>
      <c r="C56" s="141" t="s">
        <v>27</v>
      </c>
      <c r="D56" s="427">
        <v>75</v>
      </c>
      <c r="E56" s="406"/>
      <c r="F56" s="407"/>
      <c r="G56" s="407"/>
      <c r="H56" s="401">
        <v>100</v>
      </c>
      <c r="I56" s="221"/>
      <c r="J56" s="221"/>
      <c r="K56" s="221"/>
      <c r="L56" s="221"/>
      <c r="M56" s="178" t="str">
        <f t="shared" si="10"/>
        <v>MY1 ARGENT  S10</v>
      </c>
      <c r="N56" s="138" t="str">
        <f t="shared" si="11"/>
        <v>S10</v>
      </c>
      <c r="O56" s="264">
        <f t="shared" si="16"/>
        <v>0</v>
      </c>
      <c r="P56" s="257">
        <f t="shared" si="17"/>
        <v>0</v>
      </c>
      <c r="Q56" s="257">
        <f t="shared" si="18"/>
        <v>0</v>
      </c>
      <c r="R56" s="345">
        <f t="shared" si="19"/>
        <v>6.25</v>
      </c>
      <c r="S56" s="382"/>
      <c r="T56" s="117"/>
      <c r="U56" s="120"/>
      <c r="V56" s="115"/>
      <c r="W56" s="115"/>
      <c r="X56" s="121"/>
    </row>
    <row r="57" spans="1:24" ht="50.1" customHeight="1" x14ac:dyDescent="0.2">
      <c r="A57" s="145" t="s">
        <v>172</v>
      </c>
      <c r="B57" s="116"/>
      <c r="C57" s="141" t="s">
        <v>28</v>
      </c>
      <c r="D57" s="427">
        <v>75</v>
      </c>
      <c r="E57" s="399">
        <v>1</v>
      </c>
      <c r="F57" s="407"/>
      <c r="G57" s="400">
        <v>5</v>
      </c>
      <c r="H57" s="401">
        <v>2</v>
      </c>
      <c r="I57" s="221"/>
      <c r="J57" s="221"/>
      <c r="K57" s="221"/>
      <c r="L57" s="221"/>
      <c r="M57" s="178" t="str">
        <f t="shared" si="10"/>
        <v>MY1 ARGENT  S11</v>
      </c>
      <c r="N57" s="138" t="str">
        <f t="shared" si="11"/>
        <v>S11</v>
      </c>
      <c r="O57" s="263">
        <f t="shared" si="16"/>
        <v>6.25E-2</v>
      </c>
      <c r="P57" s="257">
        <f t="shared" si="17"/>
        <v>0</v>
      </c>
      <c r="Q57" s="259">
        <f t="shared" si="18"/>
        <v>0.3125</v>
      </c>
      <c r="R57" s="345">
        <f t="shared" si="19"/>
        <v>0.125</v>
      </c>
      <c r="S57" s="382"/>
      <c r="T57" s="117"/>
      <c r="U57" s="120"/>
      <c r="V57" s="115"/>
      <c r="W57" s="115"/>
      <c r="X57" s="121"/>
    </row>
    <row r="58" spans="1:24" ht="50.1" customHeight="1" x14ac:dyDescent="0.2">
      <c r="A58" s="145" t="s">
        <v>173</v>
      </c>
      <c r="B58" s="116"/>
      <c r="C58" s="141" t="s">
        <v>29</v>
      </c>
      <c r="D58" s="427">
        <v>75</v>
      </c>
      <c r="E58" s="399">
        <v>2</v>
      </c>
      <c r="F58" s="407"/>
      <c r="G58" s="400">
        <v>10</v>
      </c>
      <c r="H58" s="401">
        <v>5</v>
      </c>
      <c r="I58" s="221"/>
      <c r="J58" s="221"/>
      <c r="K58" s="221"/>
      <c r="L58" s="221"/>
      <c r="M58" s="178" t="str">
        <f t="shared" si="10"/>
        <v>MY1 ARGENT  S12</v>
      </c>
      <c r="N58" s="138" t="str">
        <f t="shared" si="11"/>
        <v>S12</v>
      </c>
      <c r="O58" s="263">
        <f t="shared" si="16"/>
        <v>0.125</v>
      </c>
      <c r="P58" s="257">
        <f t="shared" si="17"/>
        <v>0</v>
      </c>
      <c r="Q58" s="259">
        <f t="shared" si="18"/>
        <v>0.625</v>
      </c>
      <c r="R58" s="345">
        <f t="shared" si="19"/>
        <v>0.3125</v>
      </c>
      <c r="S58" s="382"/>
      <c r="T58" s="117"/>
      <c r="U58" s="120"/>
      <c r="V58" s="115"/>
      <c r="W58" s="115"/>
      <c r="X58" s="121"/>
    </row>
    <row r="59" spans="1:24" ht="50.1" customHeight="1" x14ac:dyDescent="0.2">
      <c r="A59" s="145" t="s">
        <v>174</v>
      </c>
      <c r="B59" s="116"/>
      <c r="C59" s="141" t="s">
        <v>30</v>
      </c>
      <c r="D59" s="427">
        <v>75</v>
      </c>
      <c r="E59" s="399">
        <v>20</v>
      </c>
      <c r="F59" s="407"/>
      <c r="G59" s="400">
        <v>50</v>
      </c>
      <c r="H59" s="401">
        <v>30</v>
      </c>
      <c r="I59" s="221"/>
      <c r="J59" s="221"/>
      <c r="K59" s="221"/>
      <c r="L59" s="221"/>
      <c r="M59" s="178" t="str">
        <f t="shared" si="10"/>
        <v>MY1 ARGENT  S13</v>
      </c>
      <c r="N59" s="138" t="str">
        <f t="shared" si="11"/>
        <v>S13</v>
      </c>
      <c r="O59" s="263">
        <f t="shared" si="16"/>
        <v>1.25</v>
      </c>
      <c r="P59" s="257">
        <f t="shared" si="17"/>
        <v>0</v>
      </c>
      <c r="Q59" s="259">
        <f t="shared" si="18"/>
        <v>3.125</v>
      </c>
      <c r="R59" s="345">
        <f t="shared" si="19"/>
        <v>1.875</v>
      </c>
      <c r="S59" s="382"/>
      <c r="T59" s="117"/>
      <c r="U59" s="120"/>
      <c r="V59" s="115"/>
      <c r="W59" s="115"/>
      <c r="X59" s="121"/>
    </row>
    <row r="60" spans="1:24" ht="50.1" customHeight="1" x14ac:dyDescent="0.2">
      <c r="A60" s="145" t="s">
        <v>175</v>
      </c>
      <c r="B60" s="116"/>
      <c r="C60" s="141" t="s">
        <v>31</v>
      </c>
      <c r="D60" s="427">
        <v>75</v>
      </c>
      <c r="E60" s="399">
        <v>30</v>
      </c>
      <c r="F60" s="407"/>
      <c r="G60" s="400">
        <v>70</v>
      </c>
      <c r="H60" s="401">
        <v>50</v>
      </c>
      <c r="I60" s="221"/>
      <c r="J60" s="221"/>
      <c r="K60" s="221"/>
      <c r="L60" s="221"/>
      <c r="M60" s="178" t="str">
        <f t="shared" si="10"/>
        <v>MY1 ARGENT  S14</v>
      </c>
      <c r="N60" s="138" t="str">
        <f t="shared" si="11"/>
        <v>S14</v>
      </c>
      <c r="O60" s="263">
        <f t="shared" si="16"/>
        <v>1.875</v>
      </c>
      <c r="P60" s="257">
        <f t="shared" si="17"/>
        <v>0</v>
      </c>
      <c r="Q60" s="259">
        <f t="shared" si="18"/>
        <v>4.375</v>
      </c>
      <c r="R60" s="345">
        <f t="shared" si="19"/>
        <v>3.125</v>
      </c>
      <c r="S60" s="382"/>
      <c r="T60" s="117"/>
      <c r="U60" s="120"/>
      <c r="V60" s="115"/>
      <c r="W60" s="115"/>
      <c r="X60" s="121"/>
    </row>
    <row r="61" spans="1:24" ht="50.1" customHeight="1" thickBot="1" x14ac:dyDescent="0.25">
      <c r="A61" s="163" t="s">
        <v>176</v>
      </c>
      <c r="B61" s="164"/>
      <c r="C61" s="165" t="s">
        <v>32</v>
      </c>
      <c r="D61" s="428">
        <v>75</v>
      </c>
      <c r="E61" s="414"/>
      <c r="F61" s="415"/>
      <c r="G61" s="415"/>
      <c r="H61" s="405">
        <v>150</v>
      </c>
      <c r="I61" s="221"/>
      <c r="J61" s="221"/>
      <c r="K61" s="221"/>
      <c r="L61" s="221"/>
      <c r="M61" s="178" t="str">
        <f t="shared" si="10"/>
        <v>MY1 ARGENT  S15</v>
      </c>
      <c r="N61" s="138" t="str">
        <f t="shared" si="11"/>
        <v>S15</v>
      </c>
      <c r="O61" s="270">
        <f t="shared" si="16"/>
        <v>0</v>
      </c>
      <c r="P61" s="266">
        <f t="shared" si="17"/>
        <v>0</v>
      </c>
      <c r="Q61" s="266">
        <f t="shared" si="18"/>
        <v>0</v>
      </c>
      <c r="R61" s="349">
        <f t="shared" si="19"/>
        <v>9.375</v>
      </c>
      <c r="S61" s="382"/>
      <c r="T61" s="117"/>
      <c r="U61" s="120"/>
      <c r="V61" s="115"/>
      <c r="W61" s="115"/>
      <c r="X61" s="121"/>
    </row>
    <row r="62" spans="1:24" ht="50.1" customHeight="1" x14ac:dyDescent="0.2">
      <c r="A62" s="255" t="s">
        <v>177</v>
      </c>
      <c r="B62" s="256"/>
      <c r="C62" s="130" t="s">
        <v>33</v>
      </c>
      <c r="D62" s="426">
        <v>75</v>
      </c>
      <c r="E62" s="397">
        <v>1</v>
      </c>
      <c r="F62" s="416"/>
      <c r="G62" s="417">
        <v>0.6</v>
      </c>
      <c r="H62" s="418"/>
      <c r="I62" s="394"/>
      <c r="J62" s="394"/>
      <c r="K62" s="394"/>
      <c r="L62" s="394"/>
      <c r="M62" s="178" t="str">
        <f t="shared" si="10"/>
        <v>MY1 ARGENT  S16</v>
      </c>
      <c r="N62" s="138" t="str">
        <f t="shared" si="11"/>
        <v>S16</v>
      </c>
      <c r="O62" s="260">
        <f t="shared" si="16"/>
        <v>6.25E-2</v>
      </c>
      <c r="P62" s="261">
        <f t="shared" si="17"/>
        <v>0</v>
      </c>
      <c r="Q62" s="262">
        <f t="shared" si="18"/>
        <v>3.7499999999999999E-2</v>
      </c>
      <c r="R62" s="344">
        <f t="shared" si="19"/>
        <v>0</v>
      </c>
      <c r="S62" s="382"/>
      <c r="T62" s="117"/>
      <c r="U62" s="120"/>
      <c r="V62" s="115"/>
      <c r="W62" s="115"/>
      <c r="X62" s="121"/>
    </row>
    <row r="63" spans="1:24" ht="50.1" customHeight="1" x14ac:dyDescent="0.2">
      <c r="A63" s="145" t="s">
        <v>178</v>
      </c>
      <c r="B63" s="116"/>
      <c r="C63" s="141" t="s">
        <v>34</v>
      </c>
      <c r="D63" s="427">
        <v>75</v>
      </c>
      <c r="E63" s="399">
        <v>2</v>
      </c>
      <c r="F63" s="407"/>
      <c r="G63" s="412">
        <v>0.6</v>
      </c>
      <c r="H63" s="408">
        <v>0.2</v>
      </c>
      <c r="I63" s="409"/>
      <c r="J63" s="409"/>
      <c r="K63" s="409"/>
      <c r="L63" s="409"/>
      <c r="M63" s="178" t="str">
        <f t="shared" si="10"/>
        <v>MY1 ARGENT  S17</v>
      </c>
      <c r="N63" s="138" t="str">
        <f t="shared" si="11"/>
        <v>S17</v>
      </c>
      <c r="O63" s="263">
        <f t="shared" si="16"/>
        <v>0.125</v>
      </c>
      <c r="P63" s="257">
        <f t="shared" si="17"/>
        <v>0</v>
      </c>
      <c r="Q63" s="259">
        <f t="shared" si="18"/>
        <v>3.7499999999999999E-2</v>
      </c>
      <c r="R63" s="345">
        <f t="shared" si="19"/>
        <v>1.2500000000000001E-2</v>
      </c>
      <c r="S63" s="382"/>
      <c r="T63" s="117"/>
      <c r="U63" s="120"/>
      <c r="V63" s="115"/>
      <c r="W63" s="115"/>
      <c r="X63" s="121"/>
    </row>
    <row r="64" spans="1:24" ht="50.1" customHeight="1" x14ac:dyDescent="0.2">
      <c r="A64" s="145" t="s">
        <v>179</v>
      </c>
      <c r="B64" s="116"/>
      <c r="C64" s="141" t="s">
        <v>35</v>
      </c>
      <c r="D64" s="427">
        <v>75</v>
      </c>
      <c r="E64" s="399">
        <v>5</v>
      </c>
      <c r="F64" s="407"/>
      <c r="G64" s="400">
        <v>5</v>
      </c>
      <c r="H64" s="401">
        <v>1</v>
      </c>
      <c r="I64" s="221"/>
      <c r="J64" s="221"/>
      <c r="K64" s="221"/>
      <c r="L64" s="221"/>
      <c r="M64" s="178" t="str">
        <f t="shared" si="10"/>
        <v>MY1 ARGENT  S18</v>
      </c>
      <c r="N64" s="138" t="str">
        <f t="shared" si="11"/>
        <v>S18</v>
      </c>
      <c r="O64" s="263">
        <f t="shared" si="16"/>
        <v>0.3125</v>
      </c>
      <c r="P64" s="257">
        <f t="shared" si="17"/>
        <v>0</v>
      </c>
      <c r="Q64" s="259">
        <f t="shared" si="18"/>
        <v>0.3125</v>
      </c>
      <c r="R64" s="345">
        <f t="shared" si="19"/>
        <v>6.25E-2</v>
      </c>
      <c r="S64" s="382"/>
      <c r="T64" s="117"/>
      <c r="U64" s="120"/>
      <c r="V64" s="115"/>
      <c r="W64" s="115"/>
      <c r="X64" s="121"/>
    </row>
    <row r="65" spans="1:24" ht="50.1" customHeight="1" x14ac:dyDescent="0.2">
      <c r="A65" s="145" t="s">
        <v>180</v>
      </c>
      <c r="B65" s="116"/>
      <c r="C65" s="141" t="s">
        <v>36</v>
      </c>
      <c r="D65" s="427">
        <v>75</v>
      </c>
      <c r="E65" s="399">
        <v>2</v>
      </c>
      <c r="F65" s="411">
        <v>0.6</v>
      </c>
      <c r="G65" s="412">
        <v>0.6</v>
      </c>
      <c r="H65" s="413"/>
      <c r="I65" s="394"/>
      <c r="J65" s="394"/>
      <c r="K65" s="394"/>
      <c r="L65" s="394"/>
      <c r="M65" s="178" t="str">
        <f t="shared" ref="M65:M96" si="20">A65</f>
        <v>MY1 ARGENT  S19</v>
      </c>
      <c r="N65" s="138" t="str">
        <f t="shared" ref="N65:N96" si="21">C65</f>
        <v>S19</v>
      </c>
      <c r="O65" s="263">
        <f t="shared" si="16"/>
        <v>0.125</v>
      </c>
      <c r="P65" s="258">
        <f t="shared" si="17"/>
        <v>3.7499999999999999E-2</v>
      </c>
      <c r="Q65" s="259">
        <f t="shared" si="18"/>
        <v>3.7499999999999999E-2</v>
      </c>
      <c r="R65" s="346">
        <f t="shared" si="19"/>
        <v>0</v>
      </c>
      <c r="S65" s="382"/>
      <c r="T65" s="117"/>
      <c r="U65" s="120"/>
      <c r="V65" s="115"/>
      <c r="W65" s="115"/>
      <c r="X65" s="121"/>
    </row>
    <row r="66" spans="1:24" ht="50.1" customHeight="1" x14ac:dyDescent="0.2">
      <c r="A66" s="145" t="s">
        <v>181</v>
      </c>
      <c r="B66" s="116"/>
      <c r="C66" s="141" t="s">
        <v>37</v>
      </c>
      <c r="D66" s="427">
        <v>75</v>
      </c>
      <c r="E66" s="399">
        <v>5</v>
      </c>
      <c r="F66" s="402">
        <v>1</v>
      </c>
      <c r="G66" s="400">
        <v>1</v>
      </c>
      <c r="H66" s="413"/>
      <c r="I66" s="394"/>
      <c r="J66" s="394"/>
      <c r="K66" s="394"/>
      <c r="L66" s="394"/>
      <c r="M66" s="178" t="str">
        <f t="shared" si="20"/>
        <v>MY1 ARGENT  S20</v>
      </c>
      <c r="N66" s="138" t="str">
        <f t="shared" si="21"/>
        <v>S20</v>
      </c>
      <c r="O66" s="263">
        <f t="shared" si="16"/>
        <v>0.3125</v>
      </c>
      <c r="P66" s="258">
        <f t="shared" si="17"/>
        <v>6.25E-2</v>
      </c>
      <c r="Q66" s="259">
        <f t="shared" si="18"/>
        <v>6.25E-2</v>
      </c>
      <c r="R66" s="346">
        <f t="shared" si="19"/>
        <v>0</v>
      </c>
      <c r="S66" s="382"/>
      <c r="T66" s="117"/>
      <c r="U66" s="120"/>
      <c r="V66" s="115"/>
      <c r="W66" s="115"/>
      <c r="X66" s="121"/>
    </row>
    <row r="67" spans="1:24" ht="50.1" customHeight="1" x14ac:dyDescent="0.2">
      <c r="A67" s="145" t="s">
        <v>182</v>
      </c>
      <c r="B67" s="116"/>
      <c r="C67" s="141" t="s">
        <v>38</v>
      </c>
      <c r="D67" s="427">
        <v>75</v>
      </c>
      <c r="E67" s="399">
        <v>15</v>
      </c>
      <c r="F67" s="407"/>
      <c r="G67" s="400">
        <v>10</v>
      </c>
      <c r="H67" s="413"/>
      <c r="I67" s="394"/>
      <c r="J67" s="394"/>
      <c r="K67" s="394"/>
      <c r="L67" s="394"/>
      <c r="M67" s="178" t="str">
        <f t="shared" si="20"/>
        <v>MY1 ARGENT  S21</v>
      </c>
      <c r="N67" s="138" t="str">
        <f t="shared" si="21"/>
        <v>S21</v>
      </c>
      <c r="O67" s="263">
        <f t="shared" si="16"/>
        <v>0.9375</v>
      </c>
      <c r="P67" s="257">
        <f t="shared" si="17"/>
        <v>0</v>
      </c>
      <c r="Q67" s="259">
        <f t="shared" si="18"/>
        <v>0.625</v>
      </c>
      <c r="R67" s="346">
        <f t="shared" si="19"/>
        <v>0</v>
      </c>
      <c r="S67" s="382"/>
      <c r="T67" s="117"/>
      <c r="U67" s="120"/>
      <c r="V67" s="115"/>
      <c r="W67" s="115"/>
      <c r="X67" s="121"/>
    </row>
    <row r="68" spans="1:24" ht="50.1" customHeight="1" x14ac:dyDescent="0.2">
      <c r="A68" s="145" t="s">
        <v>183</v>
      </c>
      <c r="B68" s="116"/>
      <c r="C68" s="141" t="s">
        <v>39</v>
      </c>
      <c r="D68" s="427">
        <v>75</v>
      </c>
      <c r="E68" s="399">
        <v>5</v>
      </c>
      <c r="F68" s="407"/>
      <c r="G68" s="400">
        <v>1</v>
      </c>
      <c r="H68" s="408">
        <v>0.4</v>
      </c>
      <c r="I68" s="409"/>
      <c r="J68" s="409"/>
      <c r="K68" s="409"/>
      <c r="L68" s="409"/>
      <c r="M68" s="178" t="str">
        <f t="shared" si="20"/>
        <v>MY1 ARGENT  S22</v>
      </c>
      <c r="N68" s="138" t="str">
        <f t="shared" si="21"/>
        <v>S22</v>
      </c>
      <c r="O68" s="263">
        <f t="shared" si="16"/>
        <v>0.3125</v>
      </c>
      <c r="P68" s="257">
        <f t="shared" si="17"/>
        <v>0</v>
      </c>
      <c r="Q68" s="259">
        <f t="shared" si="18"/>
        <v>6.25E-2</v>
      </c>
      <c r="R68" s="345">
        <f t="shared" si="19"/>
        <v>2.5000000000000001E-2</v>
      </c>
      <c r="S68" s="382"/>
      <c r="T68" s="117"/>
      <c r="U68" s="120"/>
      <c r="V68" s="115"/>
      <c r="W68" s="115"/>
      <c r="X68" s="121"/>
    </row>
    <row r="69" spans="1:24" ht="50.1" customHeight="1" x14ac:dyDescent="0.2">
      <c r="A69" s="145" t="s">
        <v>184</v>
      </c>
      <c r="B69" s="116"/>
      <c r="C69" s="141" t="s">
        <v>40</v>
      </c>
      <c r="D69" s="427">
        <v>75</v>
      </c>
      <c r="E69" s="399">
        <v>10</v>
      </c>
      <c r="F69" s="407"/>
      <c r="G69" s="400">
        <v>10</v>
      </c>
      <c r="H69" s="401">
        <v>2</v>
      </c>
      <c r="I69" s="221"/>
      <c r="J69" s="221"/>
      <c r="K69" s="221"/>
      <c r="L69" s="221"/>
      <c r="M69" s="178" t="str">
        <f t="shared" si="20"/>
        <v>MY1 ARGENT  S23</v>
      </c>
      <c r="N69" s="138" t="str">
        <f t="shared" si="21"/>
        <v>S23</v>
      </c>
      <c r="O69" s="263">
        <f t="shared" si="16"/>
        <v>0.625</v>
      </c>
      <c r="P69" s="257">
        <f t="shared" si="17"/>
        <v>0</v>
      </c>
      <c r="Q69" s="259">
        <f t="shared" si="18"/>
        <v>0.625</v>
      </c>
      <c r="R69" s="345">
        <f t="shared" si="19"/>
        <v>0.125</v>
      </c>
      <c r="S69" s="382"/>
      <c r="T69" s="117"/>
      <c r="U69" s="120"/>
      <c r="V69" s="115"/>
      <c r="W69" s="115"/>
      <c r="X69" s="121"/>
    </row>
    <row r="70" spans="1:24" ht="50.1" customHeight="1" x14ac:dyDescent="0.2">
      <c r="A70" s="145" t="s">
        <v>185</v>
      </c>
      <c r="B70" s="116"/>
      <c r="C70" s="141" t="s">
        <v>41</v>
      </c>
      <c r="D70" s="427">
        <v>75</v>
      </c>
      <c r="E70" s="399">
        <v>5</v>
      </c>
      <c r="F70" s="411">
        <v>0.4</v>
      </c>
      <c r="G70" s="400">
        <v>2</v>
      </c>
      <c r="H70" s="401">
        <v>1</v>
      </c>
      <c r="I70" s="221"/>
      <c r="J70" s="221"/>
      <c r="K70" s="221"/>
      <c r="L70" s="221"/>
      <c r="M70" s="178" t="str">
        <f t="shared" si="20"/>
        <v>MY1 ARGENT  S24</v>
      </c>
      <c r="N70" s="138" t="str">
        <f t="shared" si="21"/>
        <v>S24</v>
      </c>
      <c r="O70" s="263">
        <f t="shared" si="16"/>
        <v>0.3125</v>
      </c>
      <c r="P70" s="258">
        <f t="shared" si="17"/>
        <v>2.5000000000000001E-2</v>
      </c>
      <c r="Q70" s="259">
        <f t="shared" si="18"/>
        <v>0.125</v>
      </c>
      <c r="R70" s="345">
        <f t="shared" si="19"/>
        <v>6.25E-2</v>
      </c>
      <c r="S70" s="382"/>
      <c r="T70" s="117"/>
      <c r="U70" s="120"/>
      <c r="V70" s="115"/>
      <c r="W70" s="115"/>
      <c r="X70" s="121"/>
    </row>
    <row r="71" spans="1:24" ht="50.1" customHeight="1" x14ac:dyDescent="0.2">
      <c r="A71" s="145" t="s">
        <v>186</v>
      </c>
      <c r="B71" s="116"/>
      <c r="C71" s="141" t="s">
        <v>42</v>
      </c>
      <c r="D71" s="427">
        <v>75</v>
      </c>
      <c r="E71" s="399">
        <v>10</v>
      </c>
      <c r="F71" s="402">
        <v>2</v>
      </c>
      <c r="G71" s="400">
        <v>2</v>
      </c>
      <c r="H71" s="413"/>
      <c r="I71" s="394"/>
      <c r="J71" s="394"/>
      <c r="K71" s="394"/>
      <c r="L71" s="394"/>
      <c r="M71" s="178" t="str">
        <f t="shared" si="20"/>
        <v>MY1 ARGENT  S25</v>
      </c>
      <c r="N71" s="138" t="str">
        <f t="shared" si="21"/>
        <v>S25</v>
      </c>
      <c r="O71" s="263">
        <f t="shared" si="16"/>
        <v>0.625</v>
      </c>
      <c r="P71" s="258">
        <f t="shared" si="17"/>
        <v>0.125</v>
      </c>
      <c r="Q71" s="259">
        <f t="shared" si="18"/>
        <v>0.125</v>
      </c>
      <c r="R71" s="346">
        <f t="shared" si="19"/>
        <v>0</v>
      </c>
      <c r="S71" s="382"/>
      <c r="T71" s="117"/>
      <c r="U71" s="120"/>
      <c r="V71" s="115"/>
      <c r="W71" s="115"/>
      <c r="X71" s="121"/>
    </row>
    <row r="72" spans="1:24" ht="50.1" customHeight="1" x14ac:dyDescent="0.2">
      <c r="A72" s="145" t="s">
        <v>187</v>
      </c>
      <c r="B72" s="116"/>
      <c r="C72" s="141" t="s">
        <v>43</v>
      </c>
      <c r="D72" s="427">
        <v>75</v>
      </c>
      <c r="E72" s="399">
        <v>90</v>
      </c>
      <c r="F72" s="407"/>
      <c r="G72" s="400">
        <v>60</v>
      </c>
      <c r="H72" s="413"/>
      <c r="I72" s="394"/>
      <c r="J72" s="394"/>
      <c r="K72" s="394"/>
      <c r="L72" s="394"/>
      <c r="M72" s="178" t="str">
        <f t="shared" si="20"/>
        <v>MY1 ARGENT  S26</v>
      </c>
      <c r="N72" s="138" t="str">
        <f t="shared" si="21"/>
        <v>S26</v>
      </c>
      <c r="O72" s="263">
        <f t="shared" si="16"/>
        <v>5.625</v>
      </c>
      <c r="P72" s="257">
        <f t="shared" si="17"/>
        <v>0</v>
      </c>
      <c r="Q72" s="259">
        <f t="shared" si="18"/>
        <v>3.75</v>
      </c>
      <c r="R72" s="346">
        <f t="shared" si="19"/>
        <v>0</v>
      </c>
      <c r="S72" s="382"/>
      <c r="T72" s="117"/>
      <c r="U72" s="120"/>
      <c r="V72" s="115"/>
      <c r="W72" s="115"/>
      <c r="X72" s="121"/>
    </row>
    <row r="73" spans="1:24" ht="50.1" customHeight="1" x14ac:dyDescent="0.2">
      <c r="A73" s="145" t="s">
        <v>188</v>
      </c>
      <c r="B73" s="116"/>
      <c r="C73" s="141" t="s">
        <v>44</v>
      </c>
      <c r="D73" s="427">
        <v>75</v>
      </c>
      <c r="E73" s="399">
        <v>30</v>
      </c>
      <c r="F73" s="407"/>
      <c r="G73" s="400">
        <v>20</v>
      </c>
      <c r="H73" s="413"/>
      <c r="I73" s="394"/>
      <c r="J73" s="394"/>
      <c r="K73" s="394"/>
      <c r="L73" s="394"/>
      <c r="M73" s="178" t="str">
        <f t="shared" si="20"/>
        <v>MY1 ARGENT  S27</v>
      </c>
      <c r="N73" s="138" t="str">
        <f t="shared" si="21"/>
        <v>S27</v>
      </c>
      <c r="O73" s="263">
        <f t="shared" si="16"/>
        <v>1.875</v>
      </c>
      <c r="P73" s="257">
        <f t="shared" si="17"/>
        <v>0</v>
      </c>
      <c r="Q73" s="259">
        <f t="shared" si="18"/>
        <v>1.25</v>
      </c>
      <c r="R73" s="346">
        <f t="shared" si="19"/>
        <v>0</v>
      </c>
      <c r="S73" s="382"/>
      <c r="T73" s="117"/>
      <c r="U73" s="120"/>
      <c r="V73" s="115"/>
      <c r="W73" s="115"/>
      <c r="X73" s="121"/>
    </row>
    <row r="74" spans="1:24" ht="50.1" customHeight="1" x14ac:dyDescent="0.2">
      <c r="A74" s="145" t="s">
        <v>189</v>
      </c>
      <c r="B74" s="116"/>
      <c r="C74" s="141" t="s">
        <v>45</v>
      </c>
      <c r="D74" s="427">
        <v>75</v>
      </c>
      <c r="E74" s="399">
        <v>35</v>
      </c>
      <c r="F74" s="402">
        <v>2</v>
      </c>
      <c r="G74" s="400">
        <v>30</v>
      </c>
      <c r="H74" s="413"/>
      <c r="I74" s="394"/>
      <c r="J74" s="394"/>
      <c r="K74" s="394"/>
      <c r="L74" s="394"/>
      <c r="M74" s="178" t="str">
        <f t="shared" si="20"/>
        <v>MY1 ARGENT  S28</v>
      </c>
      <c r="N74" s="138" t="str">
        <f t="shared" si="21"/>
        <v>S28</v>
      </c>
      <c r="O74" s="263">
        <f t="shared" si="16"/>
        <v>2.1875</v>
      </c>
      <c r="P74" s="258">
        <f t="shared" si="17"/>
        <v>0.125</v>
      </c>
      <c r="Q74" s="259">
        <f t="shared" si="18"/>
        <v>1.875</v>
      </c>
      <c r="R74" s="346">
        <f t="shared" si="19"/>
        <v>0</v>
      </c>
      <c r="S74" s="382"/>
      <c r="T74" s="117"/>
      <c r="U74" s="120"/>
      <c r="V74" s="115"/>
      <c r="W74" s="115"/>
      <c r="X74" s="121"/>
    </row>
    <row r="75" spans="1:24" ht="50.1" customHeight="1" x14ac:dyDescent="0.2">
      <c r="A75" s="145" t="s">
        <v>190</v>
      </c>
      <c r="B75" s="116"/>
      <c r="C75" s="141" t="s">
        <v>46</v>
      </c>
      <c r="D75" s="427">
        <v>75</v>
      </c>
      <c r="E75" s="399">
        <v>20</v>
      </c>
      <c r="F75" s="407"/>
      <c r="G75" s="400">
        <v>15</v>
      </c>
      <c r="H75" s="401">
        <v>5</v>
      </c>
      <c r="I75" s="221"/>
      <c r="J75" s="221"/>
      <c r="K75" s="221"/>
      <c r="L75" s="221"/>
      <c r="M75" s="178" t="str">
        <f t="shared" si="20"/>
        <v>MY1 ARGENT  S29</v>
      </c>
      <c r="N75" s="138" t="str">
        <f t="shared" si="21"/>
        <v>S29</v>
      </c>
      <c r="O75" s="263">
        <f t="shared" si="16"/>
        <v>1.25</v>
      </c>
      <c r="P75" s="257">
        <f t="shared" si="17"/>
        <v>0</v>
      </c>
      <c r="Q75" s="259">
        <f t="shared" si="18"/>
        <v>0.9375</v>
      </c>
      <c r="R75" s="345">
        <f t="shared" si="19"/>
        <v>0.3125</v>
      </c>
      <c r="S75" s="382"/>
      <c r="T75" s="117"/>
      <c r="U75" s="120"/>
      <c r="V75" s="115"/>
      <c r="W75" s="115"/>
      <c r="X75" s="121"/>
    </row>
    <row r="76" spans="1:24" ht="50.1" customHeight="1" x14ac:dyDescent="0.2">
      <c r="A76" s="145" t="s">
        <v>191</v>
      </c>
      <c r="B76" s="116"/>
      <c r="C76" s="141" t="s">
        <v>47</v>
      </c>
      <c r="D76" s="427">
        <v>75</v>
      </c>
      <c r="E76" s="399">
        <v>25</v>
      </c>
      <c r="F76" s="402">
        <v>2</v>
      </c>
      <c r="G76" s="400">
        <v>20</v>
      </c>
      <c r="H76" s="401">
        <v>10</v>
      </c>
      <c r="I76" s="221"/>
      <c r="J76" s="221"/>
      <c r="K76" s="221"/>
      <c r="L76" s="221"/>
      <c r="M76" s="178" t="str">
        <f t="shared" si="20"/>
        <v>MY1 ARGENT  S30</v>
      </c>
      <c r="N76" s="138" t="str">
        <f t="shared" si="21"/>
        <v>S30</v>
      </c>
      <c r="O76" s="263">
        <f t="shared" si="16"/>
        <v>1.5625</v>
      </c>
      <c r="P76" s="258">
        <f t="shared" si="17"/>
        <v>0.125</v>
      </c>
      <c r="Q76" s="259">
        <f t="shared" si="18"/>
        <v>1.25</v>
      </c>
      <c r="R76" s="345">
        <f t="shared" si="19"/>
        <v>0.625</v>
      </c>
      <c r="S76" s="382"/>
      <c r="T76" s="117"/>
      <c r="U76" s="120"/>
      <c r="V76" s="115"/>
      <c r="W76" s="115"/>
      <c r="X76" s="121"/>
    </row>
    <row r="77" spans="1:24" ht="50.1" customHeight="1" x14ac:dyDescent="0.2">
      <c r="A77" s="145" t="s">
        <v>192</v>
      </c>
      <c r="B77" s="116"/>
      <c r="C77" s="141" t="s">
        <v>48</v>
      </c>
      <c r="D77" s="427">
        <v>75</v>
      </c>
      <c r="E77" s="399">
        <v>150</v>
      </c>
      <c r="F77" s="407"/>
      <c r="G77" s="407"/>
      <c r="H77" s="413"/>
      <c r="I77" s="394"/>
      <c r="J77" s="394"/>
      <c r="K77" s="394"/>
      <c r="L77" s="394"/>
      <c r="M77" s="178" t="str">
        <f t="shared" si="20"/>
        <v>MY1 ARGENT  S31</v>
      </c>
      <c r="N77" s="138" t="str">
        <f t="shared" si="21"/>
        <v>S31</v>
      </c>
      <c r="O77" s="263">
        <f t="shared" si="16"/>
        <v>9.375</v>
      </c>
      <c r="P77" s="257">
        <f t="shared" si="17"/>
        <v>0</v>
      </c>
      <c r="Q77" s="257">
        <f t="shared" si="18"/>
        <v>0</v>
      </c>
      <c r="R77" s="346">
        <f t="shared" si="19"/>
        <v>0</v>
      </c>
      <c r="S77" s="382"/>
      <c r="T77" s="117"/>
      <c r="U77" s="120"/>
      <c r="V77" s="115"/>
      <c r="W77" s="115"/>
      <c r="X77" s="121"/>
    </row>
    <row r="78" spans="1:24" ht="50.1" customHeight="1" x14ac:dyDescent="0.2">
      <c r="A78" s="145" t="s">
        <v>193</v>
      </c>
      <c r="B78" s="116"/>
      <c r="C78" s="141" t="s">
        <v>49</v>
      </c>
      <c r="D78" s="427">
        <v>75</v>
      </c>
      <c r="E78" s="399">
        <v>50</v>
      </c>
      <c r="F78" s="407"/>
      <c r="G78" s="407"/>
      <c r="H78" s="413"/>
      <c r="I78" s="394"/>
      <c r="J78" s="394"/>
      <c r="K78" s="394"/>
      <c r="L78" s="394"/>
      <c r="M78" s="178" t="str">
        <f t="shared" si="20"/>
        <v>MY1 ARGENT  S32</v>
      </c>
      <c r="N78" s="138" t="str">
        <f t="shared" si="21"/>
        <v>S32</v>
      </c>
      <c r="O78" s="263">
        <f t="shared" si="16"/>
        <v>3.125</v>
      </c>
      <c r="P78" s="257">
        <f t="shared" si="17"/>
        <v>0</v>
      </c>
      <c r="Q78" s="257">
        <f t="shared" si="18"/>
        <v>0</v>
      </c>
      <c r="R78" s="346">
        <f t="shared" si="19"/>
        <v>0</v>
      </c>
      <c r="S78" s="382"/>
      <c r="T78" s="117"/>
      <c r="U78" s="120"/>
      <c r="V78" s="115"/>
      <c r="W78" s="115"/>
      <c r="X78" s="121"/>
    </row>
    <row r="79" spans="1:24" ht="50.1" customHeight="1" x14ac:dyDescent="0.2">
      <c r="A79" s="145" t="s">
        <v>194</v>
      </c>
      <c r="B79" s="116"/>
      <c r="C79" s="141" t="s">
        <v>50</v>
      </c>
      <c r="D79" s="427">
        <v>75</v>
      </c>
      <c r="E79" s="399">
        <v>20</v>
      </c>
      <c r="F79" s="407"/>
      <c r="G79" s="400">
        <v>5</v>
      </c>
      <c r="H79" s="401">
        <v>1</v>
      </c>
      <c r="I79" s="221"/>
      <c r="J79" s="221"/>
      <c r="K79" s="221"/>
      <c r="L79" s="221"/>
      <c r="M79" s="178" t="str">
        <f t="shared" si="20"/>
        <v>MY1 ARGENT  S33</v>
      </c>
      <c r="N79" s="138" t="str">
        <f t="shared" si="21"/>
        <v>S33</v>
      </c>
      <c r="O79" s="263">
        <f t="shared" ref="O79:O110" si="22">E79/$R$31</f>
        <v>1.25</v>
      </c>
      <c r="P79" s="257">
        <f t="shared" ref="P79:P110" si="23">F79/$R$31</f>
        <v>0</v>
      </c>
      <c r="Q79" s="259">
        <f t="shared" ref="Q79:Q110" si="24">G79/$R$31</f>
        <v>0.3125</v>
      </c>
      <c r="R79" s="345">
        <f t="shared" ref="R79:R110" si="25">H79/$R$31</f>
        <v>6.25E-2</v>
      </c>
      <c r="S79" s="382"/>
      <c r="T79" s="117"/>
      <c r="U79" s="120"/>
      <c r="V79" s="115"/>
      <c r="W79" s="115"/>
      <c r="X79" s="121"/>
    </row>
    <row r="80" spans="1:24" ht="50.1" customHeight="1" x14ac:dyDescent="0.2">
      <c r="A80" s="145" t="s">
        <v>195</v>
      </c>
      <c r="B80" s="116"/>
      <c r="C80" s="141" t="s">
        <v>51</v>
      </c>
      <c r="D80" s="427">
        <v>75</v>
      </c>
      <c r="E80" s="399">
        <v>15</v>
      </c>
      <c r="F80" s="402">
        <v>1</v>
      </c>
      <c r="G80" s="400">
        <v>10</v>
      </c>
      <c r="H80" s="401">
        <v>5</v>
      </c>
      <c r="I80" s="221"/>
      <c r="J80" s="221"/>
      <c r="K80" s="221"/>
      <c r="L80" s="221"/>
      <c r="M80" s="178" t="str">
        <f t="shared" si="20"/>
        <v>MY1 ARGENT  S34</v>
      </c>
      <c r="N80" s="138" t="str">
        <f t="shared" si="21"/>
        <v>S34</v>
      </c>
      <c r="O80" s="263">
        <f t="shared" si="22"/>
        <v>0.9375</v>
      </c>
      <c r="P80" s="258">
        <f t="shared" si="23"/>
        <v>6.25E-2</v>
      </c>
      <c r="Q80" s="259">
        <f t="shared" si="24"/>
        <v>0.625</v>
      </c>
      <c r="R80" s="345">
        <f t="shared" si="25"/>
        <v>0.3125</v>
      </c>
      <c r="S80" s="382"/>
      <c r="T80" s="117"/>
      <c r="U80" s="120"/>
      <c r="V80" s="115"/>
      <c r="W80" s="115"/>
      <c r="X80" s="121"/>
    </row>
    <row r="81" spans="1:24" ht="50.1" customHeight="1" x14ac:dyDescent="0.2">
      <c r="A81" s="145" t="s">
        <v>196</v>
      </c>
      <c r="B81" s="116"/>
      <c r="C81" s="141" t="s">
        <v>52</v>
      </c>
      <c r="D81" s="427">
        <v>75</v>
      </c>
      <c r="E81" s="399">
        <v>65</v>
      </c>
      <c r="F81" s="402">
        <v>10</v>
      </c>
      <c r="G81" s="400">
        <v>50</v>
      </c>
      <c r="H81" s="401">
        <v>25</v>
      </c>
      <c r="I81" s="221"/>
      <c r="J81" s="221"/>
      <c r="K81" s="221"/>
      <c r="L81" s="221"/>
      <c r="M81" s="178" t="str">
        <f t="shared" si="20"/>
        <v>MY1 ARGENT  S35</v>
      </c>
      <c r="N81" s="138" t="str">
        <f t="shared" si="21"/>
        <v>S35</v>
      </c>
      <c r="O81" s="263">
        <f t="shared" si="22"/>
        <v>4.0625</v>
      </c>
      <c r="P81" s="258">
        <f t="shared" si="23"/>
        <v>0.625</v>
      </c>
      <c r="Q81" s="259">
        <f t="shared" si="24"/>
        <v>3.125</v>
      </c>
      <c r="R81" s="345">
        <f t="shared" si="25"/>
        <v>1.5625</v>
      </c>
      <c r="S81" s="382"/>
      <c r="T81" s="117"/>
      <c r="U81" s="120"/>
      <c r="V81" s="115"/>
      <c r="W81" s="115"/>
      <c r="X81" s="121"/>
    </row>
    <row r="82" spans="1:24" ht="50.1" customHeight="1" x14ac:dyDescent="0.2">
      <c r="A82" s="145" t="s">
        <v>197</v>
      </c>
      <c r="B82" s="116"/>
      <c r="C82" s="141" t="s">
        <v>53</v>
      </c>
      <c r="D82" s="427">
        <v>75</v>
      </c>
      <c r="E82" s="399">
        <v>80</v>
      </c>
      <c r="F82" s="407"/>
      <c r="G82" s="400">
        <v>15</v>
      </c>
      <c r="H82" s="401">
        <v>5</v>
      </c>
      <c r="I82" s="221"/>
      <c r="J82" s="221"/>
      <c r="K82" s="221"/>
      <c r="L82" s="221"/>
      <c r="M82" s="178" t="str">
        <f t="shared" si="20"/>
        <v>MY1 ARGENT  S36</v>
      </c>
      <c r="N82" s="138" t="str">
        <f t="shared" si="21"/>
        <v>S36</v>
      </c>
      <c r="O82" s="263">
        <f t="shared" si="22"/>
        <v>5</v>
      </c>
      <c r="P82" s="257">
        <f t="shared" si="23"/>
        <v>0</v>
      </c>
      <c r="Q82" s="259">
        <f t="shared" si="24"/>
        <v>0.9375</v>
      </c>
      <c r="R82" s="345">
        <f t="shared" si="25"/>
        <v>0.3125</v>
      </c>
      <c r="S82" s="382"/>
      <c r="T82" s="117"/>
      <c r="U82" s="120"/>
      <c r="V82" s="115"/>
      <c r="W82" s="115"/>
      <c r="X82" s="121"/>
    </row>
    <row r="83" spans="1:24" ht="50.1" customHeight="1" x14ac:dyDescent="0.2">
      <c r="A83" s="145" t="s">
        <v>198</v>
      </c>
      <c r="B83" s="116"/>
      <c r="C83" s="141" t="s">
        <v>54</v>
      </c>
      <c r="D83" s="427">
        <v>75</v>
      </c>
      <c r="E83" s="399">
        <v>100</v>
      </c>
      <c r="F83" s="407"/>
      <c r="G83" s="400">
        <v>15</v>
      </c>
      <c r="H83" s="401">
        <v>10</v>
      </c>
      <c r="I83" s="221"/>
      <c r="J83" s="221"/>
      <c r="K83" s="221"/>
      <c r="L83" s="221"/>
      <c r="M83" s="178" t="str">
        <f t="shared" si="20"/>
        <v>MY1 ARGENT  S37</v>
      </c>
      <c r="N83" s="138" t="str">
        <f t="shared" si="21"/>
        <v>S37</v>
      </c>
      <c r="O83" s="263">
        <f t="shared" si="22"/>
        <v>6.25</v>
      </c>
      <c r="P83" s="257">
        <f t="shared" si="23"/>
        <v>0</v>
      </c>
      <c r="Q83" s="259">
        <f t="shared" si="24"/>
        <v>0.9375</v>
      </c>
      <c r="R83" s="345">
        <f t="shared" si="25"/>
        <v>0.625</v>
      </c>
      <c r="S83" s="382"/>
      <c r="T83" s="117"/>
      <c r="U83" s="120"/>
      <c r="V83" s="115"/>
      <c r="W83" s="115"/>
      <c r="X83" s="121"/>
    </row>
    <row r="84" spans="1:24" ht="50.1" customHeight="1" x14ac:dyDescent="0.2">
      <c r="A84" s="145" t="s">
        <v>199</v>
      </c>
      <c r="B84" s="116"/>
      <c r="C84" s="141" t="s">
        <v>55</v>
      </c>
      <c r="D84" s="427">
        <v>75</v>
      </c>
      <c r="E84" s="399">
        <v>75</v>
      </c>
      <c r="F84" s="402">
        <v>5</v>
      </c>
      <c r="G84" s="400">
        <v>70</v>
      </c>
      <c r="H84" s="413"/>
      <c r="I84" s="394"/>
      <c r="J84" s="394"/>
      <c r="K84" s="394"/>
      <c r="L84" s="394"/>
      <c r="M84" s="178" t="str">
        <f t="shared" si="20"/>
        <v>MY1 ARGENT  S38</v>
      </c>
      <c r="N84" s="138" t="str">
        <f t="shared" si="21"/>
        <v>S38</v>
      </c>
      <c r="O84" s="263">
        <f t="shared" si="22"/>
        <v>4.6875</v>
      </c>
      <c r="P84" s="258">
        <f t="shared" si="23"/>
        <v>0.3125</v>
      </c>
      <c r="Q84" s="259">
        <f t="shared" si="24"/>
        <v>4.375</v>
      </c>
      <c r="R84" s="346">
        <f t="shared" si="25"/>
        <v>0</v>
      </c>
      <c r="S84" s="382"/>
      <c r="T84" s="117"/>
      <c r="U84" s="120"/>
      <c r="V84" s="115"/>
      <c r="W84" s="115"/>
      <c r="X84" s="121"/>
    </row>
    <row r="85" spans="1:24" ht="50.1" customHeight="1" x14ac:dyDescent="0.2">
      <c r="A85" s="145" t="s">
        <v>200</v>
      </c>
      <c r="B85" s="116"/>
      <c r="C85" s="141" t="s">
        <v>56</v>
      </c>
      <c r="D85" s="427">
        <v>75</v>
      </c>
      <c r="E85" s="399">
        <v>80</v>
      </c>
      <c r="F85" s="407"/>
      <c r="G85" s="400">
        <v>55</v>
      </c>
      <c r="H85" s="401">
        <v>15</v>
      </c>
      <c r="I85" s="221"/>
      <c r="J85" s="221"/>
      <c r="K85" s="221"/>
      <c r="L85" s="221"/>
      <c r="M85" s="178" t="str">
        <f t="shared" si="20"/>
        <v>MY1 ARGENT  S39</v>
      </c>
      <c r="N85" s="138" t="str">
        <f t="shared" si="21"/>
        <v>S39</v>
      </c>
      <c r="O85" s="263">
        <f t="shared" si="22"/>
        <v>5</v>
      </c>
      <c r="P85" s="257">
        <f t="shared" si="23"/>
        <v>0</v>
      </c>
      <c r="Q85" s="259">
        <f t="shared" si="24"/>
        <v>3.4375</v>
      </c>
      <c r="R85" s="345">
        <f t="shared" si="25"/>
        <v>0.9375</v>
      </c>
      <c r="S85" s="382"/>
      <c r="T85" s="117"/>
      <c r="U85" s="120"/>
      <c r="V85" s="115"/>
      <c r="W85" s="115"/>
      <c r="X85" s="121"/>
    </row>
    <row r="86" spans="1:24" ht="50.1" customHeight="1" thickBot="1" x14ac:dyDescent="0.25">
      <c r="A86" s="163" t="s">
        <v>201</v>
      </c>
      <c r="B86" s="164"/>
      <c r="C86" s="165" t="s">
        <v>57</v>
      </c>
      <c r="D86" s="428">
        <v>75</v>
      </c>
      <c r="E86" s="403">
        <v>100</v>
      </c>
      <c r="F86" s="419">
        <v>25</v>
      </c>
      <c r="G86" s="404">
        <v>25</v>
      </c>
      <c r="H86" s="420"/>
      <c r="I86" s="394"/>
      <c r="J86" s="394"/>
      <c r="K86" s="394"/>
      <c r="L86" s="394"/>
      <c r="M86" s="178" t="str">
        <f t="shared" si="20"/>
        <v>MY1 ARGENT  S40</v>
      </c>
      <c r="N86" s="138" t="str">
        <f t="shared" si="21"/>
        <v>S40</v>
      </c>
      <c r="O86" s="265">
        <f t="shared" si="22"/>
        <v>6.25</v>
      </c>
      <c r="P86" s="271">
        <f t="shared" si="23"/>
        <v>1.5625</v>
      </c>
      <c r="Q86" s="267">
        <f t="shared" si="24"/>
        <v>1.5625</v>
      </c>
      <c r="R86" s="350">
        <f t="shared" si="25"/>
        <v>0</v>
      </c>
      <c r="S86" s="382"/>
      <c r="T86" s="117"/>
      <c r="U86" s="120"/>
      <c r="V86" s="115"/>
      <c r="W86" s="115"/>
      <c r="X86" s="121"/>
    </row>
    <row r="87" spans="1:24" ht="50.1" customHeight="1" x14ac:dyDescent="0.2">
      <c r="A87" s="255" t="s">
        <v>202</v>
      </c>
      <c r="B87" s="256"/>
      <c r="C87" s="130" t="s">
        <v>58</v>
      </c>
      <c r="D87" s="426">
        <v>75</v>
      </c>
      <c r="E87" s="421">
        <v>0.4</v>
      </c>
      <c r="F87" s="416"/>
      <c r="G87" s="398">
        <v>1</v>
      </c>
      <c r="H87" s="418"/>
      <c r="I87" s="394"/>
      <c r="J87" s="394"/>
      <c r="K87" s="394"/>
      <c r="L87" s="394"/>
      <c r="M87" s="178" t="str">
        <f t="shared" si="20"/>
        <v>MY1 ARGENT  S41</v>
      </c>
      <c r="N87" s="138" t="str">
        <f t="shared" si="21"/>
        <v>S41</v>
      </c>
      <c r="O87" s="260">
        <f t="shared" si="22"/>
        <v>2.5000000000000001E-2</v>
      </c>
      <c r="P87" s="261">
        <f t="shared" si="23"/>
        <v>0</v>
      </c>
      <c r="Q87" s="262">
        <f t="shared" si="24"/>
        <v>6.25E-2</v>
      </c>
      <c r="R87" s="344">
        <f t="shared" si="25"/>
        <v>0</v>
      </c>
      <c r="S87" s="382"/>
      <c r="T87" s="117"/>
      <c r="U87" s="120"/>
      <c r="V87" s="115"/>
      <c r="W87" s="115"/>
      <c r="X87" s="121"/>
    </row>
    <row r="88" spans="1:24" ht="50.1" customHeight="1" x14ac:dyDescent="0.2">
      <c r="A88" s="145" t="s">
        <v>203</v>
      </c>
      <c r="B88" s="116"/>
      <c r="C88" s="141" t="s">
        <v>59</v>
      </c>
      <c r="D88" s="427">
        <v>75</v>
      </c>
      <c r="E88" s="410">
        <v>0.2</v>
      </c>
      <c r="F88" s="407"/>
      <c r="G88" s="400">
        <v>5</v>
      </c>
      <c r="H88" s="413"/>
      <c r="I88" s="394"/>
      <c r="J88" s="394"/>
      <c r="K88" s="394"/>
      <c r="L88" s="394"/>
      <c r="M88" s="178" t="str">
        <f t="shared" si="20"/>
        <v>MY1 ARGENT  S42</v>
      </c>
      <c r="N88" s="138" t="str">
        <f t="shared" si="21"/>
        <v>S42</v>
      </c>
      <c r="O88" s="263">
        <f t="shared" si="22"/>
        <v>1.2500000000000001E-2</v>
      </c>
      <c r="P88" s="257">
        <f t="shared" si="23"/>
        <v>0</v>
      </c>
      <c r="Q88" s="259">
        <f t="shared" si="24"/>
        <v>0.3125</v>
      </c>
      <c r="R88" s="346">
        <f t="shared" si="25"/>
        <v>0</v>
      </c>
      <c r="S88" s="382"/>
      <c r="T88" s="117"/>
      <c r="U88" s="120"/>
      <c r="V88" s="115"/>
      <c r="W88" s="115"/>
      <c r="X88" s="121"/>
    </row>
    <row r="89" spans="1:24" ht="50.1" customHeight="1" x14ac:dyDescent="0.2">
      <c r="A89" s="145" t="s">
        <v>204</v>
      </c>
      <c r="B89" s="116"/>
      <c r="C89" s="141" t="s">
        <v>60</v>
      </c>
      <c r="D89" s="427">
        <v>75</v>
      </c>
      <c r="E89" s="410">
        <v>0.6</v>
      </c>
      <c r="F89" s="407"/>
      <c r="G89" s="400">
        <v>10</v>
      </c>
      <c r="H89" s="413"/>
      <c r="I89" s="394"/>
      <c r="J89" s="394"/>
      <c r="K89" s="394"/>
      <c r="L89" s="394"/>
      <c r="M89" s="178" t="str">
        <f t="shared" si="20"/>
        <v>MY1 ARGENT  S43</v>
      </c>
      <c r="N89" s="138" t="str">
        <f t="shared" si="21"/>
        <v>S43</v>
      </c>
      <c r="O89" s="263">
        <f t="shared" si="22"/>
        <v>3.7499999999999999E-2</v>
      </c>
      <c r="P89" s="257">
        <f t="shared" si="23"/>
        <v>0</v>
      </c>
      <c r="Q89" s="259">
        <f t="shared" si="24"/>
        <v>0.625</v>
      </c>
      <c r="R89" s="346">
        <f t="shared" si="25"/>
        <v>0</v>
      </c>
      <c r="S89" s="382"/>
      <c r="T89" s="117"/>
      <c r="U89" s="120"/>
      <c r="V89" s="115"/>
      <c r="W89" s="115"/>
      <c r="X89" s="121"/>
    </row>
    <row r="90" spans="1:24" ht="50.1" customHeight="1" x14ac:dyDescent="0.2">
      <c r="A90" s="145" t="s">
        <v>205</v>
      </c>
      <c r="B90" s="116"/>
      <c r="C90" s="141" t="s">
        <v>61</v>
      </c>
      <c r="D90" s="427">
        <v>75</v>
      </c>
      <c r="E90" s="406"/>
      <c r="F90" s="407"/>
      <c r="G90" s="400">
        <v>50</v>
      </c>
      <c r="H90" s="413"/>
      <c r="I90" s="394"/>
      <c r="J90" s="394"/>
      <c r="K90" s="394"/>
      <c r="L90" s="394"/>
      <c r="M90" s="178" t="str">
        <f t="shared" si="20"/>
        <v>MY1 ARGENT  S44</v>
      </c>
      <c r="N90" s="138" t="str">
        <f t="shared" si="21"/>
        <v>S44</v>
      </c>
      <c r="O90" s="264">
        <f t="shared" si="22"/>
        <v>0</v>
      </c>
      <c r="P90" s="257">
        <f t="shared" si="23"/>
        <v>0</v>
      </c>
      <c r="Q90" s="259">
        <f t="shared" si="24"/>
        <v>3.125</v>
      </c>
      <c r="R90" s="346">
        <f t="shared" si="25"/>
        <v>0</v>
      </c>
      <c r="S90" s="382"/>
      <c r="T90" s="117"/>
      <c r="U90" s="120"/>
      <c r="V90" s="115"/>
      <c r="W90" s="115"/>
      <c r="X90" s="121"/>
    </row>
    <row r="91" spans="1:24" ht="50.1" customHeight="1" x14ac:dyDescent="0.2">
      <c r="A91" s="145" t="s">
        <v>206</v>
      </c>
      <c r="B91" s="116"/>
      <c r="C91" s="141" t="s">
        <v>62</v>
      </c>
      <c r="D91" s="427">
        <v>75</v>
      </c>
      <c r="E91" s="406"/>
      <c r="F91" s="407"/>
      <c r="G91" s="400">
        <v>150</v>
      </c>
      <c r="H91" s="413"/>
      <c r="I91" s="394"/>
      <c r="J91" s="394"/>
      <c r="K91" s="394"/>
      <c r="L91" s="394"/>
      <c r="M91" s="178" t="str">
        <f t="shared" si="20"/>
        <v>MY1 ARGENT  S45</v>
      </c>
      <c r="N91" s="138" t="str">
        <f t="shared" si="21"/>
        <v>S45</v>
      </c>
      <c r="O91" s="264">
        <f t="shared" si="22"/>
        <v>0</v>
      </c>
      <c r="P91" s="257">
        <f t="shared" si="23"/>
        <v>0</v>
      </c>
      <c r="Q91" s="259">
        <f t="shared" si="24"/>
        <v>9.375</v>
      </c>
      <c r="R91" s="346">
        <f t="shared" si="25"/>
        <v>0</v>
      </c>
      <c r="S91" s="382"/>
      <c r="T91" s="117"/>
      <c r="U91" s="120"/>
      <c r="V91" s="115"/>
      <c r="W91" s="115"/>
      <c r="X91" s="121"/>
    </row>
    <row r="92" spans="1:24" ht="50.1" customHeight="1" x14ac:dyDescent="0.2">
      <c r="A92" s="145" t="s">
        <v>207</v>
      </c>
      <c r="B92" s="116"/>
      <c r="C92" s="141" t="s">
        <v>63</v>
      </c>
      <c r="D92" s="427">
        <v>75</v>
      </c>
      <c r="E92" s="399">
        <v>2</v>
      </c>
      <c r="F92" s="407"/>
      <c r="G92" s="400">
        <v>45</v>
      </c>
      <c r="H92" s="413"/>
      <c r="I92" s="394"/>
      <c r="J92" s="394"/>
      <c r="K92" s="394"/>
      <c r="L92" s="394"/>
      <c r="M92" s="178" t="str">
        <f t="shared" si="20"/>
        <v>MY1 ARGENT  S46</v>
      </c>
      <c r="N92" s="138" t="str">
        <f t="shared" si="21"/>
        <v>S46</v>
      </c>
      <c r="O92" s="263">
        <f t="shared" si="22"/>
        <v>0.125</v>
      </c>
      <c r="P92" s="257">
        <f t="shared" si="23"/>
        <v>0</v>
      </c>
      <c r="Q92" s="259">
        <f t="shared" si="24"/>
        <v>2.8125</v>
      </c>
      <c r="R92" s="346">
        <f t="shared" si="25"/>
        <v>0</v>
      </c>
      <c r="S92" s="382"/>
      <c r="T92" s="117"/>
      <c r="U92" s="120"/>
      <c r="V92" s="115"/>
      <c r="W92" s="115"/>
      <c r="X92" s="121"/>
    </row>
    <row r="93" spans="1:24" ht="50.1" customHeight="1" x14ac:dyDescent="0.2">
      <c r="A93" s="145" t="s">
        <v>208</v>
      </c>
      <c r="B93" s="116"/>
      <c r="C93" s="141" t="s">
        <v>64</v>
      </c>
      <c r="D93" s="427">
        <v>75</v>
      </c>
      <c r="E93" s="399">
        <v>2</v>
      </c>
      <c r="F93" s="407"/>
      <c r="G93" s="400">
        <v>95</v>
      </c>
      <c r="H93" s="413"/>
      <c r="I93" s="394"/>
      <c r="J93" s="394"/>
      <c r="K93" s="394"/>
      <c r="L93" s="394"/>
      <c r="M93" s="178" t="str">
        <f t="shared" si="20"/>
        <v>MY1 ARGENT  S47</v>
      </c>
      <c r="N93" s="138" t="str">
        <f t="shared" si="21"/>
        <v>S47</v>
      </c>
      <c r="O93" s="263">
        <f t="shared" si="22"/>
        <v>0.125</v>
      </c>
      <c r="P93" s="257">
        <f t="shared" si="23"/>
        <v>0</v>
      </c>
      <c r="Q93" s="259">
        <f t="shared" si="24"/>
        <v>5.9375</v>
      </c>
      <c r="R93" s="346">
        <f t="shared" si="25"/>
        <v>0</v>
      </c>
      <c r="S93" s="382"/>
      <c r="T93" s="117"/>
      <c r="U93" s="120"/>
      <c r="V93" s="115"/>
      <c r="W93" s="115"/>
      <c r="X93" s="121"/>
    </row>
    <row r="94" spans="1:24" ht="50.1" customHeight="1" x14ac:dyDescent="0.2">
      <c r="A94" s="145" t="s">
        <v>209</v>
      </c>
      <c r="B94" s="116"/>
      <c r="C94" s="141" t="s">
        <v>65</v>
      </c>
      <c r="D94" s="427">
        <v>75</v>
      </c>
      <c r="E94" s="399">
        <v>1</v>
      </c>
      <c r="F94" s="407"/>
      <c r="G94" s="400">
        <v>50</v>
      </c>
      <c r="H94" s="413"/>
      <c r="I94" s="394"/>
      <c r="J94" s="394"/>
      <c r="K94" s="394"/>
      <c r="L94" s="394"/>
      <c r="M94" s="178" t="str">
        <f t="shared" si="20"/>
        <v>MY1 ARGENT  S48</v>
      </c>
      <c r="N94" s="138" t="str">
        <f t="shared" si="21"/>
        <v>S48</v>
      </c>
      <c r="O94" s="263">
        <f t="shared" si="22"/>
        <v>6.25E-2</v>
      </c>
      <c r="P94" s="257">
        <f t="shared" si="23"/>
        <v>0</v>
      </c>
      <c r="Q94" s="259">
        <f t="shared" si="24"/>
        <v>3.125</v>
      </c>
      <c r="R94" s="346">
        <f t="shared" si="25"/>
        <v>0</v>
      </c>
      <c r="S94" s="382"/>
      <c r="T94" s="117"/>
      <c r="U94" s="120"/>
      <c r="V94" s="115"/>
      <c r="W94" s="115"/>
      <c r="X94" s="121"/>
    </row>
    <row r="95" spans="1:24" ht="50.1" customHeight="1" x14ac:dyDescent="0.2">
      <c r="A95" s="145" t="s">
        <v>210</v>
      </c>
      <c r="B95" s="116"/>
      <c r="C95" s="141" t="s">
        <v>66</v>
      </c>
      <c r="D95" s="427">
        <v>75</v>
      </c>
      <c r="E95" s="410">
        <v>0.6</v>
      </c>
      <c r="F95" s="407"/>
      <c r="G95" s="400">
        <v>25</v>
      </c>
      <c r="H95" s="413"/>
      <c r="I95" s="394"/>
      <c r="J95" s="394"/>
      <c r="K95" s="394"/>
      <c r="L95" s="394"/>
      <c r="M95" s="178" t="str">
        <f t="shared" si="20"/>
        <v>MY1 ARGENT  S49</v>
      </c>
      <c r="N95" s="138" t="str">
        <f t="shared" si="21"/>
        <v>S49</v>
      </c>
      <c r="O95" s="263">
        <f t="shared" si="22"/>
        <v>3.7499999999999999E-2</v>
      </c>
      <c r="P95" s="257">
        <f t="shared" si="23"/>
        <v>0</v>
      </c>
      <c r="Q95" s="259">
        <f t="shared" si="24"/>
        <v>1.5625</v>
      </c>
      <c r="R95" s="346">
        <f t="shared" si="25"/>
        <v>0</v>
      </c>
      <c r="S95" s="382"/>
      <c r="T95" s="117"/>
      <c r="U95" s="120"/>
      <c r="V95" s="115"/>
      <c r="W95" s="115"/>
      <c r="X95" s="121"/>
    </row>
    <row r="96" spans="1:24" ht="50.1" customHeight="1" x14ac:dyDescent="0.2">
      <c r="A96" s="145" t="s">
        <v>211</v>
      </c>
      <c r="B96" s="116"/>
      <c r="C96" s="141" t="s">
        <v>67</v>
      </c>
      <c r="D96" s="427">
        <v>75</v>
      </c>
      <c r="E96" s="406"/>
      <c r="F96" s="407"/>
      <c r="G96" s="400">
        <v>20</v>
      </c>
      <c r="H96" s="413"/>
      <c r="I96" s="394"/>
      <c r="J96" s="394"/>
      <c r="K96" s="394"/>
      <c r="L96" s="394"/>
      <c r="M96" s="178" t="str">
        <f t="shared" si="20"/>
        <v>MY1 ARGENT  S50</v>
      </c>
      <c r="N96" s="138" t="str">
        <f t="shared" si="21"/>
        <v>S50</v>
      </c>
      <c r="O96" s="264">
        <f t="shared" si="22"/>
        <v>0</v>
      </c>
      <c r="P96" s="257">
        <f t="shared" si="23"/>
        <v>0</v>
      </c>
      <c r="Q96" s="259">
        <f t="shared" si="24"/>
        <v>1.25</v>
      </c>
      <c r="R96" s="346">
        <f t="shared" si="25"/>
        <v>0</v>
      </c>
      <c r="S96" s="382"/>
      <c r="T96" s="117"/>
      <c r="U96" s="120"/>
      <c r="V96" s="115"/>
      <c r="W96" s="115"/>
      <c r="X96" s="121"/>
    </row>
    <row r="97" spans="1:24" ht="50.1" customHeight="1" x14ac:dyDescent="0.2">
      <c r="A97" s="145" t="s">
        <v>212</v>
      </c>
      <c r="B97" s="116"/>
      <c r="C97" s="141" t="s">
        <v>68</v>
      </c>
      <c r="D97" s="427">
        <v>75</v>
      </c>
      <c r="E97" s="399">
        <v>5</v>
      </c>
      <c r="F97" s="407"/>
      <c r="G97" s="400">
        <v>95</v>
      </c>
      <c r="H97" s="413"/>
      <c r="I97" s="394"/>
      <c r="J97" s="394"/>
      <c r="K97" s="394"/>
      <c r="L97" s="394"/>
      <c r="M97" s="178" t="str">
        <f t="shared" ref="M97:M128" si="26">A97</f>
        <v>MY1 ARGENT  S51</v>
      </c>
      <c r="N97" s="138" t="str">
        <f t="shared" ref="N97:N128" si="27">C97</f>
        <v>S51</v>
      </c>
      <c r="O97" s="263">
        <f t="shared" si="22"/>
        <v>0.3125</v>
      </c>
      <c r="P97" s="257">
        <f t="shared" si="23"/>
        <v>0</v>
      </c>
      <c r="Q97" s="259">
        <f t="shared" si="24"/>
        <v>5.9375</v>
      </c>
      <c r="R97" s="346">
        <f t="shared" si="25"/>
        <v>0</v>
      </c>
      <c r="S97" s="382"/>
      <c r="T97" s="117"/>
      <c r="U97" s="120"/>
      <c r="V97" s="115"/>
      <c r="W97" s="115"/>
      <c r="X97" s="121"/>
    </row>
    <row r="98" spans="1:24" ht="50.1" customHeight="1" x14ac:dyDescent="0.2">
      <c r="A98" s="145" t="s">
        <v>213</v>
      </c>
      <c r="B98" s="116"/>
      <c r="C98" s="141" t="s">
        <v>69</v>
      </c>
      <c r="D98" s="427">
        <v>75</v>
      </c>
      <c r="E98" s="399">
        <v>10</v>
      </c>
      <c r="F98" s="407"/>
      <c r="G98" s="400">
        <v>90</v>
      </c>
      <c r="H98" s="413"/>
      <c r="I98" s="394"/>
      <c r="J98" s="394"/>
      <c r="K98" s="394"/>
      <c r="L98" s="394"/>
      <c r="M98" s="178" t="str">
        <f t="shared" si="26"/>
        <v>MY1 ARGENT  S52</v>
      </c>
      <c r="N98" s="138" t="str">
        <f t="shared" si="27"/>
        <v>S52</v>
      </c>
      <c r="O98" s="263">
        <f t="shared" si="22"/>
        <v>0.625</v>
      </c>
      <c r="P98" s="257">
        <f t="shared" si="23"/>
        <v>0</v>
      </c>
      <c r="Q98" s="259">
        <f t="shared" si="24"/>
        <v>5.625</v>
      </c>
      <c r="R98" s="346">
        <f t="shared" si="25"/>
        <v>0</v>
      </c>
      <c r="S98" s="382"/>
      <c r="T98" s="117"/>
      <c r="U98" s="120"/>
      <c r="V98" s="115"/>
      <c r="W98" s="115"/>
      <c r="X98" s="121"/>
    </row>
    <row r="99" spans="1:24" ht="50.1" customHeight="1" x14ac:dyDescent="0.2">
      <c r="A99" s="145" t="s">
        <v>214</v>
      </c>
      <c r="B99" s="116"/>
      <c r="C99" s="141" t="s">
        <v>70</v>
      </c>
      <c r="D99" s="427">
        <v>75</v>
      </c>
      <c r="E99" s="399">
        <v>5</v>
      </c>
      <c r="F99" s="407"/>
      <c r="G99" s="400">
        <v>45</v>
      </c>
      <c r="H99" s="413"/>
      <c r="I99" s="394"/>
      <c r="J99" s="394"/>
      <c r="K99" s="394"/>
      <c r="L99" s="394"/>
      <c r="M99" s="178" t="str">
        <f t="shared" si="26"/>
        <v>MY1 ARGENT  S53</v>
      </c>
      <c r="N99" s="138" t="str">
        <f t="shared" si="27"/>
        <v>S53</v>
      </c>
      <c r="O99" s="263">
        <f t="shared" si="22"/>
        <v>0.3125</v>
      </c>
      <c r="P99" s="257">
        <f t="shared" si="23"/>
        <v>0</v>
      </c>
      <c r="Q99" s="259">
        <f t="shared" si="24"/>
        <v>2.8125</v>
      </c>
      <c r="R99" s="346">
        <f t="shared" si="25"/>
        <v>0</v>
      </c>
      <c r="S99" s="382"/>
      <c r="T99" s="117"/>
      <c r="U99" s="120"/>
      <c r="V99" s="115"/>
      <c r="W99" s="115"/>
      <c r="X99" s="121"/>
    </row>
    <row r="100" spans="1:24" ht="50.1" customHeight="1" x14ac:dyDescent="0.2">
      <c r="A100" s="145" t="s">
        <v>215</v>
      </c>
      <c r="B100" s="116"/>
      <c r="C100" s="141" t="s">
        <v>71</v>
      </c>
      <c r="D100" s="427">
        <v>75</v>
      </c>
      <c r="E100" s="399">
        <v>2</v>
      </c>
      <c r="F100" s="407"/>
      <c r="G100" s="400">
        <v>25</v>
      </c>
      <c r="H100" s="413"/>
      <c r="I100" s="394"/>
      <c r="J100" s="394"/>
      <c r="K100" s="394"/>
      <c r="L100" s="394"/>
      <c r="M100" s="178" t="str">
        <f t="shared" si="26"/>
        <v>MY1 ARGENT  S54</v>
      </c>
      <c r="N100" s="138" t="str">
        <f t="shared" si="27"/>
        <v>S54</v>
      </c>
      <c r="O100" s="263">
        <f t="shared" si="22"/>
        <v>0.125</v>
      </c>
      <c r="P100" s="257">
        <f t="shared" si="23"/>
        <v>0</v>
      </c>
      <c r="Q100" s="259">
        <f t="shared" si="24"/>
        <v>1.5625</v>
      </c>
      <c r="R100" s="346">
        <f t="shared" si="25"/>
        <v>0</v>
      </c>
      <c r="S100" s="382"/>
      <c r="T100" s="117"/>
      <c r="U100" s="120"/>
      <c r="V100" s="115"/>
      <c r="W100" s="115"/>
      <c r="X100" s="121"/>
    </row>
    <row r="101" spans="1:24" ht="50.1" customHeight="1" thickBot="1" x14ac:dyDescent="0.25">
      <c r="A101" s="163" t="s">
        <v>216</v>
      </c>
      <c r="B101" s="164"/>
      <c r="C101" s="165" t="s">
        <v>72</v>
      </c>
      <c r="D101" s="428">
        <v>75</v>
      </c>
      <c r="E101" s="403">
        <v>1</v>
      </c>
      <c r="F101" s="415"/>
      <c r="G101" s="404">
        <v>10</v>
      </c>
      <c r="H101" s="420"/>
      <c r="I101" s="394"/>
      <c r="J101" s="394"/>
      <c r="K101" s="394"/>
      <c r="L101" s="394"/>
      <c r="M101" s="178" t="str">
        <f t="shared" si="26"/>
        <v>MY1 ARGENT  S55</v>
      </c>
      <c r="N101" s="138" t="str">
        <f t="shared" si="27"/>
        <v>S55</v>
      </c>
      <c r="O101" s="265">
        <f t="shared" si="22"/>
        <v>6.25E-2</v>
      </c>
      <c r="P101" s="266">
        <f t="shared" si="23"/>
        <v>0</v>
      </c>
      <c r="Q101" s="267">
        <f t="shared" si="24"/>
        <v>0.625</v>
      </c>
      <c r="R101" s="350">
        <f t="shared" si="25"/>
        <v>0</v>
      </c>
      <c r="S101" s="382"/>
      <c r="T101" s="117"/>
      <c r="U101" s="120"/>
      <c r="V101" s="115"/>
      <c r="W101" s="115"/>
      <c r="X101" s="121"/>
    </row>
    <row r="102" spans="1:24" ht="50.1" customHeight="1" x14ac:dyDescent="0.2">
      <c r="A102" s="255" t="s">
        <v>217</v>
      </c>
      <c r="B102" s="256"/>
      <c r="C102" s="130" t="s">
        <v>73</v>
      </c>
      <c r="D102" s="426">
        <v>75</v>
      </c>
      <c r="E102" s="397">
        <v>25</v>
      </c>
      <c r="F102" s="416"/>
      <c r="G102" s="398">
        <v>100</v>
      </c>
      <c r="H102" s="418"/>
      <c r="I102" s="394"/>
      <c r="J102" s="394"/>
      <c r="K102" s="394"/>
      <c r="L102" s="394"/>
      <c r="M102" s="178" t="str">
        <f t="shared" si="26"/>
        <v>MY1 ARGENT  S56</v>
      </c>
      <c r="N102" s="138" t="str">
        <f t="shared" si="27"/>
        <v>S56</v>
      </c>
      <c r="O102" s="260">
        <f t="shared" si="22"/>
        <v>1.5625</v>
      </c>
      <c r="P102" s="261">
        <f t="shared" si="23"/>
        <v>0</v>
      </c>
      <c r="Q102" s="262">
        <f t="shared" si="24"/>
        <v>6.25</v>
      </c>
      <c r="R102" s="344">
        <f t="shared" si="25"/>
        <v>0</v>
      </c>
      <c r="S102" s="382"/>
      <c r="T102" s="117"/>
      <c r="U102" s="120"/>
      <c r="V102" s="115"/>
      <c r="W102" s="115"/>
      <c r="X102" s="121"/>
    </row>
    <row r="103" spans="1:24" ht="50.1" customHeight="1" x14ac:dyDescent="0.2">
      <c r="A103" s="145" t="s">
        <v>218</v>
      </c>
      <c r="B103" s="116"/>
      <c r="C103" s="141" t="s">
        <v>74</v>
      </c>
      <c r="D103" s="427">
        <v>75</v>
      </c>
      <c r="E103" s="399">
        <v>10</v>
      </c>
      <c r="F103" s="407"/>
      <c r="G103" s="400">
        <v>30</v>
      </c>
      <c r="H103" s="413"/>
      <c r="I103" s="394"/>
      <c r="J103" s="394"/>
      <c r="K103" s="394"/>
      <c r="L103" s="394"/>
      <c r="M103" s="178" t="str">
        <f t="shared" si="26"/>
        <v>MY1 ARGENT  S57</v>
      </c>
      <c r="N103" s="138" t="str">
        <f t="shared" si="27"/>
        <v>S57</v>
      </c>
      <c r="O103" s="263">
        <f t="shared" si="22"/>
        <v>0.625</v>
      </c>
      <c r="P103" s="257">
        <f t="shared" si="23"/>
        <v>0</v>
      </c>
      <c r="Q103" s="259">
        <f t="shared" si="24"/>
        <v>1.875</v>
      </c>
      <c r="R103" s="346">
        <f t="shared" si="25"/>
        <v>0</v>
      </c>
      <c r="S103" s="382"/>
      <c r="T103" s="117"/>
      <c r="U103" s="120"/>
      <c r="V103" s="115"/>
      <c r="W103" s="115"/>
      <c r="X103" s="121"/>
    </row>
    <row r="104" spans="1:24" ht="50.1" customHeight="1" x14ac:dyDescent="0.2">
      <c r="A104" s="145" t="s">
        <v>219</v>
      </c>
      <c r="B104" s="116"/>
      <c r="C104" s="141" t="s">
        <v>75</v>
      </c>
      <c r="D104" s="427">
        <v>75</v>
      </c>
      <c r="E104" s="399">
        <v>5</v>
      </c>
      <c r="F104" s="407"/>
      <c r="G104" s="400">
        <v>15</v>
      </c>
      <c r="H104" s="413"/>
      <c r="I104" s="394"/>
      <c r="J104" s="394"/>
      <c r="K104" s="394"/>
      <c r="L104" s="394"/>
      <c r="M104" s="178" t="str">
        <f t="shared" si="26"/>
        <v>MY1 ARGENT  S58</v>
      </c>
      <c r="N104" s="138" t="str">
        <f t="shared" si="27"/>
        <v>S58</v>
      </c>
      <c r="O104" s="263">
        <f t="shared" si="22"/>
        <v>0.3125</v>
      </c>
      <c r="P104" s="257">
        <f t="shared" si="23"/>
        <v>0</v>
      </c>
      <c r="Q104" s="259">
        <f t="shared" si="24"/>
        <v>0.9375</v>
      </c>
      <c r="R104" s="346">
        <f t="shared" si="25"/>
        <v>0</v>
      </c>
      <c r="S104" s="382"/>
      <c r="T104" s="117"/>
      <c r="U104" s="120"/>
      <c r="V104" s="115"/>
      <c r="W104" s="115"/>
      <c r="X104" s="121"/>
    </row>
    <row r="105" spans="1:24" ht="50.1" customHeight="1" x14ac:dyDescent="0.2">
      <c r="A105" s="145" t="s">
        <v>220</v>
      </c>
      <c r="B105" s="116"/>
      <c r="C105" s="141" t="s">
        <v>76</v>
      </c>
      <c r="D105" s="427">
        <v>75</v>
      </c>
      <c r="E105" s="399">
        <v>2</v>
      </c>
      <c r="F105" s="407"/>
      <c r="G105" s="400">
        <v>10</v>
      </c>
      <c r="H105" s="408">
        <v>0.4</v>
      </c>
      <c r="I105" s="409"/>
      <c r="J105" s="409"/>
      <c r="K105" s="409"/>
      <c r="L105" s="409"/>
      <c r="M105" s="178" t="str">
        <f t="shared" si="26"/>
        <v>MY1 ARGENT  S59</v>
      </c>
      <c r="N105" s="138" t="str">
        <f t="shared" si="27"/>
        <v>S59</v>
      </c>
      <c r="O105" s="263">
        <f t="shared" si="22"/>
        <v>0.125</v>
      </c>
      <c r="P105" s="257">
        <f t="shared" si="23"/>
        <v>0</v>
      </c>
      <c r="Q105" s="259">
        <f t="shared" si="24"/>
        <v>0.625</v>
      </c>
      <c r="R105" s="345">
        <f t="shared" si="25"/>
        <v>2.5000000000000001E-2</v>
      </c>
      <c r="S105" s="382"/>
      <c r="T105" s="117"/>
      <c r="U105" s="120"/>
      <c r="V105" s="115"/>
      <c r="W105" s="115"/>
      <c r="X105" s="121"/>
    </row>
    <row r="106" spans="1:24" ht="50.1" customHeight="1" x14ac:dyDescent="0.2">
      <c r="A106" s="145" t="s">
        <v>221</v>
      </c>
      <c r="B106" s="116"/>
      <c r="C106" s="141" t="s">
        <v>77</v>
      </c>
      <c r="D106" s="427">
        <v>75</v>
      </c>
      <c r="E106" s="399">
        <v>2</v>
      </c>
      <c r="F106" s="407"/>
      <c r="G106" s="400">
        <v>10</v>
      </c>
      <c r="H106" s="413"/>
      <c r="I106" s="394"/>
      <c r="J106" s="394"/>
      <c r="K106" s="394"/>
      <c r="L106" s="394"/>
      <c r="M106" s="178" t="str">
        <f t="shared" si="26"/>
        <v>MY1 ARGENT  S60</v>
      </c>
      <c r="N106" s="138" t="str">
        <f t="shared" si="27"/>
        <v>S60</v>
      </c>
      <c r="O106" s="263">
        <f t="shared" si="22"/>
        <v>0.125</v>
      </c>
      <c r="P106" s="257">
        <f t="shared" si="23"/>
        <v>0</v>
      </c>
      <c r="Q106" s="259">
        <f t="shared" si="24"/>
        <v>0.625</v>
      </c>
      <c r="R106" s="346">
        <f t="shared" si="25"/>
        <v>0</v>
      </c>
      <c r="S106" s="382"/>
      <c r="T106" s="117"/>
      <c r="U106" s="120"/>
      <c r="V106" s="115"/>
      <c r="W106" s="115"/>
      <c r="X106" s="121"/>
    </row>
    <row r="107" spans="1:24" ht="50.1" customHeight="1" x14ac:dyDescent="0.2">
      <c r="A107" s="145" t="s">
        <v>222</v>
      </c>
      <c r="B107" s="116"/>
      <c r="C107" s="141" t="s">
        <v>78</v>
      </c>
      <c r="D107" s="427">
        <v>75</v>
      </c>
      <c r="E107" s="399">
        <v>55</v>
      </c>
      <c r="F107" s="407"/>
      <c r="G107" s="400">
        <v>90</v>
      </c>
      <c r="H107" s="401">
        <v>5</v>
      </c>
      <c r="I107" s="221"/>
      <c r="J107" s="221"/>
      <c r="K107" s="221"/>
      <c r="L107" s="221"/>
      <c r="M107" s="178" t="str">
        <f t="shared" si="26"/>
        <v>MY1 ARGENT  S61</v>
      </c>
      <c r="N107" s="138" t="str">
        <f t="shared" si="27"/>
        <v>S61</v>
      </c>
      <c r="O107" s="263">
        <f t="shared" si="22"/>
        <v>3.4375</v>
      </c>
      <c r="P107" s="257">
        <f t="shared" si="23"/>
        <v>0</v>
      </c>
      <c r="Q107" s="259">
        <f t="shared" si="24"/>
        <v>5.625</v>
      </c>
      <c r="R107" s="345">
        <f t="shared" si="25"/>
        <v>0.3125</v>
      </c>
      <c r="S107" s="382"/>
      <c r="T107" s="117"/>
      <c r="U107" s="120"/>
      <c r="V107" s="115"/>
      <c r="W107" s="115"/>
      <c r="X107" s="121"/>
    </row>
    <row r="108" spans="1:24" ht="50.1" customHeight="1" x14ac:dyDescent="0.2">
      <c r="A108" s="145" t="s">
        <v>223</v>
      </c>
      <c r="B108" s="116"/>
      <c r="C108" s="141" t="s">
        <v>79</v>
      </c>
      <c r="D108" s="427">
        <v>75</v>
      </c>
      <c r="E108" s="399">
        <v>15</v>
      </c>
      <c r="F108" s="407"/>
      <c r="G108" s="400">
        <v>25</v>
      </c>
      <c r="H108" s="401">
        <v>1</v>
      </c>
      <c r="I108" s="221"/>
      <c r="J108" s="221"/>
      <c r="K108" s="221"/>
      <c r="L108" s="221"/>
      <c r="M108" s="178" t="str">
        <f t="shared" si="26"/>
        <v>MY1 ARGENT  S62</v>
      </c>
      <c r="N108" s="138" t="str">
        <f t="shared" si="27"/>
        <v>S62</v>
      </c>
      <c r="O108" s="263">
        <f t="shared" si="22"/>
        <v>0.9375</v>
      </c>
      <c r="P108" s="257">
        <f t="shared" si="23"/>
        <v>0</v>
      </c>
      <c r="Q108" s="259">
        <f t="shared" si="24"/>
        <v>1.5625</v>
      </c>
      <c r="R108" s="345">
        <f t="shared" si="25"/>
        <v>6.25E-2</v>
      </c>
      <c r="S108" s="382"/>
      <c r="T108" s="117"/>
      <c r="U108" s="120"/>
      <c r="V108" s="115"/>
      <c r="W108" s="115"/>
      <c r="X108" s="121"/>
    </row>
    <row r="109" spans="1:24" ht="50.1" customHeight="1" x14ac:dyDescent="0.2">
      <c r="A109" s="145" t="s">
        <v>224</v>
      </c>
      <c r="B109" s="116"/>
      <c r="C109" s="141" t="s">
        <v>80</v>
      </c>
      <c r="D109" s="427">
        <v>75</v>
      </c>
      <c r="E109" s="399">
        <v>5</v>
      </c>
      <c r="F109" s="407"/>
      <c r="G109" s="400">
        <v>15</v>
      </c>
      <c r="H109" s="408">
        <v>0.6</v>
      </c>
      <c r="I109" s="409"/>
      <c r="J109" s="409"/>
      <c r="K109" s="409"/>
      <c r="L109" s="409"/>
      <c r="M109" s="178" t="str">
        <f t="shared" si="26"/>
        <v>MY1 ARGENT  S63</v>
      </c>
      <c r="N109" s="138" t="str">
        <f t="shared" si="27"/>
        <v>S63</v>
      </c>
      <c r="O109" s="263">
        <f t="shared" si="22"/>
        <v>0.3125</v>
      </c>
      <c r="P109" s="257">
        <f t="shared" si="23"/>
        <v>0</v>
      </c>
      <c r="Q109" s="259">
        <f t="shared" si="24"/>
        <v>0.9375</v>
      </c>
      <c r="R109" s="345">
        <f t="shared" si="25"/>
        <v>3.7499999999999999E-2</v>
      </c>
      <c r="S109" s="382"/>
      <c r="T109" s="117"/>
      <c r="U109" s="120"/>
      <c r="V109" s="115"/>
      <c r="W109" s="115"/>
      <c r="X109" s="121"/>
    </row>
    <row r="110" spans="1:24" ht="50.1" customHeight="1" x14ac:dyDescent="0.2">
      <c r="A110" s="145" t="s">
        <v>225</v>
      </c>
      <c r="B110" s="116"/>
      <c r="C110" s="141" t="s">
        <v>81</v>
      </c>
      <c r="D110" s="427">
        <v>75</v>
      </c>
      <c r="E110" s="399">
        <v>25</v>
      </c>
      <c r="F110" s="402">
        <v>2</v>
      </c>
      <c r="G110" s="400">
        <v>100</v>
      </c>
      <c r="H110" s="413"/>
      <c r="I110" s="394"/>
      <c r="J110" s="394"/>
      <c r="K110" s="394"/>
      <c r="L110" s="394"/>
      <c r="M110" s="178" t="str">
        <f t="shared" si="26"/>
        <v>MY1 ARGENT  S64</v>
      </c>
      <c r="N110" s="138" t="str">
        <f t="shared" si="27"/>
        <v>S64</v>
      </c>
      <c r="O110" s="263">
        <f t="shared" si="22"/>
        <v>1.5625</v>
      </c>
      <c r="P110" s="258">
        <f t="shared" si="23"/>
        <v>0.125</v>
      </c>
      <c r="Q110" s="259">
        <f t="shared" si="24"/>
        <v>6.25</v>
      </c>
      <c r="R110" s="346">
        <f t="shared" si="25"/>
        <v>0</v>
      </c>
      <c r="S110" s="382"/>
      <c r="T110" s="117"/>
      <c r="U110" s="120"/>
      <c r="V110" s="115"/>
      <c r="W110" s="115"/>
      <c r="X110" s="121"/>
    </row>
    <row r="111" spans="1:24" ht="50.1" customHeight="1" thickBot="1" x14ac:dyDescent="0.25">
      <c r="A111" s="163" t="s">
        <v>226</v>
      </c>
      <c r="B111" s="164"/>
      <c r="C111" s="165" t="s">
        <v>82</v>
      </c>
      <c r="D111" s="428">
        <v>75</v>
      </c>
      <c r="E111" s="403">
        <v>25</v>
      </c>
      <c r="F111" s="415"/>
      <c r="G111" s="404">
        <v>100</v>
      </c>
      <c r="H111" s="405">
        <v>5</v>
      </c>
      <c r="I111" s="221"/>
      <c r="J111" s="221"/>
      <c r="K111" s="221"/>
      <c r="L111" s="221"/>
      <c r="M111" s="178" t="str">
        <f t="shared" si="26"/>
        <v>MY1 ARGENT  S65</v>
      </c>
      <c r="N111" s="138" t="str">
        <f t="shared" si="27"/>
        <v>S65</v>
      </c>
      <c r="O111" s="265">
        <f t="shared" ref="O111:O142" si="28">E111/$R$31</f>
        <v>1.5625</v>
      </c>
      <c r="P111" s="266">
        <f t="shared" ref="P111:P142" si="29">F111/$R$31</f>
        <v>0</v>
      </c>
      <c r="Q111" s="267">
        <f t="shared" ref="Q111:Q142" si="30">G111/$R$31</f>
        <v>6.25</v>
      </c>
      <c r="R111" s="349">
        <f t="shared" ref="R111:R142" si="31">H111/$R$31</f>
        <v>0.3125</v>
      </c>
      <c r="S111" s="382"/>
      <c r="T111" s="117"/>
      <c r="U111" s="120"/>
      <c r="V111" s="116"/>
      <c r="W111" s="116"/>
      <c r="X111" s="121"/>
    </row>
    <row r="112" spans="1:24" ht="50.1" customHeight="1" x14ac:dyDescent="0.2">
      <c r="A112" s="255" t="s">
        <v>227</v>
      </c>
      <c r="B112" s="256"/>
      <c r="C112" s="130" t="s">
        <v>83</v>
      </c>
      <c r="D112" s="426">
        <v>75</v>
      </c>
      <c r="E112" s="422"/>
      <c r="F112" s="423">
        <v>0.2</v>
      </c>
      <c r="G112" s="398">
        <v>10</v>
      </c>
      <c r="H112" s="418"/>
      <c r="I112" s="394"/>
      <c r="J112" s="394"/>
      <c r="K112" s="394"/>
      <c r="L112" s="394"/>
      <c r="M112" s="178" t="str">
        <f t="shared" si="26"/>
        <v>MY1 ARGENT  S66</v>
      </c>
      <c r="N112" s="138" t="str">
        <f t="shared" si="27"/>
        <v>S66</v>
      </c>
      <c r="O112" s="269">
        <f t="shared" si="28"/>
        <v>0</v>
      </c>
      <c r="P112" s="272">
        <f t="shared" si="29"/>
        <v>1.2500000000000001E-2</v>
      </c>
      <c r="Q112" s="262">
        <f t="shared" si="30"/>
        <v>0.625</v>
      </c>
      <c r="R112" s="344">
        <f t="shared" si="31"/>
        <v>0</v>
      </c>
      <c r="S112" s="382"/>
      <c r="T112" s="117"/>
      <c r="U112" s="120"/>
      <c r="V112" s="115"/>
      <c r="W112" s="115"/>
      <c r="X112" s="121"/>
    </row>
    <row r="113" spans="1:24" ht="50.1" customHeight="1" x14ac:dyDescent="0.2">
      <c r="A113" s="145" t="s">
        <v>277</v>
      </c>
      <c r="B113" s="116"/>
      <c r="C113" s="141" t="s">
        <v>228</v>
      </c>
      <c r="D113" s="427">
        <v>75</v>
      </c>
      <c r="E113" s="410">
        <v>0.4</v>
      </c>
      <c r="F113" s="411">
        <v>0.4</v>
      </c>
      <c r="G113" s="400">
        <v>5</v>
      </c>
      <c r="H113" s="413"/>
      <c r="I113" s="394"/>
      <c r="J113" s="394"/>
      <c r="K113" s="394"/>
      <c r="L113" s="394"/>
      <c r="M113" s="178" t="str">
        <f t="shared" si="26"/>
        <v>MY1 ARGENT  S67</v>
      </c>
      <c r="N113" s="138" t="str">
        <f t="shared" si="27"/>
        <v>S67</v>
      </c>
      <c r="O113" s="263">
        <f t="shared" si="28"/>
        <v>2.5000000000000001E-2</v>
      </c>
      <c r="P113" s="258">
        <f t="shared" si="29"/>
        <v>2.5000000000000001E-2</v>
      </c>
      <c r="Q113" s="259">
        <f t="shared" si="30"/>
        <v>0.3125</v>
      </c>
      <c r="R113" s="346">
        <f t="shared" si="31"/>
        <v>0</v>
      </c>
      <c r="S113" s="382"/>
      <c r="T113" s="117"/>
      <c r="U113" s="120"/>
      <c r="V113" s="115"/>
      <c r="W113" s="115"/>
      <c r="X113" s="121"/>
    </row>
    <row r="114" spans="1:24" ht="50.1" customHeight="1" x14ac:dyDescent="0.2">
      <c r="A114" s="145" t="s">
        <v>278</v>
      </c>
      <c r="B114" s="116"/>
      <c r="C114" s="141" t="s">
        <v>229</v>
      </c>
      <c r="D114" s="427">
        <v>75</v>
      </c>
      <c r="E114" s="406"/>
      <c r="F114" s="411">
        <v>0.2</v>
      </c>
      <c r="G114" s="412">
        <v>0.6</v>
      </c>
      <c r="H114" s="413"/>
      <c r="I114" s="394"/>
      <c r="J114" s="394"/>
      <c r="K114" s="394"/>
      <c r="L114" s="394"/>
      <c r="M114" s="178" t="str">
        <f t="shared" si="26"/>
        <v>MY1 ARGENT  S68</v>
      </c>
      <c r="N114" s="138" t="str">
        <f t="shared" si="27"/>
        <v>S68</v>
      </c>
      <c r="O114" s="264">
        <f t="shared" si="28"/>
        <v>0</v>
      </c>
      <c r="P114" s="258">
        <f t="shared" si="29"/>
        <v>1.2500000000000001E-2</v>
      </c>
      <c r="Q114" s="259">
        <f t="shared" si="30"/>
        <v>3.7499999999999999E-2</v>
      </c>
      <c r="R114" s="346">
        <f t="shared" si="31"/>
        <v>0</v>
      </c>
      <c r="S114" s="382"/>
      <c r="T114" s="117"/>
      <c r="U114" s="120"/>
      <c r="V114" s="115"/>
      <c r="W114" s="115"/>
      <c r="X114" s="121"/>
    </row>
    <row r="115" spans="1:24" ht="50.1" customHeight="1" x14ac:dyDescent="0.2">
      <c r="A115" s="145" t="s">
        <v>279</v>
      </c>
      <c r="B115" s="116"/>
      <c r="C115" s="141" t="s">
        <v>230</v>
      </c>
      <c r="D115" s="427">
        <v>75</v>
      </c>
      <c r="E115" s="406"/>
      <c r="F115" s="411">
        <v>0.4</v>
      </c>
      <c r="G115" s="412">
        <v>0.6</v>
      </c>
      <c r="H115" s="408">
        <v>0.4</v>
      </c>
      <c r="I115" s="409"/>
      <c r="J115" s="409"/>
      <c r="K115" s="409"/>
      <c r="L115" s="409"/>
      <c r="M115" s="178" t="str">
        <f t="shared" si="26"/>
        <v>MY1 ARGENT  S69</v>
      </c>
      <c r="N115" s="138" t="str">
        <f t="shared" si="27"/>
        <v>S69</v>
      </c>
      <c r="O115" s="264">
        <f t="shared" si="28"/>
        <v>0</v>
      </c>
      <c r="P115" s="258">
        <f t="shared" si="29"/>
        <v>2.5000000000000001E-2</v>
      </c>
      <c r="Q115" s="259">
        <f t="shared" si="30"/>
        <v>3.7499999999999999E-2</v>
      </c>
      <c r="R115" s="345">
        <f t="shared" si="31"/>
        <v>2.5000000000000001E-2</v>
      </c>
      <c r="S115" s="382"/>
      <c r="T115" s="117"/>
      <c r="U115" s="120"/>
      <c r="V115" s="115"/>
      <c r="W115" s="115"/>
      <c r="X115" s="121"/>
    </row>
    <row r="116" spans="1:24" ht="50.1" customHeight="1" x14ac:dyDescent="0.2">
      <c r="A116" s="145" t="s">
        <v>280</v>
      </c>
      <c r="B116" s="116"/>
      <c r="C116" s="141" t="s">
        <v>231</v>
      </c>
      <c r="D116" s="427">
        <v>75</v>
      </c>
      <c r="E116" s="406"/>
      <c r="F116" s="411">
        <v>0.6</v>
      </c>
      <c r="G116" s="400">
        <v>1</v>
      </c>
      <c r="H116" s="408">
        <v>0.6</v>
      </c>
      <c r="I116" s="409"/>
      <c r="J116" s="409"/>
      <c r="K116" s="409"/>
      <c r="L116" s="409"/>
      <c r="M116" s="178" t="str">
        <f t="shared" si="26"/>
        <v>MY1 ARGENT  S70</v>
      </c>
      <c r="N116" s="138" t="str">
        <f t="shared" si="27"/>
        <v>S70</v>
      </c>
      <c r="O116" s="264">
        <f t="shared" si="28"/>
        <v>0</v>
      </c>
      <c r="P116" s="258">
        <f t="shared" si="29"/>
        <v>3.7499999999999999E-2</v>
      </c>
      <c r="Q116" s="259">
        <f t="shared" si="30"/>
        <v>6.25E-2</v>
      </c>
      <c r="R116" s="345">
        <f t="shared" si="31"/>
        <v>3.7499999999999999E-2</v>
      </c>
      <c r="S116" s="382"/>
      <c r="T116" s="117"/>
      <c r="U116" s="120"/>
      <c r="V116" s="115"/>
      <c r="W116" s="115"/>
      <c r="X116" s="121"/>
    </row>
    <row r="117" spans="1:24" ht="50.1" customHeight="1" x14ac:dyDescent="0.2">
      <c r="A117" s="145" t="s">
        <v>281</v>
      </c>
      <c r="B117" s="116"/>
      <c r="C117" s="141" t="s">
        <v>232</v>
      </c>
      <c r="D117" s="427">
        <v>75</v>
      </c>
      <c r="E117" s="399">
        <v>5</v>
      </c>
      <c r="F117" s="402">
        <v>2</v>
      </c>
      <c r="G117" s="400">
        <v>35</v>
      </c>
      <c r="H117" s="268"/>
      <c r="I117" s="127"/>
      <c r="J117" s="127"/>
      <c r="K117" s="127"/>
      <c r="L117" s="127"/>
      <c r="M117" s="178" t="str">
        <f t="shared" si="26"/>
        <v>MY1 ARGENT  S71</v>
      </c>
      <c r="N117" s="138" t="str">
        <f t="shared" si="27"/>
        <v>S71</v>
      </c>
      <c r="O117" s="263">
        <f t="shared" si="28"/>
        <v>0.3125</v>
      </c>
      <c r="P117" s="258">
        <f t="shared" si="29"/>
        <v>0.125</v>
      </c>
      <c r="Q117" s="259">
        <f t="shared" si="30"/>
        <v>2.1875</v>
      </c>
      <c r="R117" s="351">
        <f t="shared" si="31"/>
        <v>0</v>
      </c>
      <c r="S117" s="382"/>
      <c r="T117" s="117"/>
      <c r="U117" s="120"/>
      <c r="V117" s="115"/>
      <c r="W117" s="115"/>
      <c r="X117" s="121"/>
    </row>
    <row r="118" spans="1:24" ht="50.1" customHeight="1" x14ac:dyDescent="0.2">
      <c r="A118" s="145" t="s">
        <v>282</v>
      </c>
      <c r="B118" s="116"/>
      <c r="C118" s="141" t="s">
        <v>233</v>
      </c>
      <c r="D118" s="427">
        <v>75</v>
      </c>
      <c r="E118" s="399">
        <v>2</v>
      </c>
      <c r="F118" s="402">
        <v>1</v>
      </c>
      <c r="G118" s="400">
        <v>15</v>
      </c>
      <c r="H118" s="413"/>
      <c r="I118" s="394"/>
      <c r="J118" s="394"/>
      <c r="K118" s="394"/>
      <c r="L118" s="394"/>
      <c r="M118" s="178" t="str">
        <f t="shared" si="26"/>
        <v>MY1 ARGENT  S72</v>
      </c>
      <c r="N118" s="138" t="str">
        <f t="shared" si="27"/>
        <v>S72</v>
      </c>
      <c r="O118" s="263">
        <f t="shared" si="28"/>
        <v>0.125</v>
      </c>
      <c r="P118" s="258">
        <f t="shared" si="29"/>
        <v>6.25E-2</v>
      </c>
      <c r="Q118" s="259">
        <f t="shared" si="30"/>
        <v>0.9375</v>
      </c>
      <c r="R118" s="346">
        <f t="shared" si="31"/>
        <v>0</v>
      </c>
      <c r="S118" s="382"/>
      <c r="T118" s="117"/>
      <c r="U118" s="120"/>
      <c r="V118" s="115"/>
      <c r="W118" s="115"/>
      <c r="X118" s="121"/>
    </row>
    <row r="119" spans="1:24" ht="50.1" customHeight="1" x14ac:dyDescent="0.2">
      <c r="A119" s="145" t="s">
        <v>283</v>
      </c>
      <c r="B119" s="116"/>
      <c r="C119" s="141" t="s">
        <v>234</v>
      </c>
      <c r="D119" s="427">
        <v>75</v>
      </c>
      <c r="E119" s="406"/>
      <c r="F119" s="411">
        <v>0.6</v>
      </c>
      <c r="G119" s="400">
        <v>2</v>
      </c>
      <c r="H119" s="413"/>
      <c r="I119" s="394"/>
      <c r="J119" s="394"/>
      <c r="K119" s="394"/>
      <c r="L119" s="394"/>
      <c r="M119" s="178" t="str">
        <f t="shared" si="26"/>
        <v>MY1 ARGENT  S73</v>
      </c>
      <c r="N119" s="138" t="str">
        <f t="shared" si="27"/>
        <v>S73</v>
      </c>
      <c r="O119" s="264">
        <f t="shared" si="28"/>
        <v>0</v>
      </c>
      <c r="P119" s="258">
        <f t="shared" si="29"/>
        <v>3.7499999999999999E-2</v>
      </c>
      <c r="Q119" s="259">
        <f t="shared" si="30"/>
        <v>0.125</v>
      </c>
      <c r="R119" s="346">
        <f t="shared" si="31"/>
        <v>0</v>
      </c>
      <c r="S119" s="382"/>
      <c r="T119" s="117"/>
      <c r="U119" s="120"/>
      <c r="V119" s="115"/>
      <c r="W119" s="116"/>
      <c r="X119" s="121"/>
    </row>
    <row r="120" spans="1:24" ht="50.1" customHeight="1" x14ac:dyDescent="0.2">
      <c r="A120" s="145" t="s">
        <v>284</v>
      </c>
      <c r="B120" s="116"/>
      <c r="C120" s="141" t="s">
        <v>235</v>
      </c>
      <c r="D120" s="427">
        <v>75</v>
      </c>
      <c r="E120" s="406"/>
      <c r="F120" s="402">
        <v>2</v>
      </c>
      <c r="G120" s="400">
        <v>5</v>
      </c>
      <c r="H120" s="401">
        <v>2</v>
      </c>
      <c r="I120" s="221"/>
      <c r="J120" s="221"/>
      <c r="K120" s="221"/>
      <c r="L120" s="221"/>
      <c r="M120" s="178" t="str">
        <f t="shared" si="26"/>
        <v>MY1 ARGENT  S74</v>
      </c>
      <c r="N120" s="138" t="str">
        <f t="shared" si="27"/>
        <v>S74</v>
      </c>
      <c r="O120" s="264">
        <f t="shared" si="28"/>
        <v>0</v>
      </c>
      <c r="P120" s="258">
        <f t="shared" si="29"/>
        <v>0.125</v>
      </c>
      <c r="Q120" s="259">
        <f t="shared" si="30"/>
        <v>0.3125</v>
      </c>
      <c r="R120" s="345">
        <f t="shared" si="31"/>
        <v>0.125</v>
      </c>
      <c r="S120" s="382"/>
      <c r="T120" s="117"/>
      <c r="U120" s="120"/>
      <c r="V120" s="115"/>
      <c r="W120" s="115"/>
      <c r="X120" s="121"/>
    </row>
    <row r="121" spans="1:24" ht="50.1" customHeight="1" x14ac:dyDescent="0.2">
      <c r="A121" s="145" t="s">
        <v>285</v>
      </c>
      <c r="B121" s="116"/>
      <c r="C121" s="141" t="s">
        <v>236</v>
      </c>
      <c r="D121" s="427">
        <v>75</v>
      </c>
      <c r="E121" s="406"/>
      <c r="F121" s="402">
        <v>5</v>
      </c>
      <c r="G121" s="400">
        <v>10</v>
      </c>
      <c r="H121" s="401">
        <v>5</v>
      </c>
      <c r="I121" s="221"/>
      <c r="J121" s="221"/>
      <c r="K121" s="221"/>
      <c r="L121" s="221"/>
      <c r="M121" s="178" t="str">
        <f t="shared" si="26"/>
        <v>MY1 ARGENT  S75</v>
      </c>
      <c r="N121" s="138" t="str">
        <f t="shared" si="27"/>
        <v>S75</v>
      </c>
      <c r="O121" s="264">
        <f t="shared" si="28"/>
        <v>0</v>
      </c>
      <c r="P121" s="258">
        <f t="shared" si="29"/>
        <v>0.3125</v>
      </c>
      <c r="Q121" s="259">
        <f t="shared" si="30"/>
        <v>0.625</v>
      </c>
      <c r="R121" s="345">
        <f t="shared" si="31"/>
        <v>0.3125</v>
      </c>
      <c r="S121" s="382"/>
      <c r="T121" s="117"/>
      <c r="U121" s="120"/>
      <c r="V121" s="115"/>
      <c r="W121" s="115"/>
      <c r="X121" s="121"/>
    </row>
    <row r="122" spans="1:24" ht="50.1" customHeight="1" x14ac:dyDescent="0.2">
      <c r="A122" s="145" t="s">
        <v>286</v>
      </c>
      <c r="B122" s="116"/>
      <c r="C122" s="141" t="s">
        <v>237</v>
      </c>
      <c r="D122" s="427">
        <v>75</v>
      </c>
      <c r="E122" s="406"/>
      <c r="F122" s="411">
        <v>0.4</v>
      </c>
      <c r="G122" s="400">
        <v>15</v>
      </c>
      <c r="H122" s="413"/>
      <c r="I122" s="394"/>
      <c r="J122" s="394"/>
      <c r="K122" s="394"/>
      <c r="L122" s="394"/>
      <c r="M122" s="178" t="str">
        <f t="shared" si="26"/>
        <v>MY1 ARGENT  S76</v>
      </c>
      <c r="N122" s="138" t="str">
        <f t="shared" si="27"/>
        <v>S76</v>
      </c>
      <c r="O122" s="264">
        <f t="shared" si="28"/>
        <v>0</v>
      </c>
      <c r="P122" s="258">
        <f t="shared" si="29"/>
        <v>2.5000000000000001E-2</v>
      </c>
      <c r="Q122" s="259">
        <f t="shared" si="30"/>
        <v>0.9375</v>
      </c>
      <c r="R122" s="346">
        <f t="shared" si="31"/>
        <v>0</v>
      </c>
      <c r="S122" s="382"/>
      <c r="T122" s="117"/>
      <c r="U122" s="120"/>
      <c r="V122" s="115"/>
      <c r="W122" s="115"/>
      <c r="X122" s="121"/>
    </row>
    <row r="123" spans="1:24" ht="50.1" customHeight="1" x14ac:dyDescent="0.2">
      <c r="A123" s="145" t="s">
        <v>287</v>
      </c>
      <c r="B123" s="116"/>
      <c r="C123" s="141" t="s">
        <v>238</v>
      </c>
      <c r="D123" s="427">
        <v>75</v>
      </c>
      <c r="E123" s="406"/>
      <c r="F123" s="402">
        <v>1</v>
      </c>
      <c r="G123" s="400">
        <v>5</v>
      </c>
      <c r="H123" s="413"/>
      <c r="I123" s="394"/>
      <c r="J123" s="394"/>
      <c r="K123" s="394"/>
      <c r="L123" s="394"/>
      <c r="M123" s="178" t="str">
        <f t="shared" si="26"/>
        <v>MY1 ARGENT  S77</v>
      </c>
      <c r="N123" s="138" t="str">
        <f t="shared" si="27"/>
        <v>S77</v>
      </c>
      <c r="O123" s="264">
        <f t="shared" si="28"/>
        <v>0</v>
      </c>
      <c r="P123" s="258">
        <f t="shared" si="29"/>
        <v>6.25E-2</v>
      </c>
      <c r="Q123" s="259">
        <f t="shared" si="30"/>
        <v>0.3125</v>
      </c>
      <c r="R123" s="346">
        <f t="shared" si="31"/>
        <v>0</v>
      </c>
      <c r="S123" s="382"/>
      <c r="T123" s="117"/>
      <c r="U123" s="120"/>
      <c r="V123" s="115"/>
      <c r="W123" s="115"/>
      <c r="X123" s="121"/>
    </row>
    <row r="124" spans="1:24" ht="50.1" customHeight="1" x14ac:dyDescent="0.2">
      <c r="A124" s="145" t="s">
        <v>288</v>
      </c>
      <c r="B124" s="116"/>
      <c r="C124" s="141" t="s">
        <v>239</v>
      </c>
      <c r="D124" s="427">
        <v>75</v>
      </c>
      <c r="E124" s="406"/>
      <c r="F124" s="402">
        <v>2</v>
      </c>
      <c r="G124" s="400">
        <v>5</v>
      </c>
      <c r="H124" s="408">
        <v>0.6</v>
      </c>
      <c r="I124" s="409"/>
      <c r="J124" s="409"/>
      <c r="K124" s="409"/>
      <c r="L124" s="409"/>
      <c r="M124" s="178" t="str">
        <f t="shared" si="26"/>
        <v>MY1 ARGENT  S78</v>
      </c>
      <c r="N124" s="138" t="str">
        <f t="shared" si="27"/>
        <v>S78</v>
      </c>
      <c r="O124" s="264">
        <f t="shared" si="28"/>
        <v>0</v>
      </c>
      <c r="P124" s="258">
        <f t="shared" si="29"/>
        <v>0.125</v>
      </c>
      <c r="Q124" s="259">
        <f t="shared" si="30"/>
        <v>0.3125</v>
      </c>
      <c r="R124" s="345">
        <f t="shared" si="31"/>
        <v>3.7499999999999999E-2</v>
      </c>
      <c r="S124" s="382"/>
      <c r="T124" s="117"/>
      <c r="U124" s="120"/>
      <c r="V124" s="115"/>
      <c r="W124" s="115"/>
      <c r="X124" s="121"/>
    </row>
    <row r="125" spans="1:24" ht="50.1" customHeight="1" x14ac:dyDescent="0.2">
      <c r="A125" s="145" t="s">
        <v>289</v>
      </c>
      <c r="B125" s="116"/>
      <c r="C125" s="141" t="s">
        <v>240</v>
      </c>
      <c r="D125" s="427">
        <v>75</v>
      </c>
      <c r="E125" s="406"/>
      <c r="F125" s="402">
        <v>5</v>
      </c>
      <c r="G125" s="400">
        <v>10</v>
      </c>
      <c r="H125" s="401">
        <v>1</v>
      </c>
      <c r="I125" s="221"/>
      <c r="J125" s="221"/>
      <c r="K125" s="221"/>
      <c r="L125" s="221"/>
      <c r="M125" s="178" t="str">
        <f t="shared" si="26"/>
        <v>MY1 ARGENT  S79</v>
      </c>
      <c r="N125" s="138" t="str">
        <f t="shared" si="27"/>
        <v>S79</v>
      </c>
      <c r="O125" s="264">
        <f t="shared" si="28"/>
        <v>0</v>
      </c>
      <c r="P125" s="258">
        <f t="shared" si="29"/>
        <v>0.3125</v>
      </c>
      <c r="Q125" s="259">
        <f t="shared" si="30"/>
        <v>0.625</v>
      </c>
      <c r="R125" s="345">
        <f t="shared" si="31"/>
        <v>6.25E-2</v>
      </c>
      <c r="S125" s="382"/>
      <c r="T125" s="117"/>
      <c r="U125" s="120"/>
      <c r="V125" s="115"/>
      <c r="W125" s="115"/>
      <c r="X125" s="121"/>
    </row>
    <row r="126" spans="1:24" ht="50.1" customHeight="1" x14ac:dyDescent="0.2">
      <c r="A126" s="145" t="s">
        <v>290</v>
      </c>
      <c r="B126" s="116"/>
      <c r="C126" s="141" t="s">
        <v>241</v>
      </c>
      <c r="D126" s="427">
        <v>75</v>
      </c>
      <c r="E126" s="406"/>
      <c r="F126" s="402">
        <v>60</v>
      </c>
      <c r="G126" s="400">
        <v>70</v>
      </c>
      <c r="H126" s="401">
        <v>20</v>
      </c>
      <c r="I126" s="221"/>
      <c r="J126" s="221"/>
      <c r="K126" s="221"/>
      <c r="L126" s="221"/>
      <c r="M126" s="178" t="str">
        <f t="shared" si="26"/>
        <v>MY1 ARGENT  S80</v>
      </c>
      <c r="N126" s="138" t="str">
        <f t="shared" si="27"/>
        <v>S80</v>
      </c>
      <c r="O126" s="264">
        <f t="shared" si="28"/>
        <v>0</v>
      </c>
      <c r="P126" s="258">
        <f t="shared" si="29"/>
        <v>3.75</v>
      </c>
      <c r="Q126" s="259">
        <f t="shared" si="30"/>
        <v>4.375</v>
      </c>
      <c r="R126" s="345">
        <f t="shared" si="31"/>
        <v>1.25</v>
      </c>
      <c r="S126" s="382"/>
      <c r="T126" s="117"/>
      <c r="U126" s="120"/>
      <c r="V126" s="115"/>
      <c r="W126" s="115"/>
      <c r="X126" s="121"/>
    </row>
    <row r="127" spans="1:24" ht="50.1" customHeight="1" x14ac:dyDescent="0.2">
      <c r="A127" s="145" t="s">
        <v>291</v>
      </c>
      <c r="B127" s="116"/>
      <c r="C127" s="141" t="s">
        <v>242</v>
      </c>
      <c r="D127" s="427">
        <v>75</v>
      </c>
      <c r="E127" s="406"/>
      <c r="F127" s="411">
        <v>0.6</v>
      </c>
      <c r="G127" s="400">
        <v>25</v>
      </c>
      <c r="H127" s="413"/>
      <c r="I127" s="394"/>
      <c r="J127" s="394"/>
      <c r="K127" s="394"/>
      <c r="L127" s="394"/>
      <c r="M127" s="178" t="str">
        <f t="shared" si="26"/>
        <v>MY1 ARGENT  S81</v>
      </c>
      <c r="N127" s="138" t="str">
        <f t="shared" si="27"/>
        <v>S81</v>
      </c>
      <c r="O127" s="264">
        <f t="shared" si="28"/>
        <v>0</v>
      </c>
      <c r="P127" s="258">
        <f t="shared" si="29"/>
        <v>3.7499999999999999E-2</v>
      </c>
      <c r="Q127" s="259">
        <f t="shared" si="30"/>
        <v>1.5625</v>
      </c>
      <c r="R127" s="346">
        <f t="shared" si="31"/>
        <v>0</v>
      </c>
      <c r="S127" s="382"/>
      <c r="T127" s="117"/>
      <c r="U127" s="120"/>
      <c r="V127" s="115"/>
      <c r="W127" s="115"/>
      <c r="X127" s="121"/>
    </row>
    <row r="128" spans="1:24" ht="50.1" customHeight="1" x14ac:dyDescent="0.2">
      <c r="A128" s="145" t="s">
        <v>292</v>
      </c>
      <c r="B128" s="116"/>
      <c r="C128" s="141" t="s">
        <v>243</v>
      </c>
      <c r="D128" s="427">
        <v>75</v>
      </c>
      <c r="E128" s="399">
        <v>5</v>
      </c>
      <c r="F128" s="402">
        <v>90</v>
      </c>
      <c r="G128" s="407"/>
      <c r="H128" s="401">
        <v>5</v>
      </c>
      <c r="I128" s="221"/>
      <c r="J128" s="221"/>
      <c r="K128" s="221"/>
      <c r="L128" s="221"/>
      <c r="M128" s="178" t="str">
        <f t="shared" si="26"/>
        <v>MY1 ARGENT  S82</v>
      </c>
      <c r="N128" s="138" t="str">
        <f t="shared" si="27"/>
        <v>S82</v>
      </c>
      <c r="O128" s="263">
        <f t="shared" si="28"/>
        <v>0.3125</v>
      </c>
      <c r="P128" s="258">
        <f t="shared" si="29"/>
        <v>5.625</v>
      </c>
      <c r="Q128" s="257">
        <f t="shared" si="30"/>
        <v>0</v>
      </c>
      <c r="R128" s="345">
        <f t="shared" si="31"/>
        <v>0.3125</v>
      </c>
      <c r="S128" s="382"/>
      <c r="T128" s="117"/>
      <c r="U128" s="120"/>
      <c r="V128" s="115"/>
      <c r="W128" s="115"/>
      <c r="X128" s="121"/>
    </row>
    <row r="129" spans="1:24" ht="50.1" customHeight="1" x14ac:dyDescent="0.2">
      <c r="A129" s="145" t="s">
        <v>293</v>
      </c>
      <c r="B129" s="116"/>
      <c r="C129" s="141" t="s">
        <v>244</v>
      </c>
      <c r="D129" s="427">
        <v>75</v>
      </c>
      <c r="E129" s="406"/>
      <c r="F129" s="402">
        <v>2</v>
      </c>
      <c r="G129" s="400">
        <v>10</v>
      </c>
      <c r="H129" s="413"/>
      <c r="I129" s="394"/>
      <c r="J129" s="394"/>
      <c r="K129" s="394"/>
      <c r="L129" s="394"/>
      <c r="M129" s="178" t="str">
        <f t="shared" ref="M129:M161" si="32">A129</f>
        <v>MY1 ARGENT  S83</v>
      </c>
      <c r="N129" s="138" t="str">
        <f t="shared" ref="N129:N161" si="33">C129</f>
        <v>S83</v>
      </c>
      <c r="O129" s="264">
        <f t="shared" si="28"/>
        <v>0</v>
      </c>
      <c r="P129" s="258">
        <f t="shared" si="29"/>
        <v>0.125</v>
      </c>
      <c r="Q129" s="259">
        <f t="shared" si="30"/>
        <v>0.625</v>
      </c>
      <c r="R129" s="346">
        <f t="shared" si="31"/>
        <v>0</v>
      </c>
      <c r="S129" s="382"/>
      <c r="T129" s="117"/>
      <c r="U129" s="120"/>
      <c r="V129" s="115"/>
      <c r="W129" s="115"/>
      <c r="X129" s="121"/>
    </row>
    <row r="130" spans="1:24" ht="50.1" customHeight="1" x14ac:dyDescent="0.2">
      <c r="A130" s="145" t="s">
        <v>294</v>
      </c>
      <c r="B130" s="116"/>
      <c r="C130" s="141" t="s">
        <v>245</v>
      </c>
      <c r="D130" s="427">
        <v>75</v>
      </c>
      <c r="E130" s="406"/>
      <c r="F130" s="402">
        <v>5</v>
      </c>
      <c r="G130" s="400">
        <v>25</v>
      </c>
      <c r="H130" s="413"/>
      <c r="I130" s="394"/>
      <c r="J130" s="394"/>
      <c r="K130" s="394"/>
      <c r="L130" s="394"/>
      <c r="M130" s="178" t="str">
        <f t="shared" si="32"/>
        <v>MY1 ARGENT  S84</v>
      </c>
      <c r="N130" s="138" t="str">
        <f t="shared" si="33"/>
        <v>S84</v>
      </c>
      <c r="O130" s="264">
        <f t="shared" si="28"/>
        <v>0</v>
      </c>
      <c r="P130" s="258">
        <f t="shared" si="29"/>
        <v>0.3125</v>
      </c>
      <c r="Q130" s="259">
        <f t="shared" si="30"/>
        <v>1.5625</v>
      </c>
      <c r="R130" s="346">
        <f t="shared" si="31"/>
        <v>0</v>
      </c>
      <c r="S130" s="382"/>
      <c r="T130" s="117"/>
      <c r="U130" s="120"/>
      <c r="V130" s="115"/>
      <c r="W130" s="115"/>
      <c r="X130" s="121"/>
    </row>
    <row r="131" spans="1:24" ht="50.1" customHeight="1" x14ac:dyDescent="0.2">
      <c r="A131" s="145" t="s">
        <v>295</v>
      </c>
      <c r="B131" s="116"/>
      <c r="C131" s="141" t="s">
        <v>246</v>
      </c>
      <c r="D131" s="427">
        <v>75</v>
      </c>
      <c r="E131" s="406"/>
      <c r="F131" s="402">
        <v>15</v>
      </c>
      <c r="G131" s="400">
        <v>85</v>
      </c>
      <c r="H131" s="413"/>
      <c r="I131" s="394"/>
      <c r="J131" s="394"/>
      <c r="K131" s="394"/>
      <c r="L131" s="394"/>
      <c r="M131" s="178" t="str">
        <f t="shared" si="32"/>
        <v>MY1 ARGENT  S85</v>
      </c>
      <c r="N131" s="138" t="str">
        <f t="shared" si="33"/>
        <v>S85</v>
      </c>
      <c r="O131" s="264">
        <f t="shared" si="28"/>
        <v>0</v>
      </c>
      <c r="P131" s="258">
        <f t="shared" si="29"/>
        <v>0.9375</v>
      </c>
      <c r="Q131" s="259">
        <f t="shared" si="30"/>
        <v>5.3125</v>
      </c>
      <c r="R131" s="346">
        <f t="shared" si="31"/>
        <v>0</v>
      </c>
      <c r="S131" s="382"/>
      <c r="T131" s="117"/>
      <c r="U131" s="120"/>
      <c r="V131" s="115"/>
      <c r="W131" s="115"/>
      <c r="X131" s="121"/>
    </row>
    <row r="132" spans="1:24" ht="50.1" customHeight="1" x14ac:dyDescent="0.2">
      <c r="A132" s="145" t="s">
        <v>296</v>
      </c>
      <c r="B132" s="116"/>
      <c r="C132" s="141" t="s">
        <v>247</v>
      </c>
      <c r="D132" s="427">
        <v>75</v>
      </c>
      <c r="E132" s="406"/>
      <c r="F132" s="402">
        <v>2</v>
      </c>
      <c r="G132" s="400">
        <v>100</v>
      </c>
      <c r="H132" s="413"/>
      <c r="I132" s="394"/>
      <c r="J132" s="394"/>
      <c r="K132" s="394"/>
      <c r="L132" s="394"/>
      <c r="M132" s="178" t="str">
        <f t="shared" si="32"/>
        <v>MY1 ARGENT  S86</v>
      </c>
      <c r="N132" s="138" t="str">
        <f t="shared" si="33"/>
        <v>S86</v>
      </c>
      <c r="O132" s="264">
        <f t="shared" si="28"/>
        <v>0</v>
      </c>
      <c r="P132" s="258">
        <f t="shared" si="29"/>
        <v>0.125</v>
      </c>
      <c r="Q132" s="259">
        <f t="shared" si="30"/>
        <v>6.25</v>
      </c>
      <c r="R132" s="346">
        <f t="shared" si="31"/>
        <v>0</v>
      </c>
      <c r="S132" s="382"/>
      <c r="T132" s="117"/>
      <c r="U132" s="120"/>
      <c r="V132" s="115"/>
      <c r="W132" s="115"/>
      <c r="X132" s="121"/>
    </row>
    <row r="133" spans="1:24" ht="50.1" customHeight="1" x14ac:dyDescent="0.2">
      <c r="A133" s="145" t="s">
        <v>297</v>
      </c>
      <c r="B133" s="116"/>
      <c r="C133" s="141" t="s">
        <v>248</v>
      </c>
      <c r="D133" s="427">
        <v>75</v>
      </c>
      <c r="E133" s="406"/>
      <c r="F133" s="402">
        <v>1</v>
      </c>
      <c r="G133" s="400">
        <v>20</v>
      </c>
      <c r="H133" s="401">
        <v>5</v>
      </c>
      <c r="I133" s="221"/>
      <c r="J133" s="221"/>
      <c r="K133" s="221"/>
      <c r="L133" s="221"/>
      <c r="M133" s="178" t="str">
        <f t="shared" si="32"/>
        <v>MY1 ARGENT  S87</v>
      </c>
      <c r="N133" s="138" t="str">
        <f t="shared" si="33"/>
        <v>S87</v>
      </c>
      <c r="O133" s="264">
        <f t="shared" si="28"/>
        <v>0</v>
      </c>
      <c r="P133" s="258">
        <f t="shared" si="29"/>
        <v>6.25E-2</v>
      </c>
      <c r="Q133" s="259">
        <f t="shared" si="30"/>
        <v>1.25</v>
      </c>
      <c r="R133" s="345">
        <f t="shared" si="31"/>
        <v>0.3125</v>
      </c>
      <c r="S133" s="382"/>
      <c r="T133" s="117"/>
      <c r="U133" s="120"/>
      <c r="V133" s="115"/>
      <c r="W133" s="115"/>
      <c r="X133" s="121"/>
    </row>
    <row r="134" spans="1:24" ht="50.1" customHeight="1" x14ac:dyDescent="0.2">
      <c r="A134" s="145" t="s">
        <v>298</v>
      </c>
      <c r="B134" s="116"/>
      <c r="C134" s="141" t="s">
        <v>249</v>
      </c>
      <c r="D134" s="427">
        <v>75</v>
      </c>
      <c r="E134" s="406"/>
      <c r="F134" s="402">
        <v>5</v>
      </c>
      <c r="G134" s="400">
        <v>80</v>
      </c>
      <c r="H134" s="401">
        <v>15</v>
      </c>
      <c r="I134" s="221"/>
      <c r="J134" s="221"/>
      <c r="K134" s="221"/>
      <c r="L134" s="221"/>
      <c r="M134" s="178" t="str">
        <f t="shared" si="32"/>
        <v>MY1 ARGENT  S88</v>
      </c>
      <c r="N134" s="138" t="str">
        <f t="shared" si="33"/>
        <v>S88</v>
      </c>
      <c r="O134" s="264">
        <f t="shared" si="28"/>
        <v>0</v>
      </c>
      <c r="P134" s="258">
        <f t="shared" si="29"/>
        <v>0.3125</v>
      </c>
      <c r="Q134" s="259">
        <f t="shared" si="30"/>
        <v>5</v>
      </c>
      <c r="R134" s="345">
        <f t="shared" si="31"/>
        <v>0.9375</v>
      </c>
      <c r="S134" s="382"/>
      <c r="T134" s="117"/>
      <c r="U134" s="120"/>
      <c r="V134" s="115"/>
      <c r="W134" s="115"/>
      <c r="X134" s="121"/>
    </row>
    <row r="135" spans="1:24" ht="50.1" customHeight="1" x14ac:dyDescent="0.2">
      <c r="A135" s="145" t="s">
        <v>299</v>
      </c>
      <c r="B135" s="116"/>
      <c r="C135" s="141" t="s">
        <v>250</v>
      </c>
      <c r="D135" s="427">
        <v>75</v>
      </c>
      <c r="E135" s="399">
        <v>15</v>
      </c>
      <c r="F135" s="402">
        <v>10</v>
      </c>
      <c r="G135" s="400">
        <v>100</v>
      </c>
      <c r="H135" s="413"/>
      <c r="I135" s="394"/>
      <c r="J135" s="394"/>
      <c r="K135" s="394"/>
      <c r="L135" s="394"/>
      <c r="M135" s="178" t="str">
        <f t="shared" si="32"/>
        <v>MY1 ARGENT  S89</v>
      </c>
      <c r="N135" s="138" t="str">
        <f t="shared" si="33"/>
        <v>S89</v>
      </c>
      <c r="O135" s="263">
        <f t="shared" si="28"/>
        <v>0.9375</v>
      </c>
      <c r="P135" s="258">
        <f t="shared" si="29"/>
        <v>0.625</v>
      </c>
      <c r="Q135" s="259">
        <f t="shared" si="30"/>
        <v>6.25</v>
      </c>
      <c r="R135" s="346">
        <f t="shared" si="31"/>
        <v>0</v>
      </c>
      <c r="S135" s="382"/>
      <c r="T135" s="117"/>
      <c r="U135" s="120"/>
      <c r="V135" s="115"/>
      <c r="W135" s="115"/>
      <c r="X135" s="121"/>
    </row>
    <row r="136" spans="1:24" ht="50.1" customHeight="1" thickBot="1" x14ac:dyDescent="0.25">
      <c r="A136" s="163" t="s">
        <v>300</v>
      </c>
      <c r="B136" s="164"/>
      <c r="C136" s="165" t="s">
        <v>251</v>
      </c>
      <c r="D136" s="428">
        <v>75</v>
      </c>
      <c r="E136" s="403">
        <v>10</v>
      </c>
      <c r="F136" s="419">
        <v>5</v>
      </c>
      <c r="G136" s="404">
        <v>85</v>
      </c>
      <c r="H136" s="420"/>
      <c r="I136" s="394"/>
      <c r="J136" s="394"/>
      <c r="K136" s="394"/>
      <c r="L136" s="394"/>
      <c r="M136" s="178" t="str">
        <f t="shared" si="32"/>
        <v>MY1 ARGENT  S90</v>
      </c>
      <c r="N136" s="138" t="str">
        <f t="shared" si="33"/>
        <v>S90</v>
      </c>
      <c r="O136" s="265">
        <f t="shared" si="28"/>
        <v>0.625</v>
      </c>
      <c r="P136" s="271">
        <f t="shared" si="29"/>
        <v>0.3125</v>
      </c>
      <c r="Q136" s="267">
        <f t="shared" si="30"/>
        <v>5.3125</v>
      </c>
      <c r="R136" s="350">
        <f t="shared" si="31"/>
        <v>0</v>
      </c>
      <c r="S136" s="382"/>
      <c r="T136" s="117"/>
      <c r="U136" s="120"/>
      <c r="V136" s="115"/>
      <c r="W136" s="115"/>
      <c r="X136" s="121"/>
    </row>
    <row r="137" spans="1:24" ht="50.1" customHeight="1" x14ac:dyDescent="0.2">
      <c r="A137" s="255" t="s">
        <v>301</v>
      </c>
      <c r="B137" s="256"/>
      <c r="C137" s="130" t="s">
        <v>252</v>
      </c>
      <c r="D137" s="426">
        <v>75</v>
      </c>
      <c r="E137" s="422"/>
      <c r="F137" s="424">
        <v>90</v>
      </c>
      <c r="G137" s="398">
        <v>40</v>
      </c>
      <c r="H137" s="425">
        <v>20</v>
      </c>
      <c r="I137" s="221"/>
      <c r="J137" s="221"/>
      <c r="K137" s="221"/>
      <c r="L137" s="221"/>
      <c r="M137" s="178" t="str">
        <f t="shared" si="32"/>
        <v>MY1 ARGENT  S91</v>
      </c>
      <c r="N137" s="138" t="str">
        <f t="shared" si="33"/>
        <v>S91</v>
      </c>
      <c r="O137" s="269">
        <f t="shared" si="28"/>
        <v>0</v>
      </c>
      <c r="P137" s="272">
        <f t="shared" si="29"/>
        <v>5.625</v>
      </c>
      <c r="Q137" s="262">
        <f t="shared" si="30"/>
        <v>2.5</v>
      </c>
      <c r="R137" s="352">
        <f t="shared" si="31"/>
        <v>1.25</v>
      </c>
      <c r="S137" s="382"/>
      <c r="T137" s="117"/>
      <c r="U137" s="120"/>
      <c r="V137" s="115"/>
      <c r="W137" s="115"/>
      <c r="X137" s="121"/>
    </row>
    <row r="138" spans="1:24" ht="50.1" customHeight="1" x14ac:dyDescent="0.2">
      <c r="A138" s="145" t="s">
        <v>302</v>
      </c>
      <c r="B138" s="116"/>
      <c r="C138" s="141" t="s">
        <v>253</v>
      </c>
      <c r="D138" s="427">
        <v>75</v>
      </c>
      <c r="E138" s="406"/>
      <c r="F138" s="411">
        <v>0.6</v>
      </c>
      <c r="G138" s="407"/>
      <c r="H138" s="408">
        <v>0.4</v>
      </c>
      <c r="I138" s="409"/>
      <c r="J138" s="409"/>
      <c r="K138" s="409"/>
      <c r="L138" s="409"/>
      <c r="M138" s="178" t="str">
        <f t="shared" si="32"/>
        <v>MY1 ARGENT  S92</v>
      </c>
      <c r="N138" s="138" t="str">
        <f t="shared" si="33"/>
        <v>S92</v>
      </c>
      <c r="O138" s="264">
        <f t="shared" si="28"/>
        <v>0</v>
      </c>
      <c r="P138" s="258">
        <f t="shared" si="29"/>
        <v>3.7499999999999999E-2</v>
      </c>
      <c r="Q138" s="257">
        <f t="shared" si="30"/>
        <v>0</v>
      </c>
      <c r="R138" s="345">
        <f t="shared" si="31"/>
        <v>2.5000000000000001E-2</v>
      </c>
      <c r="S138" s="382"/>
      <c r="T138" s="117"/>
      <c r="U138" s="120"/>
      <c r="V138" s="115"/>
      <c r="W138" s="115"/>
      <c r="X138" s="121"/>
    </row>
    <row r="139" spans="1:24" ht="50.1" customHeight="1" x14ac:dyDescent="0.2">
      <c r="A139" s="145" t="s">
        <v>303</v>
      </c>
      <c r="B139" s="116"/>
      <c r="C139" s="141" t="s">
        <v>254</v>
      </c>
      <c r="D139" s="427">
        <v>75</v>
      </c>
      <c r="E139" s="406"/>
      <c r="F139" s="411">
        <v>0.2</v>
      </c>
      <c r="G139" s="407"/>
      <c r="H139" s="413"/>
      <c r="I139" s="394"/>
      <c r="J139" s="394"/>
      <c r="K139" s="394"/>
      <c r="L139" s="394"/>
      <c r="M139" s="178" t="str">
        <f t="shared" si="32"/>
        <v>MY1 ARGENT  S93</v>
      </c>
      <c r="N139" s="138" t="str">
        <f t="shared" si="33"/>
        <v>S93</v>
      </c>
      <c r="O139" s="264">
        <f t="shared" si="28"/>
        <v>0</v>
      </c>
      <c r="P139" s="258">
        <f t="shared" si="29"/>
        <v>1.2500000000000001E-2</v>
      </c>
      <c r="Q139" s="257">
        <f t="shared" si="30"/>
        <v>0</v>
      </c>
      <c r="R139" s="346">
        <f t="shared" si="31"/>
        <v>0</v>
      </c>
      <c r="S139" s="382"/>
      <c r="T139" s="117"/>
      <c r="U139" s="120"/>
      <c r="V139" s="115"/>
      <c r="W139" s="115"/>
      <c r="X139" s="121"/>
    </row>
    <row r="140" spans="1:24" ht="50.1" customHeight="1" x14ac:dyDescent="0.2">
      <c r="A140" s="145" t="s">
        <v>304</v>
      </c>
      <c r="B140" s="116"/>
      <c r="C140" s="141" t="s">
        <v>255</v>
      </c>
      <c r="D140" s="427">
        <v>75</v>
      </c>
      <c r="E140" s="406"/>
      <c r="F140" s="402">
        <v>1</v>
      </c>
      <c r="G140" s="407"/>
      <c r="H140" s="413"/>
      <c r="I140" s="394"/>
      <c r="J140" s="394"/>
      <c r="K140" s="394"/>
      <c r="L140" s="394"/>
      <c r="M140" s="178" t="str">
        <f t="shared" si="32"/>
        <v>MY1 ARGENT  S94</v>
      </c>
      <c r="N140" s="138" t="str">
        <f t="shared" si="33"/>
        <v>S94</v>
      </c>
      <c r="O140" s="264">
        <f t="shared" si="28"/>
        <v>0</v>
      </c>
      <c r="P140" s="258">
        <f t="shared" si="29"/>
        <v>6.25E-2</v>
      </c>
      <c r="Q140" s="257">
        <f t="shared" si="30"/>
        <v>0</v>
      </c>
      <c r="R140" s="346">
        <f t="shared" si="31"/>
        <v>0</v>
      </c>
      <c r="S140" s="382"/>
      <c r="T140" s="117"/>
      <c r="U140" s="120"/>
      <c r="V140" s="115"/>
      <c r="W140" s="115"/>
      <c r="X140" s="121"/>
    </row>
    <row r="141" spans="1:24" ht="50.1" customHeight="1" x14ac:dyDescent="0.2">
      <c r="A141" s="145" t="s">
        <v>305</v>
      </c>
      <c r="B141" s="116"/>
      <c r="C141" s="141" t="s">
        <v>256</v>
      </c>
      <c r="D141" s="427">
        <v>75</v>
      </c>
      <c r="E141" s="406"/>
      <c r="F141" s="402">
        <v>2</v>
      </c>
      <c r="G141" s="407"/>
      <c r="H141" s="401">
        <v>1</v>
      </c>
      <c r="I141" s="221"/>
      <c r="J141" s="221"/>
      <c r="K141" s="221"/>
      <c r="L141" s="221"/>
      <c r="M141" s="178" t="str">
        <f t="shared" si="32"/>
        <v>MY1 ARGENT  S95</v>
      </c>
      <c r="N141" s="138" t="str">
        <f t="shared" si="33"/>
        <v>S95</v>
      </c>
      <c r="O141" s="264">
        <f t="shared" si="28"/>
        <v>0</v>
      </c>
      <c r="P141" s="258">
        <f t="shared" si="29"/>
        <v>0.125</v>
      </c>
      <c r="Q141" s="257">
        <f t="shared" si="30"/>
        <v>0</v>
      </c>
      <c r="R141" s="345">
        <f t="shared" si="31"/>
        <v>6.25E-2</v>
      </c>
      <c r="S141" s="382"/>
      <c r="T141" s="117"/>
      <c r="U141" s="120"/>
      <c r="V141" s="115"/>
      <c r="W141" s="115"/>
      <c r="X141" s="121"/>
    </row>
    <row r="142" spans="1:24" ht="50.1" customHeight="1" x14ac:dyDescent="0.2">
      <c r="A142" s="145" t="s">
        <v>306</v>
      </c>
      <c r="B142" s="116"/>
      <c r="C142" s="141" t="s">
        <v>257</v>
      </c>
      <c r="D142" s="427">
        <v>75</v>
      </c>
      <c r="E142" s="406"/>
      <c r="F142" s="402">
        <v>30</v>
      </c>
      <c r="G142" s="400">
        <v>10</v>
      </c>
      <c r="H142" s="401">
        <v>10</v>
      </c>
      <c r="I142" s="221"/>
      <c r="J142" s="221"/>
      <c r="K142" s="221"/>
      <c r="L142" s="221"/>
      <c r="M142" s="178" t="str">
        <f t="shared" si="32"/>
        <v>MY1 ARGENT  S96</v>
      </c>
      <c r="N142" s="138" t="str">
        <f t="shared" si="33"/>
        <v>S96</v>
      </c>
      <c r="O142" s="264">
        <f t="shared" si="28"/>
        <v>0</v>
      </c>
      <c r="P142" s="258">
        <f t="shared" si="29"/>
        <v>1.875</v>
      </c>
      <c r="Q142" s="259">
        <f t="shared" si="30"/>
        <v>0.625</v>
      </c>
      <c r="R142" s="345">
        <f t="shared" si="31"/>
        <v>0.625</v>
      </c>
      <c r="S142" s="382"/>
      <c r="T142" s="117"/>
      <c r="U142" s="120"/>
      <c r="V142" s="115"/>
      <c r="W142" s="115"/>
      <c r="X142" s="121"/>
    </row>
    <row r="143" spans="1:24" ht="50.1" customHeight="1" x14ac:dyDescent="0.2">
      <c r="A143" s="145" t="s">
        <v>307</v>
      </c>
      <c r="B143" s="116"/>
      <c r="C143" s="141" t="s">
        <v>258</v>
      </c>
      <c r="D143" s="427">
        <v>75</v>
      </c>
      <c r="E143" s="410">
        <v>0.6</v>
      </c>
      <c r="F143" s="402">
        <v>2</v>
      </c>
      <c r="G143" s="407"/>
      <c r="H143" s="408">
        <v>0.4</v>
      </c>
      <c r="I143" s="409"/>
      <c r="J143" s="409"/>
      <c r="K143" s="409"/>
      <c r="L143" s="409"/>
      <c r="M143" s="178" t="str">
        <f t="shared" si="32"/>
        <v>MY1 ARGENT  S97</v>
      </c>
      <c r="N143" s="138" t="str">
        <f t="shared" si="33"/>
        <v>S97</v>
      </c>
      <c r="O143" s="263">
        <f t="shared" ref="O143:O161" si="34">E143/$R$31</f>
        <v>3.7499999999999999E-2</v>
      </c>
      <c r="P143" s="258">
        <f t="shared" ref="P143:P161" si="35">F143/$R$31</f>
        <v>0.125</v>
      </c>
      <c r="Q143" s="257">
        <f t="shared" ref="Q143:Q161" si="36">G143/$R$31</f>
        <v>0</v>
      </c>
      <c r="R143" s="345">
        <f t="shared" ref="R143:R161" si="37">H143/$R$31</f>
        <v>2.5000000000000001E-2</v>
      </c>
      <c r="S143" s="382"/>
      <c r="T143" s="117"/>
      <c r="U143" s="120"/>
      <c r="V143" s="115"/>
      <c r="W143" s="115"/>
      <c r="X143" s="121"/>
    </row>
    <row r="144" spans="1:24" ht="50.1" customHeight="1" x14ac:dyDescent="0.2">
      <c r="A144" s="145" t="s">
        <v>308</v>
      </c>
      <c r="B144" s="116"/>
      <c r="C144" s="141" t="s">
        <v>259</v>
      </c>
      <c r="D144" s="427">
        <v>75</v>
      </c>
      <c r="E144" s="406"/>
      <c r="F144" s="411">
        <v>0.8</v>
      </c>
      <c r="G144" s="407"/>
      <c r="H144" s="413"/>
      <c r="I144" s="394"/>
      <c r="J144" s="394"/>
      <c r="K144" s="394"/>
      <c r="L144" s="394"/>
      <c r="M144" s="178" t="str">
        <f t="shared" si="32"/>
        <v>MY1 ARGENT  S98</v>
      </c>
      <c r="N144" s="138" t="str">
        <f t="shared" si="33"/>
        <v>S98</v>
      </c>
      <c r="O144" s="264">
        <f t="shared" si="34"/>
        <v>0</v>
      </c>
      <c r="P144" s="258">
        <f t="shared" si="35"/>
        <v>0.05</v>
      </c>
      <c r="Q144" s="257">
        <f t="shared" si="36"/>
        <v>0</v>
      </c>
      <c r="R144" s="346">
        <f t="shared" si="37"/>
        <v>0</v>
      </c>
      <c r="S144" s="382"/>
      <c r="T144" s="117"/>
      <c r="U144" s="120"/>
      <c r="V144" s="115"/>
      <c r="W144" s="115"/>
      <c r="X144" s="121"/>
    </row>
    <row r="145" spans="1:24" ht="50.1" customHeight="1" x14ac:dyDescent="0.2">
      <c r="A145" s="145" t="s">
        <v>309</v>
      </c>
      <c r="B145" s="116"/>
      <c r="C145" s="141" t="s">
        <v>260</v>
      </c>
      <c r="D145" s="427">
        <v>75</v>
      </c>
      <c r="E145" s="406"/>
      <c r="F145" s="402">
        <v>2</v>
      </c>
      <c r="G145" s="412">
        <v>0.6</v>
      </c>
      <c r="H145" s="408">
        <v>0.6</v>
      </c>
      <c r="I145" s="409"/>
      <c r="J145" s="409"/>
      <c r="K145" s="409"/>
      <c r="L145" s="409"/>
      <c r="M145" s="178" t="str">
        <f t="shared" si="32"/>
        <v>MY1 ARGENT  S99</v>
      </c>
      <c r="N145" s="138" t="str">
        <f t="shared" si="33"/>
        <v>S99</v>
      </c>
      <c r="O145" s="264">
        <f t="shared" si="34"/>
        <v>0</v>
      </c>
      <c r="P145" s="258">
        <f t="shared" si="35"/>
        <v>0.125</v>
      </c>
      <c r="Q145" s="259">
        <f t="shared" si="36"/>
        <v>3.7499999999999999E-2</v>
      </c>
      <c r="R145" s="345">
        <f t="shared" si="37"/>
        <v>3.7499999999999999E-2</v>
      </c>
      <c r="S145" s="382"/>
      <c r="T145" s="117"/>
      <c r="U145" s="120"/>
      <c r="V145" s="115"/>
      <c r="W145" s="115"/>
      <c r="X145" s="121"/>
    </row>
    <row r="146" spans="1:24" ht="50.1" customHeight="1" x14ac:dyDescent="0.2">
      <c r="A146" s="145" t="s">
        <v>310</v>
      </c>
      <c r="B146" s="116"/>
      <c r="C146" s="141" t="s">
        <v>261</v>
      </c>
      <c r="D146" s="427">
        <v>75</v>
      </c>
      <c r="E146" s="399">
        <v>1</v>
      </c>
      <c r="F146" s="402">
        <v>5</v>
      </c>
      <c r="G146" s="407"/>
      <c r="H146" s="408">
        <v>0.6</v>
      </c>
      <c r="I146" s="409"/>
      <c r="J146" s="409"/>
      <c r="K146" s="409"/>
      <c r="L146" s="409"/>
      <c r="M146" s="178" t="str">
        <f t="shared" si="32"/>
        <v>MY1 ARGENT  S100</v>
      </c>
      <c r="N146" s="138" t="str">
        <f t="shared" si="33"/>
        <v>S100</v>
      </c>
      <c r="O146" s="263">
        <f t="shared" si="34"/>
        <v>6.25E-2</v>
      </c>
      <c r="P146" s="258">
        <f t="shared" si="35"/>
        <v>0.3125</v>
      </c>
      <c r="Q146" s="257">
        <f t="shared" si="36"/>
        <v>0</v>
      </c>
      <c r="R146" s="345">
        <f t="shared" si="37"/>
        <v>3.7499999999999999E-2</v>
      </c>
      <c r="S146" s="382"/>
      <c r="T146" s="117"/>
      <c r="U146" s="120"/>
      <c r="V146" s="115"/>
      <c r="W146" s="115"/>
      <c r="X146" s="121"/>
    </row>
    <row r="147" spans="1:24" ht="50.1" customHeight="1" x14ac:dyDescent="0.2">
      <c r="A147" s="145" t="s">
        <v>311</v>
      </c>
      <c r="B147" s="116"/>
      <c r="C147" s="141" t="s">
        <v>262</v>
      </c>
      <c r="D147" s="427">
        <v>75</v>
      </c>
      <c r="E147" s="406"/>
      <c r="F147" s="402">
        <v>10</v>
      </c>
      <c r="G147" s="400">
        <v>2</v>
      </c>
      <c r="H147" s="401">
        <v>2</v>
      </c>
      <c r="I147" s="221"/>
      <c r="J147" s="221"/>
      <c r="K147" s="221"/>
      <c r="L147" s="221"/>
      <c r="M147" s="178" t="str">
        <f t="shared" si="32"/>
        <v>MY1 ARGENT  S101</v>
      </c>
      <c r="N147" s="138" t="str">
        <f t="shared" si="33"/>
        <v>S101</v>
      </c>
      <c r="O147" s="264">
        <f t="shared" si="34"/>
        <v>0</v>
      </c>
      <c r="P147" s="258">
        <f t="shared" si="35"/>
        <v>0.625</v>
      </c>
      <c r="Q147" s="259">
        <f t="shared" si="36"/>
        <v>0.125</v>
      </c>
      <c r="R147" s="345">
        <f t="shared" si="37"/>
        <v>0.125</v>
      </c>
      <c r="S147" s="382"/>
      <c r="T147" s="117"/>
      <c r="U147" s="120"/>
      <c r="V147" s="115"/>
      <c r="W147" s="115"/>
      <c r="X147" s="121"/>
    </row>
    <row r="148" spans="1:24" ht="50.1" customHeight="1" x14ac:dyDescent="0.2">
      <c r="A148" s="145" t="s">
        <v>312</v>
      </c>
      <c r="B148" s="116"/>
      <c r="C148" s="141" t="s">
        <v>263</v>
      </c>
      <c r="D148" s="427">
        <v>75</v>
      </c>
      <c r="E148" s="406"/>
      <c r="F148" s="402">
        <v>5</v>
      </c>
      <c r="G148" s="407"/>
      <c r="H148" s="401">
        <v>2</v>
      </c>
      <c r="I148" s="221"/>
      <c r="J148" s="221"/>
      <c r="K148" s="221"/>
      <c r="L148" s="221"/>
      <c r="M148" s="178" t="str">
        <f t="shared" si="32"/>
        <v>MY1 ARGENT  S102</v>
      </c>
      <c r="N148" s="138" t="str">
        <f t="shared" si="33"/>
        <v>S102</v>
      </c>
      <c r="O148" s="264">
        <f t="shared" si="34"/>
        <v>0</v>
      </c>
      <c r="P148" s="258">
        <f t="shared" si="35"/>
        <v>0.3125</v>
      </c>
      <c r="Q148" s="257">
        <f t="shared" si="36"/>
        <v>0</v>
      </c>
      <c r="R148" s="345">
        <f t="shared" si="37"/>
        <v>0.125</v>
      </c>
      <c r="S148" s="382"/>
      <c r="T148" s="117"/>
      <c r="U148" s="120"/>
      <c r="V148" s="115"/>
      <c r="W148" s="115"/>
      <c r="X148" s="121"/>
    </row>
    <row r="149" spans="1:24" ht="50.1" customHeight="1" x14ac:dyDescent="0.2">
      <c r="A149" s="145" t="s">
        <v>313</v>
      </c>
      <c r="B149" s="116"/>
      <c r="C149" s="141" t="s">
        <v>264</v>
      </c>
      <c r="D149" s="427">
        <v>75</v>
      </c>
      <c r="E149" s="406"/>
      <c r="F149" s="402">
        <v>2</v>
      </c>
      <c r="G149" s="407"/>
      <c r="H149" s="413"/>
      <c r="I149" s="394"/>
      <c r="J149" s="394"/>
      <c r="K149" s="394"/>
      <c r="L149" s="394"/>
      <c r="M149" s="178" t="str">
        <f t="shared" si="32"/>
        <v>MY1 ARGENT  S103</v>
      </c>
      <c r="N149" s="138" t="str">
        <f t="shared" si="33"/>
        <v>S103</v>
      </c>
      <c r="O149" s="264">
        <f t="shared" si="34"/>
        <v>0</v>
      </c>
      <c r="P149" s="258">
        <f t="shared" si="35"/>
        <v>0.125</v>
      </c>
      <c r="Q149" s="257">
        <f t="shared" si="36"/>
        <v>0</v>
      </c>
      <c r="R149" s="346">
        <f t="shared" si="37"/>
        <v>0</v>
      </c>
      <c r="S149" s="382"/>
      <c r="T149" s="117"/>
      <c r="U149" s="120"/>
      <c r="V149" s="115"/>
      <c r="W149" s="115"/>
      <c r="X149" s="121"/>
    </row>
    <row r="150" spans="1:24" ht="50.1" customHeight="1" x14ac:dyDescent="0.2">
      <c r="A150" s="145" t="s">
        <v>314</v>
      </c>
      <c r="B150" s="116"/>
      <c r="C150" s="141" t="s">
        <v>265</v>
      </c>
      <c r="D150" s="427">
        <v>75</v>
      </c>
      <c r="E150" s="406"/>
      <c r="F150" s="402">
        <v>5</v>
      </c>
      <c r="G150" s="407"/>
      <c r="H150" s="413"/>
      <c r="I150" s="394"/>
      <c r="J150" s="394"/>
      <c r="K150" s="394"/>
      <c r="L150" s="394"/>
      <c r="M150" s="178" t="str">
        <f t="shared" si="32"/>
        <v>MY1 ARGENT  S104</v>
      </c>
      <c r="N150" s="138" t="str">
        <f t="shared" si="33"/>
        <v>S104</v>
      </c>
      <c r="O150" s="264">
        <f t="shared" si="34"/>
        <v>0</v>
      </c>
      <c r="P150" s="258">
        <f t="shared" si="35"/>
        <v>0.3125</v>
      </c>
      <c r="Q150" s="257">
        <f t="shared" si="36"/>
        <v>0</v>
      </c>
      <c r="R150" s="346">
        <f t="shared" si="37"/>
        <v>0</v>
      </c>
      <c r="S150" s="382"/>
      <c r="T150" s="117"/>
      <c r="U150" s="120"/>
      <c r="V150" s="115"/>
      <c r="W150" s="115"/>
      <c r="X150" s="121"/>
    </row>
    <row r="151" spans="1:24" ht="50.1" customHeight="1" x14ac:dyDescent="0.2">
      <c r="A151" s="145" t="s">
        <v>315</v>
      </c>
      <c r="B151" s="116"/>
      <c r="C151" s="141" t="s">
        <v>266</v>
      </c>
      <c r="D151" s="427">
        <v>75</v>
      </c>
      <c r="E151" s="399">
        <v>2</v>
      </c>
      <c r="F151" s="402">
        <v>10</v>
      </c>
      <c r="G151" s="407"/>
      <c r="H151" s="401">
        <v>1</v>
      </c>
      <c r="I151" s="221"/>
      <c r="J151" s="221"/>
      <c r="K151" s="221"/>
      <c r="L151" s="221"/>
      <c r="M151" s="178" t="str">
        <f t="shared" si="32"/>
        <v>MY1 ARGENT  S105</v>
      </c>
      <c r="N151" s="138" t="str">
        <f t="shared" si="33"/>
        <v>S105</v>
      </c>
      <c r="O151" s="263">
        <f t="shared" si="34"/>
        <v>0.125</v>
      </c>
      <c r="P151" s="258">
        <f t="shared" si="35"/>
        <v>0.625</v>
      </c>
      <c r="Q151" s="257">
        <f t="shared" si="36"/>
        <v>0</v>
      </c>
      <c r="R151" s="345">
        <f t="shared" si="37"/>
        <v>6.25E-2</v>
      </c>
      <c r="S151" s="382"/>
      <c r="T151" s="117"/>
      <c r="U151" s="120"/>
      <c r="V151" s="115"/>
      <c r="W151" s="115"/>
      <c r="X151" s="121"/>
    </row>
    <row r="152" spans="1:24" ht="50.1" customHeight="1" x14ac:dyDescent="0.2">
      <c r="A152" s="145" t="s">
        <v>316</v>
      </c>
      <c r="B152" s="116"/>
      <c r="C152" s="141" t="s">
        <v>267</v>
      </c>
      <c r="D152" s="427">
        <v>75</v>
      </c>
      <c r="E152" s="406"/>
      <c r="F152" s="402">
        <v>20</v>
      </c>
      <c r="G152" s="407"/>
      <c r="H152" s="413"/>
      <c r="I152" s="394"/>
      <c r="J152" s="394"/>
      <c r="K152" s="394"/>
      <c r="L152" s="394"/>
      <c r="M152" s="178" t="str">
        <f t="shared" si="32"/>
        <v>MY1 ARGENT  S106</v>
      </c>
      <c r="N152" s="138" t="str">
        <f t="shared" si="33"/>
        <v>S106</v>
      </c>
      <c r="O152" s="264">
        <f t="shared" si="34"/>
        <v>0</v>
      </c>
      <c r="P152" s="258">
        <f t="shared" si="35"/>
        <v>1.25</v>
      </c>
      <c r="Q152" s="257">
        <f t="shared" si="36"/>
        <v>0</v>
      </c>
      <c r="R152" s="346">
        <f t="shared" si="37"/>
        <v>0</v>
      </c>
      <c r="S152" s="382"/>
      <c r="T152" s="117"/>
      <c r="U152" s="120"/>
      <c r="V152" s="115"/>
      <c r="W152" s="115"/>
      <c r="X152" s="121"/>
    </row>
    <row r="153" spans="1:24" ht="50.1" customHeight="1" x14ac:dyDescent="0.2">
      <c r="A153" s="145" t="s">
        <v>317</v>
      </c>
      <c r="B153" s="116"/>
      <c r="C153" s="141" t="s">
        <v>268</v>
      </c>
      <c r="D153" s="427">
        <v>75</v>
      </c>
      <c r="E153" s="406"/>
      <c r="F153" s="402">
        <v>10</v>
      </c>
      <c r="G153" s="407"/>
      <c r="H153" s="413"/>
      <c r="I153" s="394"/>
      <c r="J153" s="394"/>
      <c r="K153" s="394"/>
      <c r="L153" s="394"/>
      <c r="M153" s="178" t="str">
        <f t="shared" si="32"/>
        <v>MY1 ARGENT  S107</v>
      </c>
      <c r="N153" s="138" t="str">
        <f t="shared" si="33"/>
        <v>S107</v>
      </c>
      <c r="O153" s="264">
        <f t="shared" si="34"/>
        <v>0</v>
      </c>
      <c r="P153" s="258">
        <f t="shared" si="35"/>
        <v>0.625</v>
      </c>
      <c r="Q153" s="257">
        <f t="shared" si="36"/>
        <v>0</v>
      </c>
      <c r="R153" s="346">
        <f t="shared" si="37"/>
        <v>0</v>
      </c>
      <c r="S153" s="382"/>
      <c r="T153" s="117"/>
      <c r="U153" s="120"/>
      <c r="V153" s="115"/>
      <c r="W153" s="115"/>
      <c r="X153" s="121"/>
    </row>
    <row r="154" spans="1:24" ht="50.1" customHeight="1" x14ac:dyDescent="0.2">
      <c r="A154" s="145" t="s">
        <v>318</v>
      </c>
      <c r="B154" s="116"/>
      <c r="C154" s="141" t="s">
        <v>269</v>
      </c>
      <c r="D154" s="427">
        <v>75</v>
      </c>
      <c r="E154" s="406"/>
      <c r="F154" s="402">
        <v>5</v>
      </c>
      <c r="G154" s="400">
        <v>1</v>
      </c>
      <c r="H154" s="401">
        <v>1</v>
      </c>
      <c r="I154" s="221"/>
      <c r="J154" s="221"/>
      <c r="K154" s="221"/>
      <c r="L154" s="221"/>
      <c r="M154" s="178" t="str">
        <f t="shared" si="32"/>
        <v>MY1 ARGENT  S108</v>
      </c>
      <c r="N154" s="138" t="str">
        <f t="shared" si="33"/>
        <v>S108</v>
      </c>
      <c r="O154" s="264">
        <f t="shared" si="34"/>
        <v>0</v>
      </c>
      <c r="P154" s="258">
        <f t="shared" si="35"/>
        <v>0.3125</v>
      </c>
      <c r="Q154" s="259">
        <f t="shared" si="36"/>
        <v>6.25E-2</v>
      </c>
      <c r="R154" s="345">
        <f t="shared" si="37"/>
        <v>6.25E-2</v>
      </c>
      <c r="S154" s="382"/>
      <c r="T154" s="117"/>
      <c r="U154" s="120"/>
      <c r="V154" s="115"/>
      <c r="W154" s="115"/>
      <c r="X154" s="121"/>
    </row>
    <row r="155" spans="1:24" ht="50.1" customHeight="1" x14ac:dyDescent="0.2">
      <c r="A155" s="145" t="s">
        <v>319</v>
      </c>
      <c r="B155" s="116"/>
      <c r="C155" s="141" t="s">
        <v>270</v>
      </c>
      <c r="D155" s="427">
        <v>75</v>
      </c>
      <c r="E155" s="399">
        <v>5</v>
      </c>
      <c r="F155" s="402">
        <v>20</v>
      </c>
      <c r="G155" s="407"/>
      <c r="H155" s="401">
        <v>2</v>
      </c>
      <c r="I155" s="221"/>
      <c r="J155" s="221"/>
      <c r="K155" s="221"/>
      <c r="L155" s="221"/>
      <c r="M155" s="178" t="str">
        <f t="shared" si="32"/>
        <v>MY1 ARGENT  S109</v>
      </c>
      <c r="N155" s="138" t="str">
        <f t="shared" si="33"/>
        <v>S109</v>
      </c>
      <c r="O155" s="263">
        <f t="shared" si="34"/>
        <v>0.3125</v>
      </c>
      <c r="P155" s="258">
        <f t="shared" si="35"/>
        <v>1.25</v>
      </c>
      <c r="Q155" s="257">
        <f t="shared" si="36"/>
        <v>0</v>
      </c>
      <c r="R155" s="345">
        <f t="shared" si="37"/>
        <v>0.125</v>
      </c>
      <c r="S155" s="382"/>
      <c r="T155" s="117"/>
      <c r="U155" s="120"/>
      <c r="V155" s="115"/>
      <c r="W155" s="115"/>
      <c r="X155" s="121"/>
    </row>
    <row r="156" spans="1:24" ht="50.1" customHeight="1" x14ac:dyDescent="0.2">
      <c r="A156" s="145" t="s">
        <v>320</v>
      </c>
      <c r="B156" s="116"/>
      <c r="C156" s="141" t="s">
        <v>271</v>
      </c>
      <c r="D156" s="427">
        <v>75</v>
      </c>
      <c r="E156" s="399">
        <v>20</v>
      </c>
      <c r="F156" s="402">
        <v>70</v>
      </c>
      <c r="G156" s="407"/>
      <c r="H156" s="401">
        <v>10</v>
      </c>
      <c r="I156" s="221"/>
      <c r="J156" s="221"/>
      <c r="K156" s="221"/>
      <c r="L156" s="221"/>
      <c r="M156" s="178" t="str">
        <f t="shared" si="32"/>
        <v>MY1 ARGENT  S110</v>
      </c>
      <c r="N156" s="138" t="str">
        <f t="shared" si="33"/>
        <v>S110</v>
      </c>
      <c r="O156" s="263">
        <f t="shared" si="34"/>
        <v>1.25</v>
      </c>
      <c r="P156" s="258">
        <f t="shared" si="35"/>
        <v>4.375</v>
      </c>
      <c r="Q156" s="257">
        <f t="shared" si="36"/>
        <v>0</v>
      </c>
      <c r="R156" s="345">
        <f t="shared" si="37"/>
        <v>0.625</v>
      </c>
      <c r="S156" s="382"/>
      <c r="T156" s="117"/>
      <c r="U156" s="120"/>
      <c r="V156" s="115"/>
      <c r="W156" s="115"/>
      <c r="X156" s="121"/>
    </row>
    <row r="157" spans="1:24" ht="50.1" customHeight="1" x14ac:dyDescent="0.2">
      <c r="A157" s="145" t="s">
        <v>321</v>
      </c>
      <c r="B157" s="116"/>
      <c r="C157" s="141" t="s">
        <v>272</v>
      </c>
      <c r="D157" s="427">
        <v>75</v>
      </c>
      <c r="E157" s="406"/>
      <c r="F157" s="402">
        <v>150</v>
      </c>
      <c r="G157" s="407"/>
      <c r="H157" s="413"/>
      <c r="I157" s="394"/>
      <c r="J157" s="394"/>
      <c r="K157" s="394"/>
      <c r="L157" s="394"/>
      <c r="M157" s="178" t="str">
        <f t="shared" si="32"/>
        <v>MY1 ARGENT  S111</v>
      </c>
      <c r="N157" s="138" t="str">
        <f t="shared" si="33"/>
        <v>S111</v>
      </c>
      <c r="O157" s="264">
        <f t="shared" si="34"/>
        <v>0</v>
      </c>
      <c r="P157" s="258">
        <f t="shared" si="35"/>
        <v>9.375</v>
      </c>
      <c r="Q157" s="257">
        <f t="shared" si="36"/>
        <v>0</v>
      </c>
      <c r="R157" s="346">
        <f t="shared" si="37"/>
        <v>0</v>
      </c>
      <c r="S157" s="382"/>
      <c r="T157" s="117"/>
      <c r="U157" s="120"/>
      <c r="V157" s="115"/>
      <c r="W157" s="115"/>
      <c r="X157" s="121"/>
    </row>
    <row r="158" spans="1:24" ht="50.1" customHeight="1" x14ac:dyDescent="0.2">
      <c r="A158" s="145" t="s">
        <v>322</v>
      </c>
      <c r="B158" s="116"/>
      <c r="C158" s="141" t="s">
        <v>273</v>
      </c>
      <c r="D158" s="427">
        <v>75</v>
      </c>
      <c r="E158" s="406"/>
      <c r="F158" s="402">
        <v>50</v>
      </c>
      <c r="G158" s="407"/>
      <c r="H158" s="401">
        <v>2</v>
      </c>
      <c r="I158" s="221"/>
      <c r="J158" s="221"/>
      <c r="K158" s="221"/>
      <c r="L158" s="221"/>
      <c r="M158" s="178" t="str">
        <f t="shared" si="32"/>
        <v>MY1 ARGENT  S112</v>
      </c>
      <c r="N158" s="138" t="str">
        <f t="shared" si="33"/>
        <v>S112</v>
      </c>
      <c r="O158" s="264">
        <f t="shared" si="34"/>
        <v>0</v>
      </c>
      <c r="P158" s="258">
        <f t="shared" si="35"/>
        <v>3.125</v>
      </c>
      <c r="Q158" s="257">
        <f t="shared" si="36"/>
        <v>0</v>
      </c>
      <c r="R158" s="345">
        <f t="shared" si="37"/>
        <v>0.125</v>
      </c>
      <c r="S158" s="382"/>
      <c r="T158" s="117"/>
      <c r="U158" s="120"/>
      <c r="V158" s="115"/>
      <c r="W158" s="115"/>
      <c r="X158" s="121"/>
    </row>
    <row r="159" spans="1:24" ht="50.1" customHeight="1" x14ac:dyDescent="0.2">
      <c r="A159" s="145" t="s">
        <v>323</v>
      </c>
      <c r="B159" s="116"/>
      <c r="C159" s="141" t="s">
        <v>274</v>
      </c>
      <c r="D159" s="427">
        <v>75</v>
      </c>
      <c r="E159" s="406"/>
      <c r="F159" s="402">
        <v>10</v>
      </c>
      <c r="G159" s="407"/>
      <c r="H159" s="401">
        <v>5</v>
      </c>
      <c r="I159" s="221"/>
      <c r="J159" s="221"/>
      <c r="K159" s="221"/>
      <c r="L159" s="221"/>
      <c r="M159" s="178" t="str">
        <f t="shared" si="32"/>
        <v>MY1 ARGENT  S113</v>
      </c>
      <c r="N159" s="138" t="str">
        <f t="shared" si="33"/>
        <v>S113</v>
      </c>
      <c r="O159" s="264">
        <f t="shared" si="34"/>
        <v>0</v>
      </c>
      <c r="P159" s="258">
        <f t="shared" si="35"/>
        <v>0.625</v>
      </c>
      <c r="Q159" s="257">
        <f t="shared" si="36"/>
        <v>0</v>
      </c>
      <c r="R159" s="345">
        <f t="shared" si="37"/>
        <v>0.3125</v>
      </c>
      <c r="S159" s="382"/>
      <c r="T159" s="117"/>
      <c r="U159" s="120"/>
      <c r="V159" s="115"/>
      <c r="W159" s="115"/>
      <c r="X159" s="121"/>
    </row>
    <row r="160" spans="1:24" ht="50.1" customHeight="1" x14ac:dyDescent="0.2">
      <c r="A160" s="145" t="s">
        <v>324</v>
      </c>
      <c r="B160" s="116"/>
      <c r="C160" s="141" t="s">
        <v>275</v>
      </c>
      <c r="D160" s="427">
        <v>75</v>
      </c>
      <c r="E160" s="406"/>
      <c r="F160" s="402">
        <v>30</v>
      </c>
      <c r="G160" s="407"/>
      <c r="H160" s="401">
        <v>20</v>
      </c>
      <c r="I160" s="221"/>
      <c r="J160" s="221"/>
      <c r="K160" s="221"/>
      <c r="L160" s="221"/>
      <c r="M160" s="178" t="str">
        <f t="shared" si="32"/>
        <v>MY1 ARGENT  S114</v>
      </c>
      <c r="N160" s="138" t="str">
        <f t="shared" si="33"/>
        <v>S114</v>
      </c>
      <c r="O160" s="264">
        <f t="shared" si="34"/>
        <v>0</v>
      </c>
      <c r="P160" s="258">
        <f t="shared" si="35"/>
        <v>1.875</v>
      </c>
      <c r="Q160" s="257">
        <f t="shared" si="36"/>
        <v>0</v>
      </c>
      <c r="R160" s="345">
        <f t="shared" si="37"/>
        <v>1.25</v>
      </c>
      <c r="S160" s="382"/>
      <c r="T160" s="117"/>
      <c r="U160" s="120"/>
      <c r="V160" s="115"/>
      <c r="W160" s="115"/>
      <c r="X160" s="121"/>
    </row>
    <row r="161" spans="1:24" ht="50.1" customHeight="1" thickBot="1" x14ac:dyDescent="0.25">
      <c r="A161" s="163" t="s">
        <v>325</v>
      </c>
      <c r="B161" s="164"/>
      <c r="C161" s="165" t="s">
        <v>276</v>
      </c>
      <c r="D161" s="428">
        <v>75</v>
      </c>
      <c r="E161" s="414"/>
      <c r="F161" s="419">
        <v>60</v>
      </c>
      <c r="G161" s="415"/>
      <c r="H161" s="405">
        <v>40</v>
      </c>
      <c r="I161" s="221"/>
      <c r="J161" s="221"/>
      <c r="K161" s="221"/>
      <c r="L161" s="221"/>
      <c r="M161" s="179" t="str">
        <f t="shared" si="32"/>
        <v>MY1 ARGENT  S115</v>
      </c>
      <c r="N161" s="174" t="str">
        <f t="shared" si="33"/>
        <v>S115</v>
      </c>
      <c r="O161" s="353">
        <f t="shared" si="34"/>
        <v>0</v>
      </c>
      <c r="P161" s="354">
        <f t="shared" si="35"/>
        <v>3.75</v>
      </c>
      <c r="Q161" s="355">
        <f t="shared" si="36"/>
        <v>0</v>
      </c>
      <c r="R161" s="356">
        <f t="shared" si="37"/>
        <v>2.5</v>
      </c>
      <c r="S161" s="123"/>
      <c r="T161" s="138"/>
      <c r="U161" s="180"/>
      <c r="V161" s="115"/>
      <c r="W161" s="115"/>
      <c r="X161" s="121"/>
    </row>
    <row r="162" spans="1:24" x14ac:dyDescent="0.2">
      <c r="A162" s="380"/>
      <c r="B162" s="381"/>
      <c r="C162" s="382"/>
      <c r="D162" s="382"/>
      <c r="E162" s="382"/>
      <c r="F162" s="495"/>
      <c r="G162" s="496"/>
      <c r="H162" s="382"/>
      <c r="I162" s="382"/>
      <c r="J162" s="382"/>
      <c r="K162" s="382"/>
      <c r="L162" s="381"/>
      <c r="M162" s="382"/>
      <c r="N162" s="382"/>
      <c r="O162" s="382"/>
      <c r="P162" s="382"/>
      <c r="Q162" s="497"/>
      <c r="R162" s="381"/>
      <c r="S162" s="381"/>
    </row>
  </sheetData>
  <sheetProtection algorithmName="SHA-512" hashValue="dp7F7PH9qvu4YQ7Ks5Db5XvTzbFtw3pf8GX+c5qthFoTSt1bOY7kNRzbOi/ZJuky9yc775fDbHcNFg6oF98Waw==" saltValue="ru/wzh6IXQLJTdMiA5LkQA==" spinCount="100000" sheet="1" formatCells="0" formatColumns="0" formatRows="0" insertColumns="0" insertRows="0" insertHyperlinks="0" deleteColumns="0" deleteRows="0" selectLockedCells="1" sort="0" autoFilter="0" pivotTables="0"/>
  <mergeCells count="9">
    <mergeCell ref="B1:R1"/>
    <mergeCell ref="B14:R14"/>
    <mergeCell ref="U1:Y1"/>
    <mergeCell ref="M30:R30"/>
    <mergeCell ref="E30:H30"/>
    <mergeCell ref="B23:F23"/>
    <mergeCell ref="A30:B30"/>
    <mergeCell ref="M15:R15"/>
    <mergeCell ref="U14:AC14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0">
    <tabColor rgb="FFE30F28"/>
  </sheetPr>
  <dimension ref="A1:BX131"/>
  <sheetViews>
    <sheetView showGridLines="0" showRowColHeaders="0" tabSelected="1" zoomScale="115" zoomScaleNormal="115" workbookViewId="0">
      <selection activeCell="K4" sqref="K4:M4"/>
    </sheetView>
  </sheetViews>
  <sheetFormatPr baseColWidth="10" defaultRowHeight="12.75" x14ac:dyDescent="0.2"/>
  <cols>
    <col min="1" max="1" width="3.7109375" customWidth="1"/>
    <col min="2" max="2" width="25.7109375" style="1" customWidth="1"/>
    <col min="3" max="3" width="10.140625" style="1" hidden="1" customWidth="1"/>
    <col min="4" max="4" width="3.7109375" style="1" customWidth="1"/>
    <col min="5" max="5" width="6.7109375" customWidth="1"/>
    <col min="6" max="6" width="2.7109375" customWidth="1"/>
    <col min="7" max="7" width="5.7109375" customWidth="1"/>
    <col min="8" max="8" width="3.7109375" customWidth="1"/>
    <col min="9" max="9" width="2.7109375" customWidth="1"/>
    <col min="10" max="11" width="3.7109375" customWidth="1"/>
    <col min="12" max="12" width="10.7109375" customWidth="1"/>
    <col min="13" max="14" width="3.7109375" customWidth="1"/>
    <col min="15" max="15" width="13.7109375" customWidth="1"/>
    <col min="16" max="16" width="5.7109375" customWidth="1"/>
    <col min="17" max="17" width="2.7109375" customWidth="1"/>
    <col min="18" max="18" width="5.7109375" customWidth="1"/>
    <col min="19" max="19" width="3.7109375" customWidth="1"/>
    <col min="20" max="21" width="9.7109375" hidden="1" customWidth="1"/>
    <col min="22" max="22" width="3.7109375" customWidth="1"/>
    <col min="23" max="23" width="9.7109375" customWidth="1"/>
    <col min="24" max="24" width="4.7109375" customWidth="1"/>
    <col min="25" max="25" width="11.7109375" customWidth="1"/>
    <col min="26" max="26" width="13.7109375" customWidth="1"/>
    <col min="27" max="27" width="3.7109375" customWidth="1"/>
    <col min="28" max="28" width="5.85546875" customWidth="1"/>
  </cols>
  <sheetData>
    <row r="1" spans="1:76" s="3" customFormat="1" ht="19.5" thickTop="1" thickBot="1" x14ac:dyDescent="0.25">
      <c r="A1" s="457" t="s">
        <v>117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501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6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  <c r="BM1" s="321"/>
      <c r="BN1" s="321"/>
      <c r="BO1" s="321"/>
      <c r="BP1" s="321"/>
      <c r="BQ1" s="321"/>
      <c r="BR1" s="321"/>
      <c r="BS1" s="321"/>
      <c r="BT1" s="321"/>
      <c r="BU1" s="321"/>
      <c r="BV1" s="321"/>
      <c r="BW1" s="321"/>
      <c r="BX1" s="321"/>
    </row>
    <row r="2" spans="1:76" s="3" customFormat="1" ht="27" thickBot="1" x14ac:dyDescent="0.25">
      <c r="A2" s="463" t="s">
        <v>87</v>
      </c>
      <c r="B2" s="464"/>
      <c r="C2" s="77"/>
      <c r="D2" s="459" t="s">
        <v>144</v>
      </c>
      <c r="E2" s="460"/>
      <c r="F2" s="460"/>
      <c r="G2" s="460"/>
      <c r="H2" s="460"/>
      <c r="I2" s="460"/>
      <c r="J2" s="460"/>
      <c r="K2" s="460"/>
      <c r="L2" s="460"/>
      <c r="M2" s="460"/>
      <c r="N2" s="461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9"/>
      <c r="AC2" s="321"/>
      <c r="AD2" s="321"/>
      <c r="AE2" s="321"/>
      <c r="AF2" s="321"/>
      <c r="AG2" s="321"/>
      <c r="AH2" s="321"/>
      <c r="AI2" s="321"/>
      <c r="AJ2" s="321"/>
      <c r="AK2" s="321"/>
      <c r="AL2" s="321"/>
      <c r="AM2" s="321"/>
      <c r="AN2" s="321"/>
      <c r="AO2" s="321"/>
      <c r="AP2" s="321"/>
      <c r="AQ2" s="321"/>
      <c r="AR2" s="321"/>
      <c r="AS2" s="321"/>
      <c r="AT2" s="321"/>
      <c r="AU2" s="321"/>
      <c r="AV2" s="321"/>
      <c r="AW2" s="321"/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s="321"/>
      <c r="BI2" s="321"/>
      <c r="BJ2" s="321"/>
      <c r="BK2" s="321"/>
      <c r="BL2" s="321"/>
      <c r="BM2" s="321"/>
      <c r="BN2" s="321"/>
      <c r="BO2" s="321"/>
      <c r="BP2" s="321"/>
      <c r="BQ2" s="321"/>
      <c r="BR2" s="321"/>
      <c r="BS2" s="321"/>
      <c r="BT2" s="321"/>
      <c r="BU2" s="321"/>
      <c r="BV2" s="321"/>
      <c r="BW2" s="321"/>
      <c r="BX2" s="321"/>
    </row>
    <row r="3" spans="1:76" s="3" customFormat="1" ht="18.75" thickBot="1" x14ac:dyDescent="0.25">
      <c r="A3" s="463" t="s">
        <v>89</v>
      </c>
      <c r="B3" s="464"/>
      <c r="C3" s="77"/>
      <c r="D3" s="462" t="s">
        <v>4</v>
      </c>
      <c r="E3" s="462"/>
      <c r="F3" s="462"/>
      <c r="G3" s="462"/>
      <c r="H3" s="462"/>
      <c r="I3" s="462"/>
      <c r="J3" s="462"/>
      <c r="K3" s="462"/>
      <c r="L3" s="80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9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</row>
    <row r="4" spans="1:76" s="3" customFormat="1" ht="18.75" thickBot="1" x14ac:dyDescent="0.25">
      <c r="A4" s="463" t="s">
        <v>88</v>
      </c>
      <c r="B4" s="464"/>
      <c r="C4" s="464"/>
      <c r="D4" s="464"/>
      <c r="E4" s="464"/>
      <c r="F4" s="464"/>
      <c r="G4" s="78"/>
      <c r="H4" s="78"/>
      <c r="I4" s="78"/>
      <c r="J4" s="78"/>
      <c r="K4" s="465">
        <v>10</v>
      </c>
      <c r="L4" s="466"/>
      <c r="M4" s="466"/>
      <c r="N4" s="54" t="s">
        <v>3</v>
      </c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9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</row>
    <row r="5" spans="1:76" s="3" customFormat="1" ht="18.75" thickBot="1" x14ac:dyDescent="0.25">
      <c r="A5" s="463" t="s">
        <v>399</v>
      </c>
      <c r="B5" s="464"/>
      <c r="C5" s="464"/>
      <c r="D5" s="464"/>
      <c r="E5" s="464"/>
      <c r="F5" s="464"/>
      <c r="G5" s="78"/>
      <c r="H5" s="487" t="s">
        <v>145</v>
      </c>
      <c r="I5" s="488"/>
      <c r="J5" s="488"/>
      <c r="K5" s="488"/>
      <c r="L5" s="488"/>
      <c r="M5" s="488"/>
      <c r="N5" s="489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9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</row>
    <row r="6" spans="1:76" s="3" customFormat="1" ht="18.75" thickBot="1" x14ac:dyDescent="0.25">
      <c r="A6" s="485" t="s">
        <v>398</v>
      </c>
      <c r="B6" s="486"/>
      <c r="C6" s="486"/>
      <c r="D6" s="486"/>
      <c r="E6" s="486"/>
      <c r="F6" s="486"/>
      <c r="G6" s="82"/>
      <c r="H6" s="490" t="s">
        <v>360</v>
      </c>
      <c r="I6" s="491"/>
      <c r="J6" s="491"/>
      <c r="K6" s="491"/>
      <c r="L6" s="491"/>
      <c r="M6" s="491"/>
      <c r="N6" s="492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9"/>
      <c r="AC6" s="321"/>
      <c r="AD6" s="321"/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</row>
    <row r="7" spans="1:76" s="3" customFormat="1" ht="18" x14ac:dyDescent="0.2">
      <c r="A7" s="92"/>
      <c r="B7" s="82"/>
      <c r="C7" s="82"/>
      <c r="D7" s="81"/>
      <c r="E7" s="81"/>
      <c r="F7" s="81"/>
      <c r="G7" s="81"/>
      <c r="H7" s="81"/>
      <c r="I7" s="81"/>
      <c r="J7" s="81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9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</row>
    <row r="8" spans="1:76" s="3" customFormat="1" ht="13.5" thickBot="1" x14ac:dyDescent="0.25">
      <c r="A8" s="84"/>
      <c r="B8" s="85"/>
      <c r="C8" s="85"/>
      <c r="D8" s="85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79"/>
      <c r="AC8" s="321"/>
      <c r="AD8" s="321"/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</row>
    <row r="9" spans="1:76" s="3" customFormat="1" ht="13.5" thickBot="1" x14ac:dyDescent="0.25">
      <c r="A9" s="84"/>
      <c r="B9" s="56"/>
      <c r="C9" s="56"/>
      <c r="D9" s="56"/>
      <c r="E9" s="482" t="s">
        <v>91</v>
      </c>
      <c r="F9" s="483"/>
      <c r="G9" s="483"/>
      <c r="H9" s="483"/>
      <c r="I9" s="483"/>
      <c r="J9" s="483"/>
      <c r="K9" s="483"/>
      <c r="L9" s="483"/>
      <c r="M9" s="484"/>
      <c r="N9" s="47"/>
      <c r="O9" s="482" t="s">
        <v>104</v>
      </c>
      <c r="P9" s="483"/>
      <c r="Q9" s="483"/>
      <c r="R9" s="483"/>
      <c r="S9" s="484"/>
      <c r="T9" s="8"/>
      <c r="U9" s="8"/>
      <c r="V9" s="47"/>
      <c r="W9" s="482" t="s">
        <v>105</v>
      </c>
      <c r="X9" s="483"/>
      <c r="Y9" s="483"/>
      <c r="Z9" s="484"/>
      <c r="AA9" s="47"/>
      <c r="AB9" s="79"/>
      <c r="AC9" s="321"/>
      <c r="AD9" s="321"/>
      <c r="AE9" s="321"/>
      <c r="AF9" s="321"/>
      <c r="AG9" s="321"/>
      <c r="AH9" s="321"/>
      <c r="AI9" s="321"/>
      <c r="AJ9" s="321"/>
      <c r="AK9" s="321"/>
      <c r="AL9" s="321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321"/>
      <c r="BX9" s="321"/>
    </row>
    <row r="10" spans="1:76" s="3" customFormat="1" ht="13.5" thickBot="1" x14ac:dyDescent="0.25">
      <c r="A10" s="84"/>
      <c r="B10" s="56"/>
      <c r="C10" s="56"/>
      <c r="D10" s="56"/>
      <c r="E10" s="470" t="s">
        <v>92</v>
      </c>
      <c r="F10" s="471"/>
      <c r="G10" s="471"/>
      <c r="H10" s="471"/>
      <c r="I10" s="471"/>
      <c r="J10" s="471"/>
      <c r="K10" s="472"/>
      <c r="L10" s="473" t="s">
        <v>93</v>
      </c>
      <c r="M10" s="474"/>
      <c r="N10" s="47"/>
      <c r="O10" s="53" t="s">
        <v>102</v>
      </c>
      <c r="P10" s="482" t="s">
        <v>103</v>
      </c>
      <c r="Q10" s="483"/>
      <c r="R10" s="483"/>
      <c r="S10" s="484"/>
      <c r="T10" s="8"/>
      <c r="U10" s="8"/>
      <c r="V10" s="47"/>
      <c r="W10" s="57" t="s">
        <v>107</v>
      </c>
      <c r="X10" s="482" t="s">
        <v>106</v>
      </c>
      <c r="Y10" s="484"/>
      <c r="Z10" s="57" t="s">
        <v>108</v>
      </c>
      <c r="AA10" s="47"/>
      <c r="AB10" s="79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1"/>
      <c r="BA10" s="321"/>
      <c r="BB10" s="321"/>
      <c r="BC10" s="321"/>
      <c r="BD10" s="321"/>
      <c r="BE10" s="321"/>
      <c r="BF10" s="321"/>
      <c r="BG10" s="321"/>
      <c r="BH10" s="321"/>
      <c r="BI10" s="321"/>
      <c r="BJ10" s="321"/>
      <c r="BK10" s="321"/>
      <c r="BL10" s="321"/>
      <c r="BM10" s="321"/>
      <c r="BN10" s="321"/>
      <c r="BO10" s="321"/>
      <c r="BP10" s="321"/>
      <c r="BQ10" s="321"/>
      <c r="BR10" s="321"/>
      <c r="BS10" s="321"/>
      <c r="BT10" s="321"/>
      <c r="BU10" s="321"/>
      <c r="BV10" s="321"/>
      <c r="BW10" s="321"/>
      <c r="BX10" s="321"/>
    </row>
    <row r="11" spans="1:76" s="3" customFormat="1" ht="13.5" thickBot="1" x14ac:dyDescent="0.25">
      <c r="A11" s="84"/>
      <c r="B11" s="85" t="s">
        <v>98</v>
      </c>
      <c r="C11" s="85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79"/>
      <c r="AC11" s="321"/>
      <c r="AD11" s="321"/>
      <c r="AE11" s="321"/>
      <c r="AF11" s="321"/>
      <c r="AG11" s="321"/>
      <c r="AH11" s="321"/>
      <c r="AI11" s="321"/>
      <c r="AJ11" s="321"/>
      <c r="AK11" s="321"/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  <c r="AV11" s="321"/>
      <c r="AW11" s="321"/>
      <c r="AX11" s="321"/>
      <c r="AY11" s="321"/>
      <c r="AZ11" s="321"/>
      <c r="BA11" s="321"/>
      <c r="BB11" s="321"/>
      <c r="BC11" s="321"/>
      <c r="BD11" s="321"/>
      <c r="BE11" s="321"/>
      <c r="BF11" s="321"/>
      <c r="BG11" s="321"/>
      <c r="BH11" s="321"/>
      <c r="BI11" s="321"/>
      <c r="BJ11" s="321"/>
      <c r="BK11" s="321"/>
      <c r="BL11" s="321"/>
      <c r="BM11" s="321"/>
      <c r="BN11" s="321"/>
      <c r="BO11" s="321"/>
      <c r="BP11" s="321"/>
      <c r="BQ11" s="321"/>
      <c r="BR11" s="321"/>
      <c r="BS11" s="321"/>
      <c r="BT11" s="321"/>
      <c r="BU11" s="321"/>
      <c r="BV11" s="321"/>
      <c r="BW11" s="321"/>
      <c r="BX11" s="321"/>
    </row>
    <row r="12" spans="1:76" s="3" customFormat="1" ht="20.100000000000001" customHeight="1" x14ac:dyDescent="0.2">
      <c r="A12" s="84"/>
      <c r="B12" s="86" t="s">
        <v>101</v>
      </c>
      <c r="C12" s="86"/>
      <c r="D12" s="87"/>
      <c r="E12" s="4">
        <v>16</v>
      </c>
      <c r="F12" s="20" t="s">
        <v>95</v>
      </c>
      <c r="G12" s="5">
        <v>26</v>
      </c>
      <c r="H12" s="5" t="s">
        <v>3</v>
      </c>
      <c r="I12" s="22" t="s">
        <v>97</v>
      </c>
      <c r="J12" s="5">
        <v>1</v>
      </c>
      <c r="K12" s="5" t="s">
        <v>1</v>
      </c>
      <c r="L12" s="29">
        <f>IF('Coul_Kromya-MY1'!B23,K4/E12*J12,0)</f>
        <v>0.625</v>
      </c>
      <c r="M12" s="30" t="s">
        <v>342</v>
      </c>
      <c r="N12" s="47"/>
      <c r="O12" s="502" t="str">
        <f>IF(P12,'Coul_Kromya-MY1'!$T$2,"")</f>
        <v/>
      </c>
      <c r="P12" s="16">
        <f>ROUNDDOWN(L12/R12,0)</f>
        <v>0</v>
      </c>
      <c r="Q12" s="13" t="s">
        <v>96</v>
      </c>
      <c r="R12" s="26">
        <v>5</v>
      </c>
      <c r="S12" s="12" t="s">
        <v>342</v>
      </c>
      <c r="T12" s="45">
        <f>P12*R12</f>
        <v>0</v>
      </c>
      <c r="U12" s="14">
        <f t="shared" ref="U12:U17" si="0">P12*R12</f>
        <v>0</v>
      </c>
      <c r="V12" s="47"/>
      <c r="W12" s="58">
        <f>IF(P12,'Coul_Kromya-MY1'!$Y$2,0)</f>
        <v>0</v>
      </c>
      <c r="X12" s="70"/>
      <c r="Y12" s="59">
        <f>P12*W12*X12</f>
        <v>0</v>
      </c>
      <c r="Z12" s="60">
        <f>P12*W12-Y12</f>
        <v>0</v>
      </c>
      <c r="AA12" s="47"/>
      <c r="AB12" s="79"/>
      <c r="AC12" s="321"/>
      <c r="AD12" s="321"/>
      <c r="AE12" s="321"/>
      <c r="AF12" s="321"/>
      <c r="AG12" s="321"/>
      <c r="AH12" s="321"/>
      <c r="AI12" s="321"/>
      <c r="AJ12" s="321"/>
      <c r="AK12" s="321"/>
      <c r="AL12" s="321"/>
      <c r="AM12" s="321"/>
      <c r="AN12" s="321"/>
      <c r="AO12" s="321"/>
      <c r="AP12" s="321"/>
      <c r="AQ12" s="321"/>
      <c r="AR12" s="321"/>
      <c r="AS12" s="321"/>
      <c r="AT12" s="321"/>
      <c r="AU12" s="321"/>
      <c r="AV12" s="321"/>
      <c r="AW12" s="321"/>
      <c r="AX12" s="321"/>
      <c r="AY12" s="321"/>
      <c r="AZ12" s="321"/>
      <c r="BA12" s="321"/>
      <c r="BB12" s="321"/>
      <c r="BC12" s="321"/>
      <c r="BD12" s="321"/>
      <c r="BE12" s="321"/>
      <c r="BF12" s="321"/>
      <c r="BG12" s="321"/>
      <c r="BH12" s="321"/>
      <c r="BI12" s="321"/>
      <c r="BJ12" s="321"/>
      <c r="BK12" s="321"/>
      <c r="BL12" s="321"/>
      <c r="BM12" s="321"/>
      <c r="BN12" s="321"/>
      <c r="BO12" s="321"/>
      <c r="BP12" s="321"/>
      <c r="BQ12" s="321"/>
      <c r="BR12" s="321"/>
      <c r="BS12" s="321"/>
      <c r="BT12" s="321"/>
      <c r="BU12" s="321"/>
      <c r="BV12" s="321"/>
      <c r="BW12" s="321"/>
      <c r="BX12" s="321"/>
    </row>
    <row r="13" spans="1:76" s="3" customFormat="1" ht="20.100000000000001" customHeight="1" thickBot="1" x14ac:dyDescent="0.25">
      <c r="A13" s="84"/>
      <c r="B13" s="69"/>
      <c r="C13" s="69"/>
      <c r="D13" s="69"/>
      <c r="E13" s="35"/>
      <c r="F13" s="36"/>
      <c r="G13" s="37"/>
      <c r="H13" s="37"/>
      <c r="I13" s="38"/>
      <c r="J13" s="37"/>
      <c r="K13" s="37"/>
      <c r="L13" s="39"/>
      <c r="M13" s="40"/>
      <c r="N13" s="47"/>
      <c r="O13" s="503" t="str">
        <f>IF(P13,'Coul_Kromya-MY1'!$T$3,"")</f>
        <v>ISO0,75</v>
      </c>
      <c r="P13" s="41">
        <f>ROUNDUP(T13/R13,0)</f>
        <v>1</v>
      </c>
      <c r="Q13" s="42" t="s">
        <v>96</v>
      </c>
      <c r="R13" s="43">
        <v>0.8</v>
      </c>
      <c r="S13" s="17" t="s">
        <v>342</v>
      </c>
      <c r="T13" s="45">
        <f>L12-T12</f>
        <v>0.625</v>
      </c>
      <c r="U13" s="14">
        <f t="shared" si="0"/>
        <v>0.8</v>
      </c>
      <c r="V13" s="47"/>
      <c r="W13" s="61">
        <f>IF(P13,'Coul_Kromya-MY1'!$Y$3,0)</f>
        <v>34</v>
      </c>
      <c r="X13" s="73"/>
      <c r="Y13" s="55">
        <f>P13*W13*X13</f>
        <v>0</v>
      </c>
      <c r="Z13" s="62">
        <f t="shared" ref="Z13" si="1">P13*W13-Y13</f>
        <v>34</v>
      </c>
      <c r="AA13" s="47"/>
      <c r="AB13" s="79"/>
      <c r="AC13" s="321"/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321"/>
      <c r="AO13" s="321"/>
      <c r="AP13" s="321"/>
      <c r="AQ13" s="321"/>
      <c r="AR13" s="321"/>
      <c r="AS13" s="321"/>
      <c r="AT13" s="321"/>
      <c r="AU13" s="321"/>
      <c r="AV13" s="321"/>
      <c r="AW13" s="321"/>
      <c r="AX13" s="321"/>
      <c r="AY13" s="321"/>
      <c r="AZ13" s="321"/>
      <c r="BA13" s="321"/>
      <c r="BB13" s="321"/>
      <c r="BC13" s="321"/>
      <c r="BD13" s="321"/>
      <c r="BE13" s="321"/>
      <c r="BF13" s="321"/>
      <c r="BG13" s="321"/>
      <c r="BH13" s="321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</row>
    <row r="14" spans="1:76" s="3" customFormat="1" ht="20.100000000000001" customHeight="1" x14ac:dyDescent="0.2">
      <c r="A14" s="84"/>
      <c r="B14" s="56" t="s">
        <v>90</v>
      </c>
      <c r="C14" s="56"/>
      <c r="D14" s="56"/>
      <c r="E14" s="48">
        <v>1</v>
      </c>
      <c r="F14" s="49" t="s">
        <v>96</v>
      </c>
      <c r="G14" s="50">
        <v>2.5</v>
      </c>
      <c r="H14" s="50" t="s">
        <v>1</v>
      </c>
      <c r="I14" s="49" t="s">
        <v>97</v>
      </c>
      <c r="J14" s="50">
        <v>25</v>
      </c>
      <c r="K14" s="50" t="s">
        <v>3</v>
      </c>
      <c r="L14" s="52">
        <f>$K$4*(G14/J14)</f>
        <v>1</v>
      </c>
      <c r="M14" s="51" t="s">
        <v>342</v>
      </c>
      <c r="N14" s="47"/>
      <c r="O14" s="504" t="str">
        <f>IF(P14,'Coul_Kromya-MY1'!$T$4,"")</f>
        <v/>
      </c>
      <c r="P14" s="45">
        <f>ROUNDDOWN(L14/R14,0)</f>
        <v>0</v>
      </c>
      <c r="Q14" s="74" t="s">
        <v>96</v>
      </c>
      <c r="R14" s="14">
        <v>15</v>
      </c>
      <c r="S14" s="9" t="s">
        <v>342</v>
      </c>
      <c r="T14" s="45">
        <f>P14*R14</f>
        <v>0</v>
      </c>
      <c r="U14" s="14">
        <f t="shared" si="0"/>
        <v>0</v>
      </c>
      <c r="V14" s="47"/>
      <c r="W14" s="66">
        <f>IF(P14,'Coul_Kromya-MY1'!$Y$4,0)</f>
        <v>0</v>
      </c>
      <c r="X14" s="71"/>
      <c r="Y14" s="67">
        <f t="shared" ref="Y14:Y17" si="2">P14*W14*X14</f>
        <v>0</v>
      </c>
      <c r="Z14" s="68">
        <f t="shared" ref="Z14:Z17" si="3">P14*W14-Y14</f>
        <v>0</v>
      </c>
      <c r="AA14" s="112"/>
      <c r="AB14" s="79"/>
      <c r="AC14" s="321"/>
      <c r="AD14" s="321"/>
      <c r="AE14" s="321"/>
      <c r="AF14" s="321"/>
      <c r="AG14" s="321"/>
      <c r="AH14" s="321"/>
      <c r="AI14" s="321"/>
      <c r="AJ14" s="321"/>
      <c r="AK14" s="321"/>
      <c r="AL14" s="321"/>
      <c r="AM14" s="321"/>
      <c r="AN14" s="321"/>
      <c r="AO14" s="321"/>
      <c r="AP14" s="321"/>
      <c r="AQ14" s="321"/>
      <c r="AR14" s="321"/>
      <c r="AS14" s="321"/>
      <c r="AT14" s="321"/>
      <c r="AU14" s="321"/>
      <c r="AV14" s="321"/>
      <c r="AW14" s="321"/>
      <c r="AX14" s="321"/>
      <c r="AY14" s="321"/>
      <c r="AZ14" s="321"/>
      <c r="BA14" s="321"/>
      <c r="BB14" s="321"/>
      <c r="BC14" s="321"/>
      <c r="BD14" s="321"/>
      <c r="BE14" s="321"/>
      <c r="BF14" s="321"/>
      <c r="BG14" s="321"/>
      <c r="BH14" s="321"/>
      <c r="BI14" s="321"/>
      <c r="BJ14" s="321"/>
      <c r="BK14" s="321"/>
      <c r="BL14" s="321"/>
      <c r="BM14" s="321"/>
      <c r="BN14" s="321"/>
      <c r="BO14" s="321"/>
      <c r="BP14" s="321"/>
      <c r="BQ14" s="321"/>
      <c r="BR14" s="321"/>
      <c r="BS14" s="321"/>
      <c r="BT14" s="321"/>
      <c r="BU14" s="321"/>
      <c r="BV14" s="321"/>
      <c r="BW14" s="321"/>
      <c r="BX14" s="321"/>
    </row>
    <row r="15" spans="1:76" s="3" customFormat="1" ht="20.100000000000001" customHeight="1" x14ac:dyDescent="0.2">
      <c r="A15" s="84"/>
      <c r="B15" s="56"/>
      <c r="C15" s="56"/>
      <c r="D15" s="56"/>
      <c r="E15" s="6"/>
      <c r="F15" s="21"/>
      <c r="G15" s="7"/>
      <c r="H15" s="7"/>
      <c r="I15" s="21"/>
      <c r="J15" s="7"/>
      <c r="K15" s="7"/>
      <c r="L15" s="34"/>
      <c r="M15" s="32"/>
      <c r="N15" s="47"/>
      <c r="O15" s="505" t="str">
        <f>IF(P15,'Coul_Kromya-MY1'!$T$5,"")</f>
        <v/>
      </c>
      <c r="P15" s="8">
        <f>ROUNDDOWN(T15/R15,0)</f>
        <v>0</v>
      </c>
      <c r="Q15" s="74" t="s">
        <v>96</v>
      </c>
      <c r="R15" s="14">
        <v>5</v>
      </c>
      <c r="S15" s="9" t="s">
        <v>342</v>
      </c>
      <c r="T15" s="45">
        <f>L14-T14</f>
        <v>1</v>
      </c>
      <c r="U15" s="14">
        <f t="shared" si="0"/>
        <v>0</v>
      </c>
      <c r="V15" s="47"/>
      <c r="W15" s="66">
        <f>IF(P15,'Coul_Kromya-MY1'!$Y$5,0)</f>
        <v>0</v>
      </c>
      <c r="X15" s="71"/>
      <c r="Y15" s="67">
        <f t="shared" si="2"/>
        <v>0</v>
      </c>
      <c r="Z15" s="68">
        <f t="shared" si="3"/>
        <v>0</v>
      </c>
      <c r="AA15" s="112"/>
      <c r="AB15" s="79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1"/>
      <c r="BF15" s="321"/>
      <c r="BG15" s="321"/>
      <c r="BH15" s="321"/>
      <c r="BI15" s="321"/>
      <c r="BJ15" s="321"/>
      <c r="BK15" s="321"/>
      <c r="BL15" s="321"/>
      <c r="BM15" s="321"/>
      <c r="BN15" s="321"/>
      <c r="BO15" s="321"/>
      <c r="BP15" s="321"/>
      <c r="BQ15" s="321"/>
      <c r="BR15" s="321"/>
      <c r="BS15" s="321"/>
      <c r="BT15" s="321"/>
      <c r="BU15" s="321"/>
      <c r="BV15" s="321"/>
      <c r="BW15" s="321"/>
      <c r="BX15" s="321"/>
    </row>
    <row r="16" spans="1:76" s="3" customFormat="1" ht="20.100000000000001" customHeight="1" x14ac:dyDescent="0.2">
      <c r="A16" s="84"/>
      <c r="B16" s="56"/>
      <c r="C16" s="56"/>
      <c r="D16" s="56"/>
      <c r="E16" s="6"/>
      <c r="F16" s="21"/>
      <c r="G16" s="7"/>
      <c r="H16" s="7"/>
      <c r="I16" s="21"/>
      <c r="J16" s="7"/>
      <c r="K16" s="7"/>
      <c r="L16" s="34"/>
      <c r="M16" s="32"/>
      <c r="N16" s="47"/>
      <c r="O16" s="505" t="str">
        <f>IF(P16,'Coul_Kromya-MY1'!$T$6,"")</f>
        <v/>
      </c>
      <c r="P16" s="8">
        <f>ROUNDDOWN(T16/R16,0)</f>
        <v>0</v>
      </c>
      <c r="Q16" s="74" t="s">
        <v>96</v>
      </c>
      <c r="R16" s="14">
        <v>2.5</v>
      </c>
      <c r="S16" s="9" t="s">
        <v>342</v>
      </c>
      <c r="T16" s="45">
        <f>L14-((P15*R15)+T14)</f>
        <v>1</v>
      </c>
      <c r="U16" s="14">
        <f t="shared" si="0"/>
        <v>0</v>
      </c>
      <c r="V16" s="47"/>
      <c r="W16" s="66">
        <f>IF(P16,'Coul_Kromya-MY1'!$Y$6,0)</f>
        <v>0</v>
      </c>
      <c r="X16" s="71"/>
      <c r="Y16" s="67">
        <f t="shared" si="2"/>
        <v>0</v>
      </c>
      <c r="Z16" s="68">
        <f t="shared" si="3"/>
        <v>0</v>
      </c>
      <c r="AA16" s="47"/>
      <c r="AB16" s="79"/>
      <c r="AC16" s="321"/>
      <c r="AD16" s="321"/>
      <c r="AE16" s="321"/>
      <c r="AF16" s="321"/>
      <c r="AG16" s="321"/>
      <c r="AH16" s="321"/>
      <c r="AI16" s="321"/>
      <c r="AJ16" s="321"/>
      <c r="AK16" s="321"/>
      <c r="AL16" s="321"/>
      <c r="AM16" s="321"/>
      <c r="AN16" s="321"/>
      <c r="AO16" s="321"/>
      <c r="AP16" s="321"/>
      <c r="AQ16" s="321"/>
      <c r="AR16" s="321"/>
      <c r="AS16" s="321"/>
      <c r="AT16" s="321"/>
      <c r="AU16" s="321"/>
      <c r="AV16" s="321"/>
      <c r="AW16" s="321"/>
      <c r="AX16" s="321"/>
      <c r="AY16" s="321"/>
      <c r="AZ16" s="321"/>
      <c r="BA16" s="321"/>
      <c r="BB16" s="321"/>
      <c r="BC16" s="321"/>
      <c r="BD16" s="321"/>
      <c r="BE16" s="321"/>
      <c r="BF16" s="321"/>
      <c r="BG16" s="321"/>
      <c r="BH16" s="321"/>
      <c r="BI16" s="321"/>
      <c r="BJ16" s="321"/>
      <c r="BK16" s="321"/>
      <c r="BL16" s="321"/>
      <c r="BM16" s="321"/>
      <c r="BN16" s="321"/>
      <c r="BO16" s="321"/>
      <c r="BP16" s="321"/>
      <c r="BQ16" s="321"/>
      <c r="BR16" s="321"/>
      <c r="BS16" s="321"/>
      <c r="BT16" s="321"/>
      <c r="BU16" s="321"/>
      <c r="BV16" s="321"/>
      <c r="BW16" s="321"/>
      <c r="BX16" s="321"/>
    </row>
    <row r="17" spans="1:76" s="3" customFormat="1" ht="20.100000000000001" customHeight="1" thickBot="1" x14ac:dyDescent="0.25">
      <c r="A17" s="84"/>
      <c r="B17" s="56"/>
      <c r="C17" s="56"/>
      <c r="D17" s="56"/>
      <c r="E17" s="18"/>
      <c r="F17" s="23"/>
      <c r="G17" s="19"/>
      <c r="H17" s="19"/>
      <c r="I17" s="23"/>
      <c r="J17" s="19"/>
      <c r="K17" s="19"/>
      <c r="L17" s="33"/>
      <c r="M17" s="31"/>
      <c r="N17" s="47"/>
      <c r="O17" s="506" t="str">
        <f>IF(P17,'Coul_Kromya-MY1'!$T$7,"")</f>
        <v>DECO 1,25L</v>
      </c>
      <c r="P17" s="10">
        <f>ROUNDUP(T17/R17,0)</f>
        <v>1</v>
      </c>
      <c r="Q17" s="24" t="s">
        <v>96</v>
      </c>
      <c r="R17" s="15">
        <v>1.25</v>
      </c>
      <c r="S17" s="11" t="s">
        <v>342</v>
      </c>
      <c r="T17" s="8">
        <f>L14-((P15*R15)+(P16*R16)+T14)</f>
        <v>1</v>
      </c>
      <c r="U17" s="14">
        <f t="shared" si="0"/>
        <v>1.25</v>
      </c>
      <c r="V17" s="47"/>
      <c r="W17" s="63">
        <f>IF(P17,'Coul_Kromya-MY1'!$Y$7,0)</f>
        <v>54</v>
      </c>
      <c r="X17" s="72"/>
      <c r="Y17" s="64">
        <f t="shared" si="2"/>
        <v>0</v>
      </c>
      <c r="Z17" s="65">
        <f t="shared" si="3"/>
        <v>54</v>
      </c>
      <c r="AA17" s="47"/>
      <c r="AB17" s="79"/>
      <c r="AC17" s="321"/>
      <c r="AD17" s="321"/>
      <c r="AE17" s="321"/>
      <c r="AF17" s="321"/>
      <c r="AG17" s="321"/>
      <c r="AH17" s="321"/>
      <c r="AI17" s="321"/>
      <c r="AJ17" s="321"/>
      <c r="AK17" s="321"/>
      <c r="AL17" s="321"/>
      <c r="AM17" s="321"/>
      <c r="AN17" s="321"/>
      <c r="AO17" s="321"/>
      <c r="AP17" s="321"/>
      <c r="AQ17" s="321"/>
      <c r="AR17" s="321"/>
      <c r="AS17" s="321"/>
      <c r="AT17" s="321"/>
      <c r="AU17" s="321"/>
      <c r="AV17" s="321"/>
      <c r="AW17" s="321"/>
      <c r="AX17" s="321"/>
      <c r="AY17" s="321"/>
      <c r="AZ17" s="321"/>
      <c r="BA17" s="321"/>
      <c r="BB17" s="321"/>
      <c r="BC17" s="321"/>
      <c r="BD17" s="321"/>
      <c r="BE17" s="321"/>
      <c r="BF17" s="321"/>
      <c r="BG17" s="321"/>
      <c r="BH17" s="321"/>
      <c r="BI17" s="321"/>
      <c r="BJ17" s="321"/>
      <c r="BK17" s="321"/>
      <c r="BL17" s="321"/>
      <c r="BM17" s="321"/>
      <c r="BN17" s="321"/>
      <c r="BO17" s="321"/>
      <c r="BP17" s="321"/>
      <c r="BQ17" s="321"/>
      <c r="BR17" s="321"/>
      <c r="BS17" s="321"/>
      <c r="BT17" s="321"/>
      <c r="BU17" s="321"/>
      <c r="BV17" s="321"/>
      <c r="BW17" s="321"/>
      <c r="BX17" s="321"/>
    </row>
    <row r="18" spans="1:76" s="3" customFormat="1" ht="13.5" thickBot="1" x14ac:dyDescent="0.25">
      <c r="A18" s="84"/>
      <c r="B18" s="85" t="s">
        <v>343</v>
      </c>
      <c r="C18" s="85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85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79"/>
      <c r="AC18" s="321"/>
      <c r="AD18" s="321"/>
      <c r="AE18" s="321"/>
      <c r="AF18" s="321"/>
      <c r="AG18" s="321"/>
      <c r="AH18" s="321"/>
      <c r="AI18" s="321"/>
      <c r="AJ18" s="321"/>
      <c r="AK18" s="321"/>
      <c r="AL18" s="321"/>
      <c r="AM18" s="321"/>
      <c r="AN18" s="321"/>
      <c r="AO18" s="321"/>
      <c r="AP18" s="321"/>
      <c r="AQ18" s="321"/>
      <c r="AR18" s="321"/>
      <c r="AS18" s="321"/>
      <c r="AT18" s="321"/>
      <c r="AU18" s="321"/>
      <c r="AV18" s="321"/>
      <c r="AW18" s="321"/>
      <c r="AX18" s="321"/>
      <c r="AY18" s="321"/>
      <c r="AZ18" s="321"/>
      <c r="BA18" s="321"/>
      <c r="BB18" s="321"/>
      <c r="BC18" s="321"/>
      <c r="BD18" s="321"/>
      <c r="BE18" s="321"/>
      <c r="BF18" s="321"/>
      <c r="BG18" s="321"/>
      <c r="BH18" s="321"/>
      <c r="BI18" s="321"/>
      <c r="BJ18" s="321"/>
      <c r="BK18" s="321"/>
      <c r="BL18" s="321"/>
      <c r="BM18" s="321"/>
      <c r="BN18" s="321"/>
      <c r="BO18" s="321"/>
      <c r="BP18" s="321"/>
      <c r="BQ18" s="321"/>
      <c r="BR18" s="321"/>
      <c r="BS18" s="321"/>
      <c r="BT18" s="321"/>
      <c r="BU18" s="321"/>
      <c r="BV18" s="321"/>
      <c r="BW18" s="321"/>
      <c r="BX18" s="321"/>
    </row>
    <row r="19" spans="1:76" s="3" customFormat="1" ht="20.100000000000001" customHeight="1" x14ac:dyDescent="0.2">
      <c r="A19" s="84"/>
      <c r="B19" s="297" t="str">
        <f>H5</f>
        <v>KROMYA MY1 OR</v>
      </c>
      <c r="C19" s="86"/>
      <c r="D19" s="86"/>
      <c r="E19" s="4">
        <v>1</v>
      </c>
      <c r="F19" s="20" t="s">
        <v>96</v>
      </c>
      <c r="G19" s="5">
        <v>2.5</v>
      </c>
      <c r="H19" s="5" t="s">
        <v>1</v>
      </c>
      <c r="I19" s="20" t="s">
        <v>97</v>
      </c>
      <c r="J19" s="5" t="str">
        <f>IF(COUNTIF(B19,"*OR*"),"18","16")</f>
        <v>18</v>
      </c>
      <c r="K19" s="5" t="s">
        <v>3</v>
      </c>
      <c r="L19" s="254">
        <f>$K$4*(G19/J19)</f>
        <v>1.3888888888888888</v>
      </c>
      <c r="M19" s="30" t="s">
        <v>342</v>
      </c>
      <c r="N19" s="47"/>
      <c r="O19" s="507" t="str">
        <f>IFERROR(VLOOKUP(B19&amp;" 250",Kromyamy1Type_Table,2,FALSE),"")</f>
        <v>G00-250</v>
      </c>
      <c r="P19" s="16">
        <f>ROUNDDOWN(L19/R19,0)</f>
        <v>0</v>
      </c>
      <c r="Q19" s="13" t="s">
        <v>96</v>
      </c>
      <c r="R19" s="26">
        <v>2.5</v>
      </c>
      <c r="S19" s="12" t="s">
        <v>342</v>
      </c>
      <c r="T19" s="45">
        <f>P19*R19</f>
        <v>0</v>
      </c>
      <c r="U19" s="14">
        <f t="shared" ref="U19:U21" si="4">P19*R19</f>
        <v>0</v>
      </c>
      <c r="V19" s="47"/>
      <c r="W19" s="58">
        <f>IFERROR(VLOOKUP(B19&amp;" 250",Kromyamy1Type_Table,7,FALSE),0)</f>
        <v>0</v>
      </c>
      <c r="X19" s="70"/>
      <c r="Y19" s="59">
        <f t="shared" ref="Y19:Y25" si="5">P19*W19*X19</f>
        <v>0</v>
      </c>
      <c r="Z19" s="60">
        <f>P19*W19-Y19</f>
        <v>0</v>
      </c>
      <c r="AA19" s="47"/>
      <c r="AB19" s="79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1"/>
      <c r="BW19" s="321"/>
      <c r="BX19" s="321"/>
    </row>
    <row r="20" spans="1:76" s="3" customFormat="1" ht="20.100000000000001" customHeight="1" x14ac:dyDescent="0.2">
      <c r="A20" s="84"/>
      <c r="B20" s="113"/>
      <c r="C20" s="69"/>
      <c r="D20" s="69"/>
      <c r="E20" s="6"/>
      <c r="F20" s="21"/>
      <c r="G20" s="7"/>
      <c r="H20" s="7"/>
      <c r="I20" s="21"/>
      <c r="J20" s="7"/>
      <c r="K20" s="7"/>
      <c r="L20" s="34"/>
      <c r="M20" s="32"/>
      <c r="N20" s="47"/>
      <c r="O20" s="508" t="str">
        <f>IFERROR(VLOOKUP(B19&amp;" 125",Kromyamy1Type_Table,2,FALSE),"")</f>
        <v>G00-125</v>
      </c>
      <c r="P20" s="8">
        <f>ROUNDDOWN(T20/R20,0)</f>
        <v>1</v>
      </c>
      <c r="Q20" s="100" t="s">
        <v>96</v>
      </c>
      <c r="R20" s="14">
        <v>1.25</v>
      </c>
      <c r="S20" s="9" t="s">
        <v>342</v>
      </c>
      <c r="T20" s="45">
        <f>L19-T19</f>
        <v>1.3888888888888888</v>
      </c>
      <c r="U20" s="14">
        <f t="shared" si="4"/>
        <v>1.25</v>
      </c>
      <c r="V20" s="47"/>
      <c r="W20" s="110">
        <f>IFERROR(VLOOKUP(B19&amp;" 125",Kromyamy1Type_Table,7,FALSE),0)</f>
        <v>0</v>
      </c>
      <c r="X20" s="71"/>
      <c r="Y20" s="67">
        <f t="shared" si="5"/>
        <v>0</v>
      </c>
      <c r="Z20" s="68">
        <f>P20*W20-Y20</f>
        <v>0</v>
      </c>
      <c r="AA20" s="47"/>
      <c r="AB20" s="79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1"/>
      <c r="BF20" s="321"/>
      <c r="BG20" s="321"/>
      <c r="BH20" s="321"/>
      <c r="BI20" s="321"/>
      <c r="BJ20" s="321"/>
      <c r="BK20" s="321"/>
      <c r="BL20" s="321"/>
      <c r="BM20" s="321"/>
      <c r="BN20" s="321"/>
      <c r="BO20" s="321"/>
      <c r="BP20" s="321"/>
      <c r="BQ20" s="321"/>
      <c r="BR20" s="321"/>
      <c r="BS20" s="321"/>
      <c r="BT20" s="321"/>
      <c r="BU20" s="321"/>
      <c r="BV20" s="321"/>
      <c r="BW20" s="321"/>
      <c r="BX20" s="321"/>
    </row>
    <row r="21" spans="1:76" s="3" customFormat="1" ht="20.100000000000001" customHeight="1" thickBot="1" x14ac:dyDescent="0.25">
      <c r="A21" s="84"/>
      <c r="B21" s="93"/>
      <c r="C21" s="69"/>
      <c r="D21" s="69"/>
      <c r="E21" s="35"/>
      <c r="F21" s="36"/>
      <c r="G21" s="37"/>
      <c r="H21" s="37"/>
      <c r="I21" s="36"/>
      <c r="J21" s="37"/>
      <c r="K21" s="37"/>
      <c r="L21" s="44"/>
      <c r="M21" s="40"/>
      <c r="N21" s="47"/>
      <c r="O21" s="509" t="str">
        <f>IFERROR(VLOOKUP(B19&amp;" 025",Kromyamy1Type_Table,2,FALSE),"")</f>
        <v>G00-025</v>
      </c>
      <c r="P21" s="41">
        <f>ROUNDUP(T21/R21,0)</f>
        <v>1</v>
      </c>
      <c r="Q21" s="42" t="s">
        <v>96</v>
      </c>
      <c r="R21" s="43">
        <v>0.25</v>
      </c>
      <c r="S21" s="17" t="s">
        <v>342</v>
      </c>
      <c r="T21" s="45">
        <f>L19-((P20*R20)+T19)</f>
        <v>0.13888888888888884</v>
      </c>
      <c r="U21" s="14">
        <f t="shared" si="4"/>
        <v>0.25</v>
      </c>
      <c r="V21" s="47"/>
      <c r="W21" s="111">
        <f>IFERROR(VLOOKUP(B19&amp;" 025",Kromyamy1Type_Table,7,FALSE),0)</f>
        <v>0</v>
      </c>
      <c r="X21" s="73"/>
      <c r="Y21" s="55">
        <f t="shared" si="5"/>
        <v>0</v>
      </c>
      <c r="Z21" s="62">
        <f t="shared" ref="Z21" si="6">P21*W21-Y21</f>
        <v>0</v>
      </c>
      <c r="AA21" s="47"/>
      <c r="AB21" s="79"/>
      <c r="AC21" s="321"/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  <c r="AO21" s="321"/>
      <c r="AP21" s="321"/>
      <c r="AQ21" s="321"/>
      <c r="AR21" s="321"/>
      <c r="AS21" s="321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/>
      <c r="BE21" s="321"/>
      <c r="BF21" s="321"/>
      <c r="BG21" s="321"/>
      <c r="BH21" s="321"/>
      <c r="BI21" s="321"/>
      <c r="BJ21" s="321"/>
      <c r="BK21" s="321"/>
      <c r="BL21" s="321"/>
      <c r="BM21" s="321"/>
      <c r="BN21" s="321"/>
      <c r="BO21" s="321"/>
      <c r="BP21" s="321"/>
      <c r="BQ21" s="321"/>
      <c r="BR21" s="321"/>
      <c r="BS21" s="321"/>
      <c r="BT21" s="321"/>
      <c r="BU21" s="321"/>
      <c r="BV21" s="321"/>
      <c r="BW21" s="321"/>
      <c r="BX21" s="321"/>
    </row>
    <row r="22" spans="1:76" s="3" customFormat="1" ht="20.100000000000001" customHeight="1" thickBot="1" x14ac:dyDescent="0.25">
      <c r="A22" s="84"/>
      <c r="B22" s="296" t="str">
        <f>H6</f>
        <v>MY1OR G00</v>
      </c>
      <c r="C22" s="86" t="str">
        <f>IF(B22&lt;&gt;"",INDEX(KROMYA_MY1,MATCH(B22,KROMYA_MY1,0),1),"")</f>
        <v>MY1OR G00</v>
      </c>
      <c r="D22" s="437"/>
      <c r="E22" s="284">
        <v>1</v>
      </c>
      <c r="F22" s="49" t="s">
        <v>96</v>
      </c>
      <c r="G22" s="101">
        <v>75</v>
      </c>
      <c r="H22" s="50" t="s">
        <v>2</v>
      </c>
      <c r="I22" s="49" t="s">
        <v>97</v>
      </c>
      <c r="J22" s="102">
        <v>2.5</v>
      </c>
      <c r="K22" s="50" t="s">
        <v>1</v>
      </c>
      <c r="L22" s="281">
        <f>IF(C22&lt;&gt;"",(K4*VLOOKUP(B22,Kromyamy1Coul_Table,3,FALSE)),"")</f>
        <v>0</v>
      </c>
      <c r="M22" s="51" t="s">
        <v>2</v>
      </c>
      <c r="N22" s="47"/>
      <c r="O22" s="510" t="str">
        <f>IF(P22,'Coul_Kromya-MY1'!$T$8,"")</f>
        <v/>
      </c>
      <c r="P22" s="103">
        <f>ROUNDUP(L22/R22,0)</f>
        <v>0</v>
      </c>
      <c r="Q22" s="104" t="s">
        <v>96</v>
      </c>
      <c r="R22" s="105">
        <v>75</v>
      </c>
      <c r="S22" s="106" t="s">
        <v>2</v>
      </c>
      <c r="T22" s="45">
        <f>P22*R22</f>
        <v>0</v>
      </c>
      <c r="U22" s="14">
        <f>(P22*R22)/100</f>
        <v>0</v>
      </c>
      <c r="V22" s="47"/>
      <c r="W22" s="298">
        <f>IF(P22,'Coul_Kromya-MY1'!$Y$8,0)</f>
        <v>0</v>
      </c>
      <c r="X22" s="107"/>
      <c r="Y22" s="108">
        <f t="shared" si="5"/>
        <v>0</v>
      </c>
      <c r="Z22" s="109">
        <f>P22*W22-Y22</f>
        <v>0</v>
      </c>
      <c r="AA22" s="47"/>
      <c r="AB22" s="79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321"/>
      <c r="BN22" s="321"/>
      <c r="BO22" s="321"/>
      <c r="BP22" s="321"/>
      <c r="BQ22" s="321"/>
      <c r="BR22" s="321"/>
      <c r="BS22" s="321"/>
      <c r="BT22" s="321"/>
      <c r="BU22" s="321"/>
      <c r="BV22" s="321"/>
      <c r="BW22" s="321"/>
      <c r="BX22" s="321"/>
    </row>
    <row r="23" spans="1:76" s="3" customFormat="1" ht="20.100000000000001" customHeight="1" thickBot="1" x14ac:dyDescent="0.25">
      <c r="A23" s="84"/>
      <c r="B23" s="441"/>
      <c r="C23" s="86"/>
      <c r="D23" s="438"/>
      <c r="E23" s="285">
        <v>1</v>
      </c>
      <c r="F23" s="21" t="s">
        <v>96</v>
      </c>
      <c r="G23" s="279">
        <v>75</v>
      </c>
      <c r="H23" s="7" t="s">
        <v>2</v>
      </c>
      <c r="I23" s="21" t="s">
        <v>97</v>
      </c>
      <c r="J23" s="280">
        <v>2.5</v>
      </c>
      <c r="K23" s="283" t="s">
        <v>1</v>
      </c>
      <c r="L23" s="282">
        <f>IF(C22&lt;&gt;"",(K4*VLOOKUP(B22,Kromyamy1Coul_Table,4,FALSE)),"")</f>
        <v>0</v>
      </c>
      <c r="M23" s="32" t="s">
        <v>2</v>
      </c>
      <c r="N23" s="47"/>
      <c r="O23" s="510" t="str">
        <f>IF(P23,'Coul_Kromya-MY1'!$T$9,"")</f>
        <v/>
      </c>
      <c r="P23" s="8">
        <f>ROUNDUP(L23/R23,0)</f>
        <v>0</v>
      </c>
      <c r="Q23" s="100" t="s">
        <v>96</v>
      </c>
      <c r="R23" s="45">
        <v>75</v>
      </c>
      <c r="S23" s="9" t="s">
        <v>2</v>
      </c>
      <c r="T23" s="45">
        <f>P23*R23</f>
        <v>0</v>
      </c>
      <c r="U23" s="14">
        <f>(P23*R23)/100</f>
        <v>0</v>
      </c>
      <c r="V23" s="47"/>
      <c r="W23" s="298">
        <f>IF(P22,'Coul_Kromya-MY1'!$Y$9,0)</f>
        <v>0</v>
      </c>
      <c r="X23" s="71"/>
      <c r="Y23" s="67">
        <f t="shared" si="5"/>
        <v>0</v>
      </c>
      <c r="Z23" s="68">
        <f>P23*W23-Y23</f>
        <v>0</v>
      </c>
      <c r="AA23" s="47"/>
      <c r="AB23" s="79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1"/>
      <c r="BF23" s="321"/>
      <c r="BG23" s="321"/>
      <c r="BH23" s="321"/>
      <c r="BI23" s="321"/>
      <c r="BJ23" s="321"/>
      <c r="BK23" s="321"/>
      <c r="BL23" s="321"/>
      <c r="BM23" s="321"/>
      <c r="BN23" s="321"/>
      <c r="BO23" s="321"/>
      <c r="BP23" s="321"/>
      <c r="BQ23" s="321"/>
      <c r="BR23" s="321"/>
      <c r="BS23" s="321"/>
      <c r="BT23" s="321"/>
      <c r="BU23" s="321"/>
      <c r="BV23" s="321"/>
      <c r="BW23" s="321"/>
      <c r="BX23" s="321"/>
    </row>
    <row r="24" spans="1:76" s="3" customFormat="1" ht="20.100000000000001" customHeight="1" thickBot="1" x14ac:dyDescent="0.25">
      <c r="A24" s="84"/>
      <c r="B24" s="441"/>
      <c r="C24" s="86"/>
      <c r="D24" s="439"/>
      <c r="E24" s="285">
        <v>1</v>
      </c>
      <c r="F24" s="21" t="s">
        <v>96</v>
      </c>
      <c r="G24" s="279">
        <v>75</v>
      </c>
      <c r="H24" s="7" t="s">
        <v>2</v>
      </c>
      <c r="I24" s="21" t="s">
        <v>97</v>
      </c>
      <c r="J24" s="280">
        <v>2.5</v>
      </c>
      <c r="K24" s="283" t="s">
        <v>1</v>
      </c>
      <c r="L24" s="282">
        <f>IF(C22&lt;&gt;"",(K4*VLOOKUP(B22,Kromyamy1Coul_Table,5,FALSE)),"")</f>
        <v>0</v>
      </c>
      <c r="M24" s="32" t="s">
        <v>2</v>
      </c>
      <c r="N24" s="47"/>
      <c r="O24" s="510" t="str">
        <f>IF(P24,'Coul_Kromya-MY1'!$T$10,"")</f>
        <v/>
      </c>
      <c r="P24" s="8">
        <f>ROUNDUP(L24/R24,0)</f>
        <v>0</v>
      </c>
      <c r="Q24" s="100" t="s">
        <v>96</v>
      </c>
      <c r="R24" s="45">
        <v>75</v>
      </c>
      <c r="S24" s="9" t="s">
        <v>2</v>
      </c>
      <c r="T24" s="45">
        <f>P24*R24</f>
        <v>0</v>
      </c>
      <c r="U24" s="14">
        <f>(P24*R24)/100</f>
        <v>0</v>
      </c>
      <c r="V24" s="47"/>
      <c r="W24" s="298">
        <f>IF(P22,'Coul_Kromya-MY1'!$Y$10,0)</f>
        <v>0</v>
      </c>
      <c r="X24" s="71"/>
      <c r="Y24" s="67">
        <f t="shared" si="5"/>
        <v>0</v>
      </c>
      <c r="Z24" s="68">
        <f>P24*W24-Y24</f>
        <v>0</v>
      </c>
      <c r="AA24" s="47"/>
      <c r="AB24" s="79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21"/>
      <c r="BF24" s="321"/>
      <c r="BG24" s="321"/>
      <c r="BH24" s="321"/>
      <c r="BI24" s="321"/>
      <c r="BJ24" s="321"/>
      <c r="BK24" s="321"/>
      <c r="BL24" s="321"/>
      <c r="BM24" s="321"/>
      <c r="BN24" s="321"/>
      <c r="BO24" s="321"/>
      <c r="BP24" s="321"/>
      <c r="BQ24" s="321"/>
      <c r="BR24" s="321"/>
      <c r="BS24" s="321"/>
      <c r="BT24" s="321"/>
      <c r="BU24" s="321"/>
      <c r="BV24" s="321"/>
      <c r="BW24" s="321"/>
      <c r="BX24" s="321"/>
    </row>
    <row r="25" spans="1:76" s="3" customFormat="1" ht="20.100000000000001" customHeight="1" thickBot="1" x14ac:dyDescent="0.25">
      <c r="A25" s="84"/>
      <c r="B25" s="441"/>
      <c r="C25" s="86"/>
      <c r="D25" s="440"/>
      <c r="E25" s="300">
        <v>1</v>
      </c>
      <c r="F25" s="23" t="s">
        <v>96</v>
      </c>
      <c r="G25" s="28">
        <v>75</v>
      </c>
      <c r="H25" s="19" t="s">
        <v>2</v>
      </c>
      <c r="I25" s="23" t="s">
        <v>97</v>
      </c>
      <c r="J25" s="27">
        <v>2.5</v>
      </c>
      <c r="K25" s="301" t="s">
        <v>1</v>
      </c>
      <c r="L25" s="302">
        <f>IF(C22&lt;&gt;"",(K4*VLOOKUP(B22,Kromyamy1Coul_Table,6,FALSE)),"")</f>
        <v>0</v>
      </c>
      <c r="M25" s="31" t="s">
        <v>2</v>
      </c>
      <c r="N25" s="47"/>
      <c r="O25" s="511" t="str">
        <f>IF(P25,'Coul_Kromya-MY1'!$T$11,"")</f>
        <v/>
      </c>
      <c r="P25" s="10">
        <f>ROUNDUP(L25/R25,0)</f>
        <v>0</v>
      </c>
      <c r="Q25" s="24" t="s">
        <v>96</v>
      </c>
      <c r="R25" s="46">
        <v>75</v>
      </c>
      <c r="S25" s="11" t="s">
        <v>2</v>
      </c>
      <c r="T25" s="45">
        <f>P25*R25</f>
        <v>0</v>
      </c>
      <c r="U25" s="14">
        <f>(P25*R25)/100</f>
        <v>0</v>
      </c>
      <c r="V25" s="47"/>
      <c r="W25" s="299">
        <f>IF(P22,'Coul_Kromya-MY1'!$Y$11,0)</f>
        <v>0</v>
      </c>
      <c r="X25" s="72"/>
      <c r="Y25" s="64">
        <f t="shared" si="5"/>
        <v>0</v>
      </c>
      <c r="Z25" s="65">
        <f>P25*W25-Y25</f>
        <v>0</v>
      </c>
      <c r="AA25" s="47"/>
      <c r="AB25" s="79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321"/>
      <c r="BN25" s="321"/>
      <c r="BO25" s="321"/>
      <c r="BP25" s="321"/>
      <c r="BQ25" s="321"/>
      <c r="BR25" s="321"/>
      <c r="BS25" s="321"/>
      <c r="BT25" s="321"/>
      <c r="BU25" s="321"/>
      <c r="BV25" s="321"/>
      <c r="BW25" s="321"/>
      <c r="BX25" s="321"/>
    </row>
    <row r="26" spans="1:76" s="3" customFormat="1" x14ac:dyDescent="0.2">
      <c r="A26" s="84"/>
      <c r="B26" s="85"/>
      <c r="C26" s="85"/>
      <c r="D26" s="85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79"/>
      <c r="AC26" s="321"/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1"/>
      <c r="BF26" s="321"/>
      <c r="BG26" s="321"/>
      <c r="BH26" s="321"/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1"/>
      <c r="BW26" s="321"/>
      <c r="BX26" s="321"/>
    </row>
    <row r="27" spans="1:76" s="3" customFormat="1" x14ac:dyDescent="0.2">
      <c r="A27" s="94"/>
      <c r="B27" s="83"/>
      <c r="C27" s="83"/>
      <c r="D27" s="83"/>
      <c r="E27" s="78"/>
      <c r="F27" s="78"/>
      <c r="G27" s="78"/>
      <c r="H27" s="78"/>
      <c r="I27" s="78"/>
      <c r="J27" s="78"/>
      <c r="K27" s="78"/>
      <c r="L27" s="78"/>
      <c r="M27" s="78"/>
      <c r="N27" s="47"/>
      <c r="O27" s="88" t="s">
        <v>110</v>
      </c>
      <c r="P27" s="467">
        <f>U27*1.1</f>
        <v>3.9050000000000002</v>
      </c>
      <c r="Q27" s="467"/>
      <c r="R27" s="467"/>
      <c r="S27" s="88" t="s">
        <v>109</v>
      </c>
      <c r="T27" s="8"/>
      <c r="U27" s="14">
        <f>SUM(U12:U17,U19:U21,U22:U25)</f>
        <v>3.55</v>
      </c>
      <c r="V27" s="47"/>
      <c r="W27" s="2"/>
      <c r="X27" s="2"/>
      <c r="Y27" s="89" t="s">
        <v>111</v>
      </c>
      <c r="Z27" s="67">
        <f>SUM(Z12:Z17,Z19:Z21,Z22:Z25)</f>
        <v>88</v>
      </c>
      <c r="AA27" s="47"/>
      <c r="AB27" s="79"/>
      <c r="AC27" s="321"/>
      <c r="AD27" s="321"/>
      <c r="AE27" s="321"/>
      <c r="AF27" s="321"/>
      <c r="AG27" s="321"/>
      <c r="AH27" s="321"/>
      <c r="AI27" s="321"/>
      <c r="AJ27" s="321"/>
      <c r="AK27" s="321"/>
      <c r="AL27" s="321"/>
      <c r="AM27" s="321"/>
      <c r="AN27" s="321"/>
      <c r="AO27" s="321"/>
      <c r="AP27" s="321"/>
      <c r="AQ27" s="321"/>
      <c r="AR27" s="321"/>
      <c r="AS27" s="321"/>
      <c r="AT27" s="321"/>
      <c r="AU27" s="321"/>
      <c r="AV27" s="321"/>
      <c r="AW27" s="321"/>
      <c r="AX27" s="321"/>
      <c r="AY27" s="321"/>
      <c r="AZ27" s="321"/>
      <c r="BA27" s="321"/>
      <c r="BB27" s="321"/>
      <c r="BC27" s="321"/>
      <c r="BD27" s="321"/>
      <c r="BE27" s="321"/>
      <c r="BF27" s="321"/>
      <c r="BG27" s="321"/>
      <c r="BH27" s="321"/>
      <c r="BI27" s="321"/>
      <c r="BJ27" s="321"/>
      <c r="BK27" s="321"/>
      <c r="BL27" s="321"/>
      <c r="BM27" s="321"/>
      <c r="BN27" s="321"/>
      <c r="BO27" s="321"/>
      <c r="BP27" s="321"/>
      <c r="BQ27" s="321"/>
      <c r="BR27" s="321"/>
      <c r="BS27" s="321"/>
      <c r="BT27" s="321"/>
      <c r="BU27" s="321"/>
      <c r="BV27" s="321"/>
      <c r="BW27" s="321"/>
      <c r="BX27" s="321"/>
    </row>
    <row r="28" spans="1:76" s="3" customFormat="1" x14ac:dyDescent="0.2">
      <c r="A28" s="480" t="s">
        <v>116</v>
      </c>
      <c r="B28" s="481"/>
      <c r="C28" s="481"/>
      <c r="D28" s="481"/>
      <c r="E28" s="481"/>
      <c r="F28" s="481"/>
      <c r="G28" s="481"/>
      <c r="H28" s="481"/>
      <c r="I28" s="78"/>
      <c r="J28" s="78"/>
      <c r="K28" s="78"/>
      <c r="L28" s="95"/>
      <c r="M28" s="78"/>
      <c r="N28" s="47"/>
      <c r="O28" s="47"/>
      <c r="P28" s="47"/>
      <c r="Q28" s="47"/>
      <c r="R28" s="47"/>
      <c r="S28" s="47"/>
      <c r="T28" s="8"/>
      <c r="U28" s="8"/>
      <c r="V28" s="47"/>
      <c r="W28" s="468">
        <v>0.2</v>
      </c>
      <c r="X28" s="469"/>
      <c r="Y28" s="89" t="s">
        <v>112</v>
      </c>
      <c r="Z28" s="90">
        <f>Z27*W28</f>
        <v>17.600000000000001</v>
      </c>
      <c r="AA28" s="47"/>
      <c r="AB28" s="79"/>
      <c r="AC28" s="321"/>
      <c r="AD28" s="321"/>
      <c r="AE28" s="321"/>
      <c r="AF28" s="321"/>
      <c r="AG28" s="321"/>
      <c r="AH28" s="321"/>
      <c r="AI28" s="321"/>
      <c r="AJ28" s="321"/>
      <c r="AK28" s="321"/>
      <c r="AL28" s="321"/>
      <c r="AM28" s="321"/>
      <c r="AN28" s="321"/>
      <c r="AO28" s="321"/>
      <c r="AP28" s="321"/>
      <c r="AQ28" s="321"/>
      <c r="AR28" s="321"/>
      <c r="AS28" s="321"/>
      <c r="AT28" s="321"/>
      <c r="AU28" s="321"/>
      <c r="AV28" s="321"/>
      <c r="AW28" s="321"/>
      <c r="AX28" s="321"/>
      <c r="AY28" s="321"/>
      <c r="AZ28" s="321"/>
      <c r="BA28" s="321"/>
      <c r="BB28" s="321"/>
      <c r="BC28" s="321"/>
      <c r="BD28" s="321"/>
      <c r="BE28" s="321"/>
      <c r="BF28" s="321"/>
      <c r="BG28" s="321"/>
      <c r="BH28" s="321"/>
      <c r="BI28" s="321"/>
      <c r="BJ28" s="321"/>
      <c r="BK28" s="321"/>
      <c r="BL28" s="321"/>
      <c r="BM28" s="321"/>
      <c r="BN28" s="321"/>
      <c r="BO28" s="321"/>
      <c r="BP28" s="321"/>
      <c r="BQ28" s="321"/>
      <c r="BR28" s="321"/>
      <c r="BS28" s="321"/>
      <c r="BT28" s="321"/>
      <c r="BU28" s="321"/>
      <c r="BV28" s="321"/>
      <c r="BW28" s="321"/>
      <c r="BX28" s="321"/>
    </row>
    <row r="29" spans="1:76" s="3" customFormat="1" x14ac:dyDescent="0.2">
      <c r="A29" s="480" t="s">
        <v>357</v>
      </c>
      <c r="B29" s="481"/>
      <c r="C29" s="481"/>
      <c r="D29" s="481"/>
      <c r="E29" s="481"/>
      <c r="F29" s="481"/>
      <c r="G29" s="481"/>
      <c r="H29" s="481"/>
      <c r="I29" s="78"/>
      <c r="J29" s="78"/>
      <c r="K29" s="78"/>
      <c r="L29" s="95"/>
      <c r="M29" s="78"/>
      <c r="N29" s="47"/>
      <c r="O29" s="477" t="s">
        <v>114</v>
      </c>
      <c r="P29" s="477"/>
      <c r="Q29" s="477"/>
      <c r="R29" s="478">
        <f>Z27/$K$4</f>
        <v>8.8000000000000007</v>
      </c>
      <c r="S29" s="479"/>
      <c r="T29" s="8"/>
      <c r="U29" s="8"/>
      <c r="V29" s="47"/>
      <c r="W29" s="2"/>
      <c r="X29" s="2"/>
      <c r="Y29" s="89" t="s">
        <v>113</v>
      </c>
      <c r="Z29" s="91">
        <f>SUM(Z27:Z28)</f>
        <v>105.6</v>
      </c>
      <c r="AA29" s="47"/>
      <c r="AB29" s="79"/>
      <c r="AC29" s="321"/>
      <c r="AD29" s="321"/>
      <c r="AE29" s="321"/>
      <c r="AF29" s="321"/>
      <c r="AG29" s="321"/>
      <c r="AH29" s="321"/>
      <c r="AI29" s="321"/>
      <c r="AJ29" s="321"/>
      <c r="AK29" s="321"/>
      <c r="AL29" s="321"/>
      <c r="AM29" s="321"/>
      <c r="AN29" s="321"/>
      <c r="AO29" s="321"/>
      <c r="AP29" s="321"/>
      <c r="AQ29" s="321"/>
      <c r="AR29" s="321"/>
      <c r="AS29" s="321"/>
      <c r="AT29" s="321"/>
      <c r="AU29" s="321"/>
      <c r="AV29" s="321"/>
      <c r="AW29" s="321"/>
      <c r="AX29" s="321"/>
      <c r="AY29" s="321"/>
      <c r="AZ29" s="321"/>
      <c r="BA29" s="321"/>
      <c r="BB29" s="321"/>
      <c r="BC29" s="321"/>
      <c r="BD29" s="321"/>
      <c r="BE29" s="321"/>
      <c r="BF29" s="321"/>
      <c r="BG29" s="321"/>
      <c r="BH29" s="321"/>
      <c r="BI29" s="321"/>
      <c r="BJ29" s="321"/>
      <c r="BK29" s="321"/>
      <c r="BL29" s="321"/>
      <c r="BM29" s="321"/>
      <c r="BN29" s="321"/>
      <c r="BO29" s="321"/>
      <c r="BP29" s="321"/>
      <c r="BQ29" s="321"/>
      <c r="BR29" s="321"/>
      <c r="BS29" s="321"/>
      <c r="BT29" s="321"/>
      <c r="BU29" s="321"/>
      <c r="BV29" s="321"/>
      <c r="BW29" s="321"/>
      <c r="BX29" s="321"/>
    </row>
    <row r="30" spans="1:76" s="3" customFormat="1" ht="13.5" thickBot="1" x14ac:dyDescent="0.25">
      <c r="A30" s="475" t="s">
        <v>115</v>
      </c>
      <c r="B30" s="476"/>
      <c r="C30" s="476"/>
      <c r="D30" s="476"/>
      <c r="E30" s="476"/>
      <c r="F30" s="476"/>
      <c r="G30" s="476"/>
      <c r="H30" s="476"/>
      <c r="I30" s="96"/>
      <c r="J30" s="96"/>
      <c r="K30" s="96"/>
      <c r="L30" s="97"/>
      <c r="M30" s="96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9"/>
      <c r="AC30" s="321"/>
      <c r="AD30" s="321"/>
      <c r="AE30" s="321"/>
      <c r="AF30" s="321"/>
      <c r="AG30" s="321"/>
      <c r="AH30" s="321"/>
      <c r="AI30" s="321"/>
      <c r="AJ30" s="321"/>
      <c r="AK30" s="321"/>
      <c r="AL30" s="321"/>
      <c r="AM30" s="321"/>
      <c r="AN30" s="321"/>
      <c r="AO30" s="321"/>
      <c r="AP30" s="321"/>
      <c r="AQ30" s="321"/>
      <c r="AR30" s="321"/>
      <c r="AS30" s="321"/>
      <c r="AT30" s="321"/>
      <c r="AU30" s="321"/>
      <c r="AV30" s="321"/>
      <c r="AW30" s="321"/>
      <c r="AX30" s="321"/>
      <c r="AY30" s="321"/>
      <c r="AZ30" s="321"/>
      <c r="BA30" s="321"/>
      <c r="BB30" s="321"/>
      <c r="BC30" s="321"/>
      <c r="BD30" s="321"/>
      <c r="BE30" s="321"/>
      <c r="BF30" s="321"/>
      <c r="BG30" s="321"/>
      <c r="BH30" s="321"/>
      <c r="BI30" s="321"/>
      <c r="BJ30" s="321"/>
      <c r="BK30" s="321"/>
      <c r="BL30" s="321"/>
      <c r="BM30" s="321"/>
      <c r="BN30" s="321"/>
      <c r="BO30" s="321"/>
      <c r="BP30" s="321"/>
      <c r="BQ30" s="321"/>
      <c r="BR30" s="321"/>
      <c r="BS30" s="321"/>
      <c r="BT30" s="321"/>
      <c r="BU30" s="321"/>
      <c r="BV30" s="321"/>
      <c r="BW30" s="321"/>
      <c r="BX30" s="321"/>
    </row>
    <row r="31" spans="1:76" s="3" customFormat="1" ht="13.5" thickTop="1" x14ac:dyDescent="0.2">
      <c r="A31" s="321"/>
      <c r="B31" s="323"/>
      <c r="C31" s="323"/>
      <c r="D31" s="323"/>
      <c r="E31" s="321"/>
      <c r="F31" s="321"/>
      <c r="G31" s="321"/>
      <c r="H31" s="321"/>
      <c r="I31" s="321"/>
      <c r="J31" s="321"/>
      <c r="K31" s="321"/>
      <c r="L31" s="324"/>
      <c r="M31" s="321"/>
      <c r="N31" s="321"/>
      <c r="O31" s="321"/>
      <c r="P31" s="321"/>
      <c r="Q31" s="321"/>
      <c r="R31" s="321"/>
      <c r="S31" s="321"/>
      <c r="T31" s="321"/>
      <c r="U31" s="321"/>
      <c r="V31" s="321"/>
      <c r="W31" s="321"/>
      <c r="X31" s="321"/>
      <c r="Y31" s="321"/>
      <c r="Z31" s="321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21"/>
      <c r="BF31" s="321"/>
      <c r="BG31" s="321"/>
      <c r="BH31" s="321"/>
      <c r="BI31" s="321"/>
      <c r="BJ31" s="321"/>
      <c r="BK31" s="321"/>
      <c r="BL31" s="321"/>
      <c r="BM31" s="321"/>
      <c r="BN31" s="321"/>
      <c r="BO31" s="321"/>
      <c r="BP31" s="321"/>
      <c r="BQ31" s="321"/>
      <c r="BR31" s="321"/>
      <c r="BS31" s="321"/>
      <c r="BT31" s="321"/>
      <c r="BU31" s="321"/>
      <c r="BV31" s="321"/>
      <c r="BW31" s="321"/>
      <c r="BX31" s="321"/>
    </row>
    <row r="32" spans="1:76" hidden="1" x14ac:dyDescent="0.2">
      <c r="A32" s="322"/>
      <c r="B32" s="325"/>
      <c r="C32" s="326"/>
      <c r="D32" s="327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</row>
    <row r="33" spans="1:76" s="3" customFormat="1" hidden="1" x14ac:dyDescent="0.2">
      <c r="A33" s="321"/>
      <c r="B33" s="323"/>
      <c r="C33" s="323"/>
      <c r="D33" s="328"/>
      <c r="E33" s="321"/>
      <c r="F33" s="321"/>
      <c r="G33" s="321"/>
      <c r="H33" s="321"/>
      <c r="I33" s="321"/>
      <c r="J33" s="321"/>
      <c r="K33" s="321"/>
      <c r="L33" s="324"/>
      <c r="M33" s="321"/>
      <c r="N33" s="321"/>
      <c r="O33" s="321"/>
      <c r="P33" s="321"/>
      <c r="Q33" s="321"/>
      <c r="R33" s="321"/>
      <c r="S33" s="321"/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1"/>
      <c r="AV33" s="321"/>
      <c r="AW33" s="321"/>
      <c r="AX33" s="321"/>
      <c r="AY33" s="321"/>
      <c r="AZ33" s="321"/>
      <c r="BA33" s="321"/>
      <c r="BB33" s="321"/>
      <c r="BC33" s="321"/>
      <c r="BD33" s="321"/>
      <c r="BE33" s="321"/>
      <c r="BF33" s="321"/>
      <c r="BG33" s="321"/>
      <c r="BH33" s="321"/>
      <c r="BI33" s="321"/>
      <c r="BJ33" s="321"/>
      <c r="BK33" s="321"/>
      <c r="BL33" s="321"/>
      <c r="BM33" s="321"/>
      <c r="BN33" s="321"/>
      <c r="BO33" s="321"/>
      <c r="BP33" s="321"/>
      <c r="BQ33" s="321"/>
      <c r="BR33" s="321"/>
      <c r="BS33" s="321"/>
      <c r="BT33" s="321"/>
      <c r="BU33" s="321"/>
      <c r="BV33" s="321"/>
      <c r="BW33" s="321"/>
      <c r="BX33" s="321"/>
    </row>
    <row r="34" spans="1:76" s="3" customFormat="1" hidden="1" x14ac:dyDescent="0.2">
      <c r="A34" s="321"/>
      <c r="B34" s="323"/>
      <c r="C34" s="323"/>
      <c r="D34" s="323"/>
      <c r="E34" s="321"/>
      <c r="F34" s="321"/>
      <c r="G34" s="321"/>
      <c r="H34" s="321"/>
      <c r="I34" s="321"/>
      <c r="J34" s="321"/>
      <c r="K34" s="321"/>
      <c r="L34" s="324"/>
      <c r="M34" s="321"/>
      <c r="N34" s="321"/>
      <c r="O34" s="321"/>
      <c r="P34" s="321"/>
      <c r="Q34" s="321"/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  <c r="AI34" s="321"/>
      <c r="AJ34" s="321"/>
      <c r="AK34" s="321"/>
      <c r="AL34" s="321"/>
      <c r="AM34" s="321"/>
      <c r="AN34" s="321"/>
      <c r="AO34" s="321"/>
      <c r="AP34" s="321"/>
      <c r="AQ34" s="321"/>
      <c r="AR34" s="321"/>
      <c r="AS34" s="321"/>
      <c r="AT34" s="321"/>
      <c r="AU34" s="321"/>
      <c r="AV34" s="321"/>
      <c r="AW34" s="321"/>
      <c r="AX34" s="321"/>
      <c r="AY34" s="321"/>
      <c r="AZ34" s="321"/>
      <c r="BA34" s="321"/>
      <c r="BB34" s="321"/>
      <c r="BC34" s="321"/>
      <c r="BD34" s="321"/>
      <c r="BE34" s="321"/>
      <c r="BF34" s="321"/>
      <c r="BG34" s="321"/>
      <c r="BH34" s="321"/>
      <c r="BI34" s="321"/>
      <c r="BJ34" s="321"/>
      <c r="BK34" s="321"/>
      <c r="BL34" s="321"/>
      <c r="BM34" s="321"/>
      <c r="BN34" s="321"/>
      <c r="BO34" s="321"/>
      <c r="BP34" s="321"/>
      <c r="BQ34" s="321"/>
      <c r="BR34" s="321"/>
      <c r="BS34" s="321"/>
      <c r="BT34" s="321"/>
      <c r="BU34" s="321"/>
      <c r="BV34" s="321"/>
      <c r="BW34" s="321"/>
      <c r="BX34" s="321"/>
    </row>
    <row r="35" spans="1:76" s="3" customFormat="1" hidden="1" x14ac:dyDescent="0.2">
      <c r="A35" s="321"/>
      <c r="B35" s="323"/>
      <c r="C35" s="323"/>
      <c r="D35" s="323"/>
      <c r="E35" s="321"/>
      <c r="F35" s="321"/>
      <c r="G35" s="321"/>
      <c r="H35" s="321"/>
      <c r="I35" s="321"/>
      <c r="J35" s="321"/>
      <c r="K35" s="321"/>
      <c r="L35" s="324"/>
      <c r="M35" s="321"/>
      <c r="N35" s="321"/>
      <c r="O35" s="321"/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1"/>
      <c r="AM35" s="321"/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1"/>
      <c r="AY35" s="321"/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1"/>
      <c r="BK35" s="321"/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1"/>
      <c r="BW35" s="321"/>
      <c r="BX35" s="321"/>
    </row>
    <row r="36" spans="1:76" s="3" customFormat="1" hidden="1" x14ac:dyDescent="0.2">
      <c r="A36" s="321"/>
      <c r="B36" s="323"/>
      <c r="C36" s="323"/>
      <c r="D36" s="323"/>
      <c r="E36" s="321"/>
      <c r="F36" s="321"/>
      <c r="G36" s="321"/>
      <c r="H36" s="321"/>
      <c r="I36" s="321"/>
      <c r="J36" s="321"/>
      <c r="K36" s="321"/>
      <c r="L36" s="324"/>
      <c r="M36" s="321"/>
      <c r="N36" s="321"/>
      <c r="O36" s="321"/>
      <c r="P36" s="321"/>
      <c r="Q36" s="321"/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  <c r="AF36" s="321"/>
      <c r="AG36" s="321"/>
      <c r="AH36" s="321"/>
      <c r="AI36" s="321"/>
      <c r="AJ36" s="321"/>
      <c r="AK36" s="321"/>
      <c r="AL36" s="321"/>
      <c r="AM36" s="321"/>
      <c r="AN36" s="321"/>
      <c r="AO36" s="321"/>
      <c r="AP36" s="321"/>
      <c r="AQ36" s="321"/>
      <c r="AR36" s="321"/>
      <c r="AS36" s="321"/>
      <c r="AT36" s="321"/>
      <c r="AU36" s="321"/>
      <c r="AV36" s="321"/>
      <c r="AW36" s="321"/>
      <c r="AX36" s="321"/>
      <c r="AY36" s="321"/>
      <c r="AZ36" s="321"/>
      <c r="BA36" s="321"/>
      <c r="BB36" s="321"/>
      <c r="BC36" s="321"/>
      <c r="BD36" s="321"/>
      <c r="BE36" s="321"/>
      <c r="BF36" s="321"/>
      <c r="BG36" s="321"/>
      <c r="BH36" s="321"/>
      <c r="BI36" s="321"/>
      <c r="BJ36" s="321"/>
      <c r="BK36" s="321"/>
      <c r="BL36" s="321"/>
      <c r="BM36" s="321"/>
      <c r="BN36" s="321"/>
      <c r="BO36" s="321"/>
      <c r="BP36" s="321"/>
      <c r="BQ36" s="321"/>
      <c r="BR36" s="321"/>
      <c r="BS36" s="321"/>
      <c r="BT36" s="321"/>
      <c r="BU36" s="321"/>
      <c r="BV36" s="321"/>
      <c r="BW36" s="321"/>
      <c r="BX36" s="321"/>
    </row>
    <row r="37" spans="1:76" s="3" customFormat="1" hidden="1" x14ac:dyDescent="0.2">
      <c r="A37" s="321"/>
      <c r="B37" s="323"/>
      <c r="C37" s="323"/>
      <c r="D37" s="323"/>
      <c r="E37" s="321"/>
      <c r="F37" s="321"/>
      <c r="G37" s="321"/>
      <c r="H37" s="321"/>
      <c r="I37" s="321"/>
      <c r="J37" s="321"/>
      <c r="K37" s="321"/>
      <c r="L37" s="324"/>
      <c r="M37" s="321"/>
      <c r="N37" s="321"/>
      <c r="O37" s="321"/>
      <c r="P37" s="321"/>
      <c r="Q37" s="321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1"/>
      <c r="BF37" s="321"/>
      <c r="BG37" s="321"/>
      <c r="BH37" s="321"/>
      <c r="BI37" s="321"/>
      <c r="BJ37" s="321"/>
      <c r="BK37" s="321"/>
      <c r="BL37" s="321"/>
      <c r="BM37" s="321"/>
      <c r="BN37" s="321"/>
      <c r="BO37" s="321"/>
      <c r="BP37" s="321"/>
      <c r="BQ37" s="321"/>
      <c r="BR37" s="321"/>
      <c r="BS37" s="321"/>
      <c r="BT37" s="321"/>
      <c r="BU37" s="321"/>
      <c r="BV37" s="321"/>
      <c r="BW37" s="321"/>
      <c r="BX37" s="321"/>
    </row>
    <row r="38" spans="1:76" hidden="1" x14ac:dyDescent="0.2">
      <c r="A38" s="322"/>
      <c r="B38" s="325" t="s">
        <v>99</v>
      </c>
      <c r="C38" s="326"/>
      <c r="D38" s="327" t="s">
        <v>100</v>
      </c>
      <c r="E38" s="322"/>
      <c r="F38" s="322"/>
      <c r="G38" s="322"/>
      <c r="H38" s="322"/>
      <c r="I38" s="322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2"/>
      <c r="AL38" s="322"/>
      <c r="AM38" s="322"/>
      <c r="AN38" s="322"/>
      <c r="AO38" s="322"/>
      <c r="AP38" s="322"/>
      <c r="AQ38" s="322"/>
      <c r="AR38" s="322"/>
      <c r="AS38" s="322"/>
      <c r="AT38" s="322"/>
      <c r="AU38" s="322"/>
      <c r="AV38" s="322"/>
      <c r="AW38" s="322"/>
      <c r="AX38" s="322"/>
      <c r="AY38" s="322"/>
      <c r="AZ38" s="322"/>
      <c r="BA38" s="322"/>
      <c r="BB38" s="322"/>
      <c r="BC38" s="322"/>
      <c r="BD38" s="322"/>
      <c r="BE38" s="322"/>
      <c r="BF38" s="322"/>
      <c r="BG38" s="322"/>
      <c r="BH38" s="322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</row>
    <row r="39" spans="1:76" s="3" customFormat="1" hidden="1" x14ac:dyDescent="0.2">
      <c r="A39" s="321"/>
      <c r="B39" s="323"/>
      <c r="C39" s="323"/>
      <c r="D39" s="323"/>
      <c r="E39" s="321"/>
      <c r="F39" s="321"/>
      <c r="G39" s="321"/>
      <c r="H39" s="321"/>
      <c r="I39" s="321"/>
      <c r="J39" s="321"/>
      <c r="K39" s="321"/>
      <c r="L39" s="324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321"/>
      <c r="X39" s="321"/>
      <c r="Y39" s="321"/>
      <c r="Z39" s="321"/>
      <c r="AA39" s="321"/>
      <c r="AB39" s="321"/>
      <c r="AC39" s="321"/>
      <c r="AD39" s="321"/>
      <c r="AE39" s="321"/>
      <c r="AF39" s="321"/>
      <c r="AG39" s="321"/>
      <c r="AH39" s="321"/>
      <c r="AI39" s="321"/>
      <c r="AJ39" s="321"/>
      <c r="AK39" s="321"/>
      <c r="AL39" s="321"/>
      <c r="AM39" s="321"/>
      <c r="AN39" s="321"/>
      <c r="AO39" s="321"/>
      <c r="AP39" s="321"/>
      <c r="AQ39" s="321"/>
      <c r="AR39" s="321"/>
      <c r="AS39" s="321"/>
      <c r="AT39" s="321"/>
      <c r="AU39" s="321"/>
      <c r="AV39" s="321"/>
      <c r="AW39" s="321"/>
      <c r="AX39" s="321"/>
      <c r="AY39" s="321"/>
      <c r="AZ39" s="321"/>
      <c r="BA39" s="321"/>
      <c r="BB39" s="321"/>
      <c r="BC39" s="321"/>
      <c r="BD39" s="321"/>
      <c r="BE39" s="321"/>
      <c r="BF39" s="321"/>
      <c r="BG39" s="321"/>
      <c r="BH39" s="321"/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  <c r="BU39" s="321"/>
      <c r="BV39" s="321"/>
      <c r="BW39" s="321"/>
      <c r="BX39" s="321"/>
    </row>
    <row r="40" spans="1:76" s="3" customFormat="1" hidden="1" x14ac:dyDescent="0.2">
      <c r="A40" s="321"/>
      <c r="B40" s="323"/>
      <c r="C40" s="323"/>
      <c r="D40" s="329" t="s">
        <v>131</v>
      </c>
      <c r="E40" s="321"/>
      <c r="F40" s="321"/>
      <c r="G40" s="321"/>
      <c r="H40" s="321"/>
      <c r="I40" s="321"/>
      <c r="J40" s="321"/>
      <c r="K40" s="321"/>
      <c r="L40" s="324"/>
      <c r="M40" s="321"/>
      <c r="N40" s="321"/>
      <c r="O40" s="321"/>
      <c r="P40" s="321"/>
      <c r="Q40" s="321"/>
      <c r="R40" s="321"/>
      <c r="S40" s="321"/>
      <c r="T40" s="321"/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1"/>
      <c r="AF40" s="321"/>
      <c r="AG40" s="321"/>
      <c r="AH40" s="321"/>
      <c r="AI40" s="321"/>
      <c r="AJ40" s="321"/>
      <c r="AK40" s="321"/>
      <c r="AL40" s="321"/>
      <c r="AM40" s="321"/>
      <c r="AN40" s="321"/>
      <c r="AO40" s="321"/>
      <c r="AP40" s="321"/>
      <c r="AQ40" s="321"/>
      <c r="AR40" s="321"/>
      <c r="AS40" s="321"/>
      <c r="AT40" s="321"/>
      <c r="AU40" s="321"/>
      <c r="AV40" s="321"/>
      <c r="AW40" s="321"/>
      <c r="AX40" s="321"/>
      <c r="AY40" s="321"/>
      <c r="AZ40" s="321"/>
      <c r="BA40" s="321"/>
      <c r="BB40" s="321"/>
      <c r="BC40" s="321"/>
      <c r="BD40" s="321"/>
      <c r="BE40" s="321"/>
      <c r="BF40" s="321"/>
      <c r="BG40" s="321"/>
      <c r="BH40" s="321"/>
      <c r="BI40" s="321"/>
      <c r="BJ40" s="321"/>
      <c r="BK40" s="321"/>
      <c r="BL40" s="321"/>
      <c r="BM40" s="321"/>
      <c r="BN40" s="321"/>
      <c r="BO40" s="321"/>
      <c r="BP40" s="321"/>
      <c r="BQ40" s="321"/>
      <c r="BR40" s="321"/>
      <c r="BS40" s="321"/>
      <c r="BT40" s="321"/>
      <c r="BU40" s="321"/>
      <c r="BV40" s="321"/>
      <c r="BW40" s="321"/>
      <c r="BX40" s="321"/>
    </row>
    <row r="41" spans="1:76" s="3" customFormat="1" hidden="1" x14ac:dyDescent="0.2">
      <c r="A41" s="321"/>
      <c r="B41" s="323"/>
      <c r="C41" s="323"/>
      <c r="D41" s="323"/>
      <c r="E41" s="321"/>
      <c r="F41" s="321"/>
      <c r="G41" s="321"/>
      <c r="H41" s="321"/>
      <c r="I41" s="321"/>
      <c r="J41" s="321"/>
      <c r="K41" s="321"/>
      <c r="L41" s="324"/>
      <c r="M41" s="321"/>
      <c r="N41" s="321"/>
      <c r="O41" s="321"/>
      <c r="P41" s="321"/>
      <c r="Q41" s="321"/>
      <c r="R41" s="321"/>
      <c r="S41" s="321"/>
      <c r="T41" s="321"/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1"/>
      <c r="AF41" s="321"/>
      <c r="AG41" s="321"/>
      <c r="AH41" s="321"/>
      <c r="AI41" s="321"/>
      <c r="AJ41" s="321"/>
      <c r="AK41" s="321"/>
      <c r="AL41" s="321"/>
      <c r="AM41" s="321"/>
      <c r="AN41" s="321"/>
      <c r="AO41" s="321"/>
      <c r="AP41" s="321"/>
      <c r="AQ41" s="321"/>
      <c r="AR41" s="321"/>
      <c r="AS41" s="321"/>
      <c r="AT41" s="321"/>
      <c r="AU41" s="321"/>
      <c r="AV41" s="321"/>
      <c r="AW41" s="321"/>
      <c r="AX41" s="321"/>
      <c r="AY41" s="321"/>
      <c r="AZ41" s="321"/>
      <c r="BA41" s="321"/>
      <c r="BB41" s="321"/>
      <c r="BC41" s="321"/>
      <c r="BD41" s="321"/>
      <c r="BE41" s="321"/>
      <c r="BF41" s="321"/>
      <c r="BG41" s="321"/>
      <c r="BH41" s="321"/>
      <c r="BI41" s="321"/>
      <c r="BJ41" s="321"/>
      <c r="BK41" s="321"/>
      <c r="BL41" s="321"/>
      <c r="BM41" s="321"/>
      <c r="BN41" s="321"/>
      <c r="BO41" s="321"/>
      <c r="BP41" s="321"/>
      <c r="BQ41" s="321"/>
      <c r="BR41" s="321"/>
      <c r="BS41" s="321"/>
      <c r="BT41" s="321"/>
      <c r="BU41" s="321"/>
      <c r="BV41" s="321"/>
      <c r="BW41" s="321"/>
      <c r="BX41" s="321"/>
    </row>
    <row r="42" spans="1:76" s="3" customFormat="1" hidden="1" x14ac:dyDescent="0.2">
      <c r="A42" s="321"/>
      <c r="B42" s="323"/>
      <c r="C42" s="323"/>
      <c r="D42" s="323"/>
      <c r="E42" s="321"/>
      <c r="F42" s="321"/>
      <c r="G42" s="321"/>
      <c r="H42" s="321"/>
      <c r="I42" s="321"/>
      <c r="J42" s="321"/>
      <c r="K42" s="321"/>
      <c r="L42" s="324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  <c r="AH42" s="321"/>
      <c r="AI42" s="321"/>
      <c r="AJ42" s="321"/>
      <c r="AK42" s="321"/>
      <c r="AL42" s="321"/>
      <c r="AM42" s="321"/>
      <c r="AN42" s="321"/>
      <c r="AO42" s="321"/>
      <c r="AP42" s="321"/>
      <c r="AQ42" s="321"/>
      <c r="AR42" s="321"/>
      <c r="AS42" s="321"/>
      <c r="AT42" s="321"/>
      <c r="AU42" s="321"/>
      <c r="AV42" s="321"/>
      <c r="AW42" s="321"/>
      <c r="AX42" s="321"/>
      <c r="AY42" s="321"/>
      <c r="AZ42" s="321"/>
      <c r="BA42" s="321"/>
      <c r="BB42" s="321"/>
      <c r="BC42" s="321"/>
      <c r="BD42" s="321"/>
      <c r="BE42" s="321"/>
      <c r="BF42" s="321"/>
      <c r="BG42" s="321"/>
      <c r="BH42" s="321"/>
      <c r="BI42" s="321"/>
      <c r="BJ42" s="321"/>
      <c r="BK42" s="321"/>
      <c r="BL42" s="321"/>
      <c r="BM42" s="321"/>
      <c r="BN42" s="321"/>
      <c r="BO42" s="321"/>
      <c r="BP42" s="321"/>
      <c r="BQ42" s="321"/>
      <c r="BR42" s="321"/>
      <c r="BS42" s="321"/>
      <c r="BT42" s="321"/>
      <c r="BU42" s="321"/>
      <c r="BV42" s="321"/>
      <c r="BW42" s="321"/>
      <c r="BX42" s="321"/>
    </row>
    <row r="43" spans="1:76" s="3" customFormat="1" hidden="1" x14ac:dyDescent="0.2">
      <c r="A43" s="321"/>
      <c r="B43" s="323"/>
      <c r="C43" s="323"/>
      <c r="D43" s="323"/>
      <c r="E43" s="321"/>
      <c r="F43" s="321"/>
      <c r="G43" s="321"/>
      <c r="H43" s="321"/>
      <c r="I43" s="321"/>
      <c r="J43" s="321"/>
      <c r="K43" s="321"/>
      <c r="L43" s="324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321"/>
      <c r="X43" s="321"/>
      <c r="Y43" s="321"/>
      <c r="Z43" s="321"/>
      <c r="AA43" s="321"/>
      <c r="AB43" s="321"/>
      <c r="AC43" s="321"/>
      <c r="AD43" s="321"/>
      <c r="AE43" s="321"/>
      <c r="AF43" s="321"/>
      <c r="AG43" s="321"/>
      <c r="AH43" s="321"/>
      <c r="AI43" s="321"/>
      <c r="AJ43" s="321"/>
      <c r="AK43" s="321"/>
      <c r="AL43" s="321"/>
      <c r="AM43" s="321"/>
      <c r="AN43" s="321"/>
      <c r="AO43" s="321"/>
      <c r="AP43" s="321"/>
      <c r="AQ43" s="321"/>
      <c r="AR43" s="321"/>
      <c r="AS43" s="321"/>
      <c r="AT43" s="321"/>
      <c r="AU43" s="321"/>
      <c r="AV43" s="321"/>
      <c r="AW43" s="321"/>
      <c r="AX43" s="321"/>
      <c r="AY43" s="321"/>
      <c r="AZ43" s="321"/>
      <c r="BA43" s="321"/>
      <c r="BB43" s="321"/>
      <c r="BC43" s="321"/>
      <c r="BD43" s="321"/>
      <c r="BE43" s="321"/>
      <c r="BF43" s="321"/>
      <c r="BG43" s="321"/>
      <c r="BH43" s="321"/>
      <c r="BI43" s="321"/>
      <c r="BJ43" s="321"/>
      <c r="BK43" s="321"/>
      <c r="BL43" s="321"/>
      <c r="BM43" s="321"/>
      <c r="BN43" s="321"/>
      <c r="BO43" s="321"/>
      <c r="BP43" s="321"/>
      <c r="BQ43" s="321"/>
      <c r="BR43" s="321"/>
      <c r="BS43" s="321"/>
      <c r="BT43" s="321"/>
      <c r="BU43" s="321"/>
      <c r="BV43" s="321"/>
      <c r="BW43" s="321"/>
      <c r="BX43" s="321"/>
    </row>
    <row r="44" spans="1:76" s="3" customFormat="1" hidden="1" x14ac:dyDescent="0.2">
      <c r="A44" s="321"/>
      <c r="B44" s="323"/>
      <c r="C44" s="323"/>
      <c r="D44" s="323"/>
      <c r="E44" s="321"/>
      <c r="F44" s="321"/>
      <c r="G44" s="321"/>
      <c r="H44" s="321"/>
      <c r="I44" s="321"/>
      <c r="J44" s="321"/>
      <c r="K44" s="321"/>
      <c r="L44" s="324"/>
      <c r="M44" s="321"/>
      <c r="N44" s="321"/>
      <c r="O44" s="321"/>
      <c r="P44" s="321"/>
      <c r="Q44" s="321"/>
      <c r="R44" s="321"/>
      <c r="S44" s="321"/>
      <c r="T44" s="321"/>
      <c r="U44" s="321"/>
      <c r="V44" s="321"/>
      <c r="W44" s="321"/>
      <c r="X44" s="321"/>
      <c r="Y44" s="321"/>
      <c r="Z44" s="321"/>
      <c r="AA44" s="321"/>
      <c r="AB44" s="321"/>
      <c r="AC44" s="321"/>
      <c r="AD44" s="321"/>
      <c r="AE44" s="321"/>
      <c r="AF44" s="321"/>
      <c r="AG44" s="321"/>
      <c r="AH44" s="321"/>
      <c r="AI44" s="321"/>
      <c r="AJ44" s="321"/>
      <c r="AK44" s="321"/>
      <c r="AL44" s="321"/>
      <c r="AM44" s="321"/>
      <c r="AN44" s="321"/>
      <c r="AO44" s="321"/>
      <c r="AP44" s="321"/>
      <c r="AQ44" s="321"/>
      <c r="AR44" s="321"/>
      <c r="AS44" s="321"/>
      <c r="AT44" s="321"/>
      <c r="AU44" s="321"/>
      <c r="AV44" s="321"/>
      <c r="AW44" s="321"/>
      <c r="AX44" s="321"/>
      <c r="AY44" s="321"/>
      <c r="AZ44" s="321"/>
      <c r="BA44" s="321"/>
      <c r="BB44" s="321"/>
      <c r="BC44" s="321"/>
      <c r="BD44" s="321"/>
      <c r="BE44" s="321"/>
      <c r="BF44" s="321"/>
      <c r="BG44" s="321"/>
      <c r="BH44" s="321"/>
      <c r="BI44" s="321"/>
      <c r="BJ44" s="321"/>
      <c r="BK44" s="321"/>
      <c r="BL44" s="321"/>
      <c r="BM44" s="321"/>
      <c r="BN44" s="321"/>
      <c r="BO44" s="321"/>
      <c r="BP44" s="321"/>
      <c r="BQ44" s="321"/>
      <c r="BR44" s="321"/>
      <c r="BS44" s="321"/>
      <c r="BT44" s="321"/>
      <c r="BU44" s="321"/>
      <c r="BV44" s="321"/>
      <c r="BW44" s="321"/>
      <c r="BX44" s="321"/>
    </row>
    <row r="45" spans="1:76" s="3" customFormat="1" hidden="1" x14ac:dyDescent="0.2">
      <c r="A45" s="321"/>
      <c r="B45" s="323"/>
      <c r="C45" s="323"/>
      <c r="D45" s="323"/>
      <c r="E45" s="321"/>
      <c r="F45" s="321"/>
      <c r="G45" s="321"/>
      <c r="H45" s="321"/>
      <c r="I45" s="321"/>
      <c r="J45" s="321"/>
      <c r="K45" s="321"/>
      <c r="L45" s="324"/>
      <c r="M45" s="321"/>
      <c r="N45" s="321"/>
      <c r="O45" s="321"/>
      <c r="P45" s="321"/>
      <c r="Q45" s="321"/>
      <c r="R45" s="321"/>
      <c r="S45" s="321"/>
      <c r="T45" s="321"/>
      <c r="U45" s="321"/>
      <c r="V45" s="321"/>
      <c r="W45" s="321"/>
      <c r="X45" s="321"/>
      <c r="Y45" s="321"/>
      <c r="Z45" s="321"/>
      <c r="AA45" s="321"/>
      <c r="AB45" s="321"/>
      <c r="AC45" s="321"/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321"/>
      <c r="AY45" s="321"/>
      <c r="AZ45" s="321"/>
      <c r="BA45" s="321"/>
      <c r="BB45" s="321"/>
      <c r="BC45" s="321"/>
      <c r="BD45" s="321"/>
      <c r="BE45" s="321"/>
      <c r="BF45" s="321"/>
      <c r="BG45" s="321"/>
      <c r="BH45" s="321"/>
      <c r="BI45" s="321"/>
      <c r="BJ45" s="321"/>
      <c r="BK45" s="321"/>
      <c r="BL45" s="321"/>
      <c r="BM45" s="321"/>
      <c r="BN45" s="321"/>
      <c r="BO45" s="321"/>
      <c r="BP45" s="321"/>
      <c r="BQ45" s="321"/>
      <c r="BR45" s="321"/>
      <c r="BS45" s="321"/>
      <c r="BT45" s="321"/>
      <c r="BU45" s="321"/>
      <c r="BV45" s="321"/>
      <c r="BW45" s="321"/>
      <c r="BX45" s="321"/>
    </row>
    <row r="46" spans="1:76" s="3" customFormat="1" hidden="1" x14ac:dyDescent="0.2">
      <c r="A46" s="321"/>
      <c r="B46" s="323"/>
      <c r="C46" s="323"/>
      <c r="D46" s="323"/>
      <c r="E46" s="321"/>
      <c r="F46" s="321"/>
      <c r="G46" s="321"/>
      <c r="H46" s="321"/>
      <c r="I46" s="321"/>
      <c r="J46" s="321"/>
      <c r="K46" s="321"/>
      <c r="L46" s="324"/>
      <c r="M46" s="321"/>
      <c r="N46" s="321"/>
      <c r="O46" s="321"/>
      <c r="P46" s="321"/>
      <c r="Q46" s="321"/>
      <c r="R46" s="321"/>
      <c r="S46" s="321"/>
      <c r="T46" s="321"/>
      <c r="U46" s="321"/>
      <c r="V46" s="321"/>
      <c r="W46" s="321"/>
      <c r="X46" s="321"/>
      <c r="Y46" s="321"/>
      <c r="Z46" s="321"/>
      <c r="AA46" s="321"/>
      <c r="AB46" s="321"/>
      <c r="AC46" s="321"/>
      <c r="AD46" s="321"/>
      <c r="AE46" s="321"/>
      <c r="AF46" s="321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321"/>
      <c r="AY46" s="321"/>
      <c r="AZ46" s="321"/>
      <c r="BA46" s="321"/>
      <c r="BB46" s="321"/>
      <c r="BC46" s="321"/>
      <c r="BD46" s="321"/>
      <c r="BE46" s="321"/>
      <c r="BF46" s="321"/>
      <c r="BG46" s="321"/>
      <c r="BH46" s="321"/>
      <c r="BI46" s="321"/>
      <c r="BJ46" s="321"/>
      <c r="BK46" s="321"/>
      <c r="BL46" s="321"/>
      <c r="BM46" s="321"/>
      <c r="BN46" s="321"/>
      <c r="BO46" s="321"/>
      <c r="BP46" s="321"/>
      <c r="BQ46" s="321"/>
      <c r="BR46" s="321"/>
      <c r="BS46" s="321"/>
      <c r="BT46" s="321"/>
      <c r="BU46" s="321"/>
      <c r="BV46" s="321"/>
      <c r="BW46" s="321"/>
      <c r="BX46" s="321"/>
    </row>
    <row r="47" spans="1:76" s="3" customFormat="1" hidden="1" x14ac:dyDescent="0.2">
      <c r="A47" s="321"/>
      <c r="B47" s="323"/>
      <c r="C47" s="323"/>
      <c r="D47" s="323"/>
      <c r="E47" s="321"/>
      <c r="F47" s="321"/>
      <c r="G47" s="321"/>
      <c r="H47" s="321"/>
      <c r="I47" s="321"/>
      <c r="J47" s="321"/>
      <c r="K47" s="321"/>
      <c r="L47" s="324"/>
      <c r="M47" s="321"/>
      <c r="N47" s="321"/>
      <c r="O47" s="321"/>
      <c r="P47" s="321"/>
      <c r="Q47" s="321"/>
      <c r="R47" s="321"/>
      <c r="S47" s="321"/>
      <c r="T47" s="321"/>
      <c r="U47" s="321"/>
      <c r="V47" s="321"/>
      <c r="W47" s="321"/>
      <c r="X47" s="321"/>
      <c r="Y47" s="321"/>
      <c r="Z47" s="321"/>
      <c r="AA47" s="321"/>
      <c r="AB47" s="321"/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  <c r="AS47" s="321"/>
      <c r="AT47" s="321"/>
      <c r="AU47" s="321"/>
      <c r="AV47" s="321"/>
      <c r="AW47" s="321"/>
      <c r="AX47" s="321"/>
      <c r="AY47" s="321"/>
      <c r="AZ47" s="321"/>
      <c r="BA47" s="321"/>
      <c r="BB47" s="321"/>
      <c r="BC47" s="321"/>
      <c r="BD47" s="321"/>
      <c r="BE47" s="321"/>
      <c r="BF47" s="321"/>
      <c r="BG47" s="321"/>
      <c r="BH47" s="321"/>
      <c r="BI47" s="321"/>
      <c r="BJ47" s="321"/>
      <c r="BK47" s="321"/>
      <c r="BL47" s="321"/>
      <c r="BM47" s="321"/>
      <c r="BN47" s="321"/>
      <c r="BO47" s="321"/>
      <c r="BP47" s="321"/>
      <c r="BQ47" s="321"/>
      <c r="BR47" s="321"/>
      <c r="BS47" s="321"/>
      <c r="BT47" s="321"/>
      <c r="BU47" s="321"/>
      <c r="BV47" s="321"/>
      <c r="BW47" s="321"/>
      <c r="BX47" s="321"/>
    </row>
    <row r="48" spans="1:76" s="3" customFormat="1" hidden="1" x14ac:dyDescent="0.2">
      <c r="A48" s="321"/>
      <c r="B48" s="323"/>
      <c r="C48" s="323"/>
      <c r="D48" s="323"/>
      <c r="E48" s="321"/>
      <c r="F48" s="321"/>
      <c r="G48" s="321"/>
      <c r="H48" s="321"/>
      <c r="I48" s="321"/>
      <c r="J48" s="321"/>
      <c r="K48" s="321"/>
      <c r="L48" s="324"/>
      <c r="M48" s="321"/>
      <c r="N48" s="321"/>
      <c r="O48" s="321"/>
      <c r="P48" s="321"/>
      <c r="Q48" s="321"/>
      <c r="R48" s="321"/>
      <c r="S48" s="321"/>
      <c r="T48" s="321"/>
      <c r="U48" s="321"/>
      <c r="V48" s="321"/>
      <c r="W48" s="321"/>
      <c r="X48" s="321"/>
      <c r="Y48" s="321"/>
      <c r="Z48" s="321"/>
      <c r="AA48" s="321"/>
      <c r="AB48" s="321"/>
      <c r="AC48" s="321"/>
      <c r="AD48" s="321"/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  <c r="AO48" s="321"/>
      <c r="AP48" s="321"/>
      <c r="AQ48" s="321"/>
      <c r="AR48" s="321"/>
      <c r="AS48" s="321"/>
      <c r="AT48" s="321"/>
      <c r="AU48" s="321"/>
      <c r="AV48" s="321"/>
      <c r="AW48" s="321"/>
      <c r="AX48" s="321"/>
      <c r="AY48" s="321"/>
      <c r="AZ48" s="321"/>
      <c r="BA48" s="321"/>
      <c r="BB48" s="321"/>
      <c r="BC48" s="321"/>
      <c r="BD48" s="321"/>
      <c r="BE48" s="321"/>
      <c r="BF48" s="321"/>
      <c r="BG48" s="321"/>
      <c r="BH48" s="321"/>
      <c r="BI48" s="321"/>
      <c r="BJ48" s="321"/>
      <c r="BK48" s="321"/>
      <c r="BL48" s="321"/>
      <c r="BM48" s="321"/>
      <c r="BN48" s="321"/>
      <c r="BO48" s="321"/>
      <c r="BP48" s="321"/>
      <c r="BQ48" s="321"/>
      <c r="BR48" s="321"/>
      <c r="BS48" s="321"/>
      <c r="BT48" s="321"/>
      <c r="BU48" s="321"/>
      <c r="BV48" s="321"/>
      <c r="BW48" s="321"/>
      <c r="BX48" s="321"/>
    </row>
    <row r="49" spans="1:76" x14ac:dyDescent="0.2">
      <c r="A49" s="322"/>
      <c r="B49" s="326"/>
      <c r="C49" s="326"/>
      <c r="D49" s="326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6"/>
      <c r="P49" s="330"/>
      <c r="Q49" s="330"/>
      <c r="R49" s="330"/>
      <c r="S49" s="326"/>
      <c r="T49" s="322"/>
      <c r="U49" s="331"/>
      <c r="V49" s="322"/>
      <c r="W49" s="322"/>
      <c r="X49" s="322"/>
      <c r="Y49" s="322"/>
      <c r="Z49" s="33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</row>
    <row r="50" spans="1:76" x14ac:dyDescent="0.2">
      <c r="A50" s="322"/>
      <c r="B50" s="326"/>
      <c r="C50" s="326"/>
      <c r="D50" s="326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6"/>
      <c r="P50" s="330"/>
      <c r="Q50" s="330"/>
      <c r="R50" s="330"/>
      <c r="S50" s="326"/>
      <c r="T50" s="322"/>
      <c r="U50" s="331"/>
      <c r="V50" s="322"/>
      <c r="W50" s="322"/>
      <c r="X50" s="322"/>
      <c r="Y50" s="322"/>
      <c r="Z50" s="33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</row>
    <row r="51" spans="1:76" x14ac:dyDescent="0.2">
      <c r="A51" s="322"/>
      <c r="B51" s="326"/>
      <c r="C51" s="326"/>
      <c r="D51" s="326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6"/>
      <c r="P51" s="330"/>
      <c r="Q51" s="330"/>
      <c r="R51" s="330"/>
      <c r="S51" s="326"/>
      <c r="T51" s="322"/>
      <c r="U51" s="331"/>
      <c r="V51" s="322"/>
      <c r="W51" s="322"/>
      <c r="X51" s="322"/>
      <c r="Y51" s="322"/>
      <c r="Z51" s="33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  <c r="AR51" s="322"/>
      <c r="AS51" s="322"/>
      <c r="AT51" s="322"/>
      <c r="AU51" s="322"/>
      <c r="AV51" s="322"/>
      <c r="AW51" s="322"/>
      <c r="AX51" s="322"/>
      <c r="AY51" s="322"/>
      <c r="AZ51" s="322"/>
      <c r="BA51" s="322"/>
      <c r="BB51" s="322"/>
      <c r="BC51" s="322"/>
      <c r="BD51" s="322"/>
      <c r="BE51" s="322"/>
      <c r="BF51" s="322"/>
      <c r="BG51" s="322"/>
      <c r="BH51" s="322"/>
      <c r="BI51" s="322"/>
      <c r="BJ51" s="322"/>
      <c r="BK51" s="322"/>
      <c r="BL51" s="322"/>
      <c r="BM51" s="322"/>
      <c r="BN51" s="322"/>
      <c r="BO51" s="322"/>
      <c r="BP51" s="322"/>
      <c r="BQ51" s="322"/>
      <c r="BR51" s="322"/>
      <c r="BS51" s="322"/>
      <c r="BT51" s="322"/>
      <c r="BU51" s="322"/>
      <c r="BV51" s="322"/>
      <c r="BW51" s="322"/>
      <c r="BX51" s="322"/>
    </row>
    <row r="52" spans="1:76" x14ac:dyDescent="0.2">
      <c r="A52" s="322"/>
      <c r="B52" s="326"/>
      <c r="C52" s="326"/>
      <c r="D52" s="326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6"/>
      <c r="P52" s="330"/>
      <c r="Q52" s="330"/>
      <c r="R52" s="330"/>
      <c r="S52" s="326"/>
      <c r="T52" s="322"/>
      <c r="U52" s="331"/>
      <c r="V52" s="322"/>
      <c r="W52" s="322"/>
      <c r="X52" s="322"/>
      <c r="Y52" s="322"/>
      <c r="Z52" s="33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2"/>
      <c r="BJ52" s="322"/>
      <c r="BK52" s="322"/>
      <c r="BL52" s="322"/>
      <c r="BM52" s="322"/>
      <c r="BN52" s="322"/>
      <c r="BO52" s="322"/>
      <c r="BP52" s="322"/>
      <c r="BQ52" s="322"/>
      <c r="BR52" s="322"/>
      <c r="BS52" s="322"/>
      <c r="BT52" s="322"/>
      <c r="BU52" s="322"/>
      <c r="BV52" s="322"/>
      <c r="BW52" s="322"/>
      <c r="BX52" s="322"/>
    </row>
    <row r="53" spans="1:76" x14ac:dyDescent="0.2">
      <c r="A53" s="322"/>
      <c r="B53" s="326"/>
      <c r="C53" s="326"/>
      <c r="D53" s="326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6"/>
      <c r="P53" s="330"/>
      <c r="Q53" s="330"/>
      <c r="R53" s="330"/>
      <c r="S53" s="326"/>
      <c r="T53" s="322"/>
      <c r="U53" s="331"/>
      <c r="V53" s="322"/>
      <c r="W53" s="322"/>
      <c r="X53" s="322"/>
      <c r="Y53" s="322"/>
      <c r="Z53" s="33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22"/>
      <c r="AP53" s="322"/>
      <c r="AQ53" s="322"/>
      <c r="AR53" s="322"/>
      <c r="AS53" s="322"/>
      <c r="AT53" s="322"/>
      <c r="AU53" s="322"/>
      <c r="AV53" s="322"/>
      <c r="AW53" s="322"/>
      <c r="AX53" s="322"/>
      <c r="AY53" s="322"/>
      <c r="AZ53" s="322"/>
      <c r="BA53" s="322"/>
      <c r="BB53" s="322"/>
      <c r="BC53" s="322"/>
      <c r="BD53" s="322"/>
      <c r="BE53" s="322"/>
      <c r="BF53" s="322"/>
      <c r="BG53" s="322"/>
      <c r="BH53" s="322"/>
      <c r="BI53" s="322"/>
      <c r="BJ53" s="322"/>
      <c r="BK53" s="322"/>
      <c r="BL53" s="322"/>
      <c r="BM53" s="322"/>
      <c r="BN53" s="322"/>
      <c r="BO53" s="322"/>
      <c r="BP53" s="322"/>
      <c r="BQ53" s="322"/>
      <c r="BR53" s="322"/>
      <c r="BS53" s="322"/>
      <c r="BT53" s="322"/>
      <c r="BU53" s="322"/>
      <c r="BV53" s="322"/>
      <c r="BW53" s="322"/>
      <c r="BX53" s="322"/>
    </row>
    <row r="54" spans="1:76" x14ac:dyDescent="0.2">
      <c r="A54" s="322"/>
      <c r="B54" s="326"/>
      <c r="C54" s="326"/>
      <c r="D54" s="326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2"/>
      <c r="AO54" s="322"/>
      <c r="AP54" s="322"/>
      <c r="AQ54" s="322"/>
      <c r="AR54" s="322"/>
      <c r="AS54" s="322"/>
      <c r="AT54" s="322"/>
      <c r="AU54" s="322"/>
      <c r="AV54" s="322"/>
      <c r="AW54" s="322"/>
      <c r="AX54" s="322"/>
      <c r="AY54" s="322"/>
      <c r="AZ54" s="322"/>
      <c r="BA54" s="322"/>
      <c r="BB54" s="322"/>
      <c r="BC54" s="322"/>
      <c r="BD54" s="322"/>
      <c r="BE54" s="322"/>
      <c r="BF54" s="322"/>
      <c r="BG54" s="322"/>
      <c r="BH54" s="322"/>
      <c r="BI54" s="322"/>
      <c r="BJ54" s="322"/>
      <c r="BK54" s="322"/>
      <c r="BL54" s="322"/>
      <c r="BM54" s="322"/>
      <c r="BN54" s="322"/>
      <c r="BO54" s="322"/>
      <c r="BP54" s="322"/>
      <c r="BQ54" s="322"/>
      <c r="BR54" s="322"/>
      <c r="BS54" s="322"/>
      <c r="BT54" s="322"/>
      <c r="BU54" s="322"/>
      <c r="BV54" s="322"/>
      <c r="BW54" s="322"/>
      <c r="BX54" s="322"/>
    </row>
    <row r="55" spans="1:76" s="25" customFormat="1" x14ac:dyDescent="0.2">
      <c r="A55" s="322"/>
      <c r="B55" s="326"/>
      <c r="C55" s="333"/>
      <c r="D55" s="333"/>
      <c r="E55" s="333"/>
      <c r="F55" s="333"/>
      <c r="G55" s="333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22"/>
      <c r="AP55" s="322"/>
      <c r="AQ55" s="322"/>
      <c r="AR55" s="322"/>
      <c r="AS55" s="322"/>
      <c r="AT55" s="322"/>
      <c r="AU55" s="322"/>
      <c r="AV55" s="322"/>
      <c r="AW55" s="322"/>
      <c r="AX55" s="322"/>
      <c r="AY55" s="322"/>
      <c r="AZ55" s="322"/>
      <c r="BA55" s="322"/>
      <c r="BB55" s="322"/>
      <c r="BC55" s="322"/>
      <c r="BD55" s="322"/>
      <c r="BE55" s="322"/>
      <c r="BF55" s="322"/>
      <c r="BG55" s="322"/>
      <c r="BH55" s="322"/>
      <c r="BI55" s="322"/>
      <c r="BJ55" s="322"/>
      <c r="BK55" s="322"/>
      <c r="BL55" s="322"/>
      <c r="BM55" s="322"/>
      <c r="BN55" s="322"/>
      <c r="BO55" s="322"/>
      <c r="BP55" s="322"/>
      <c r="BQ55" s="322"/>
      <c r="BR55" s="322"/>
      <c r="BS55" s="322"/>
      <c r="BT55" s="322"/>
      <c r="BU55" s="322"/>
      <c r="BV55" s="322"/>
      <c r="BW55" s="322"/>
      <c r="BX55" s="322"/>
    </row>
    <row r="56" spans="1:76" s="25" customFormat="1" x14ac:dyDescent="0.2">
      <c r="A56" s="322"/>
      <c r="B56" s="326"/>
      <c r="C56" s="333"/>
      <c r="D56" s="333"/>
      <c r="E56" s="333"/>
      <c r="F56" s="333"/>
      <c r="G56" s="333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  <c r="AS56" s="322"/>
      <c r="AT56" s="322"/>
      <c r="AU56" s="322"/>
      <c r="AV56" s="322"/>
      <c r="AW56" s="322"/>
      <c r="AX56" s="322"/>
      <c r="AY56" s="322"/>
      <c r="AZ56" s="322"/>
      <c r="BA56" s="322"/>
      <c r="BB56" s="322"/>
      <c r="BC56" s="322"/>
      <c r="BD56" s="322"/>
      <c r="BE56" s="322"/>
      <c r="BF56" s="322"/>
      <c r="BG56" s="322"/>
      <c r="BH56" s="322"/>
      <c r="BI56" s="322"/>
      <c r="BJ56" s="322"/>
      <c r="BK56" s="322"/>
      <c r="BL56" s="322"/>
      <c r="BM56" s="322"/>
      <c r="BN56" s="322"/>
      <c r="BO56" s="322"/>
      <c r="BP56" s="322"/>
      <c r="BQ56" s="322"/>
      <c r="BR56" s="322"/>
      <c r="BS56" s="322"/>
      <c r="BT56" s="322"/>
      <c r="BU56" s="322"/>
      <c r="BV56" s="322"/>
      <c r="BW56" s="322"/>
      <c r="BX56" s="322"/>
    </row>
    <row r="57" spans="1:76" s="25" customFormat="1" x14ac:dyDescent="0.2">
      <c r="A57" s="322"/>
      <c r="B57" s="326"/>
      <c r="C57" s="333"/>
      <c r="D57" s="333"/>
      <c r="E57" s="333"/>
      <c r="F57" s="333"/>
      <c r="G57" s="333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  <c r="AR57" s="322"/>
      <c r="AS57" s="322"/>
      <c r="AT57" s="322"/>
      <c r="AU57" s="322"/>
      <c r="AV57" s="322"/>
      <c r="AW57" s="322"/>
      <c r="AX57" s="322"/>
      <c r="AY57" s="322"/>
      <c r="AZ57" s="322"/>
      <c r="BA57" s="322"/>
      <c r="BB57" s="322"/>
      <c r="BC57" s="322"/>
      <c r="BD57" s="322"/>
      <c r="BE57" s="322"/>
      <c r="BF57" s="322"/>
      <c r="BG57" s="322"/>
      <c r="BH57" s="322"/>
      <c r="BI57" s="322"/>
      <c r="BJ57" s="322"/>
      <c r="BK57" s="322"/>
      <c r="BL57" s="322"/>
      <c r="BM57" s="322"/>
      <c r="BN57" s="322"/>
      <c r="BO57" s="322"/>
      <c r="BP57" s="322"/>
      <c r="BQ57" s="322"/>
      <c r="BR57" s="322"/>
      <c r="BS57" s="322"/>
      <c r="BT57" s="322"/>
      <c r="BU57" s="322"/>
      <c r="BV57" s="322"/>
      <c r="BW57" s="322"/>
      <c r="BX57" s="322"/>
    </row>
    <row r="58" spans="1:76" s="25" customFormat="1" x14ac:dyDescent="0.2">
      <c r="A58" s="322"/>
      <c r="B58" s="326"/>
      <c r="C58" s="333"/>
      <c r="D58" s="333"/>
      <c r="E58" s="333"/>
      <c r="F58" s="333"/>
      <c r="G58" s="333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  <c r="AM58" s="322"/>
      <c r="AN58" s="322"/>
      <c r="AO58" s="322"/>
      <c r="AP58" s="322"/>
      <c r="AQ58" s="322"/>
      <c r="AR58" s="322"/>
      <c r="AS58" s="322"/>
      <c r="AT58" s="322"/>
      <c r="AU58" s="322"/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  <c r="BF58" s="322"/>
      <c r="BG58" s="322"/>
      <c r="BH58" s="322"/>
      <c r="BI58" s="322"/>
      <c r="BJ58" s="322"/>
      <c r="BK58" s="322"/>
      <c r="BL58" s="322"/>
      <c r="BM58" s="322"/>
      <c r="BN58" s="322"/>
      <c r="BO58" s="322"/>
      <c r="BP58" s="322"/>
      <c r="BQ58" s="322"/>
      <c r="BR58" s="322"/>
      <c r="BS58" s="322"/>
      <c r="BT58" s="322"/>
      <c r="BU58" s="322"/>
      <c r="BV58" s="322"/>
      <c r="BW58" s="322"/>
      <c r="BX58" s="322"/>
    </row>
    <row r="59" spans="1:76" s="25" customFormat="1" x14ac:dyDescent="0.2">
      <c r="A59" s="322"/>
      <c r="B59" s="326"/>
      <c r="C59" s="333"/>
      <c r="D59" s="333"/>
      <c r="E59" s="333"/>
      <c r="F59" s="333"/>
      <c r="G59" s="333"/>
      <c r="H59" s="322"/>
      <c r="I59" s="322"/>
      <c r="J59" s="322"/>
      <c r="K59" s="322"/>
      <c r="L59" s="322"/>
      <c r="M59" s="322"/>
      <c r="N59" s="322"/>
      <c r="O59" s="322"/>
      <c r="P59" s="322"/>
      <c r="Q59" s="322"/>
      <c r="R59" s="322"/>
      <c r="S59" s="322"/>
      <c r="T59" s="322"/>
      <c r="U59" s="322"/>
      <c r="V59" s="322"/>
      <c r="W59" s="322"/>
      <c r="X59" s="322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  <c r="AS59" s="322"/>
      <c r="AT59" s="322"/>
      <c r="AU59" s="322"/>
      <c r="AV59" s="322"/>
      <c r="AW59" s="322"/>
      <c r="AX59" s="322"/>
      <c r="AY59" s="322"/>
      <c r="AZ59" s="322"/>
      <c r="BA59" s="322"/>
      <c r="BB59" s="322"/>
      <c r="BC59" s="322"/>
      <c r="BD59" s="322"/>
      <c r="BE59" s="322"/>
      <c r="BF59" s="322"/>
      <c r="BG59" s="322"/>
      <c r="BH59" s="322"/>
      <c r="BI59" s="322"/>
      <c r="BJ59" s="322"/>
      <c r="BK59" s="322"/>
      <c r="BL59" s="322"/>
      <c r="BM59" s="322"/>
      <c r="BN59" s="322"/>
      <c r="BO59" s="322"/>
      <c r="BP59" s="322"/>
      <c r="BQ59" s="322"/>
      <c r="BR59" s="322"/>
      <c r="BS59" s="322"/>
      <c r="BT59" s="322"/>
      <c r="BU59" s="322"/>
      <c r="BV59" s="322"/>
      <c r="BW59" s="322"/>
      <c r="BX59" s="322"/>
    </row>
    <row r="60" spans="1:76" s="25" customFormat="1" x14ac:dyDescent="0.2">
      <c r="A60" s="322"/>
      <c r="B60" s="326"/>
      <c r="C60" s="333"/>
      <c r="D60" s="333"/>
      <c r="E60" s="333"/>
      <c r="F60" s="333"/>
      <c r="G60" s="333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  <c r="BI60" s="322"/>
      <c r="BJ60" s="322"/>
      <c r="BK60" s="322"/>
      <c r="BL60" s="322"/>
      <c r="BM60" s="322"/>
      <c r="BN60" s="322"/>
      <c r="BO60" s="322"/>
      <c r="BP60" s="322"/>
      <c r="BQ60" s="322"/>
      <c r="BR60" s="322"/>
      <c r="BS60" s="322"/>
      <c r="BT60" s="322"/>
      <c r="BU60" s="322"/>
      <c r="BV60" s="322"/>
      <c r="BW60" s="322"/>
      <c r="BX60" s="322"/>
    </row>
    <row r="61" spans="1:76" s="25" customFormat="1" x14ac:dyDescent="0.2">
      <c r="A61" s="322"/>
      <c r="B61" s="326"/>
      <c r="C61" s="333"/>
      <c r="D61" s="333"/>
      <c r="E61" s="333"/>
      <c r="F61" s="333"/>
      <c r="G61" s="333"/>
      <c r="H61" s="322"/>
      <c r="I61" s="322"/>
      <c r="J61" s="322"/>
      <c r="K61" s="322"/>
      <c r="L61" s="322"/>
      <c r="M61" s="322"/>
      <c r="N61" s="322"/>
      <c r="O61" s="322"/>
      <c r="P61" s="322"/>
      <c r="Q61" s="322"/>
      <c r="R61" s="322"/>
      <c r="S61" s="322"/>
      <c r="T61" s="322"/>
      <c r="U61" s="322"/>
      <c r="V61" s="322"/>
      <c r="W61" s="322"/>
      <c r="X61" s="322"/>
      <c r="Y61" s="322"/>
      <c r="Z61" s="322"/>
      <c r="AA61" s="322"/>
      <c r="AB61" s="322"/>
      <c r="AC61" s="322"/>
      <c r="AD61" s="322"/>
      <c r="AE61" s="322"/>
      <c r="AF61" s="322"/>
      <c r="AG61" s="322"/>
      <c r="AH61" s="322"/>
      <c r="AI61" s="322"/>
      <c r="AJ61" s="322"/>
      <c r="AK61" s="322"/>
      <c r="AL61" s="322"/>
      <c r="AM61" s="322"/>
      <c r="AN61" s="322"/>
      <c r="AO61" s="322"/>
      <c r="AP61" s="322"/>
      <c r="AQ61" s="322"/>
      <c r="AR61" s="322"/>
      <c r="AS61" s="322"/>
      <c r="AT61" s="322"/>
      <c r="AU61" s="322"/>
      <c r="AV61" s="322"/>
      <c r="AW61" s="322"/>
      <c r="AX61" s="322"/>
      <c r="AY61" s="322"/>
      <c r="AZ61" s="322"/>
      <c r="BA61" s="322"/>
      <c r="BB61" s="322"/>
      <c r="BC61" s="322"/>
      <c r="BD61" s="322"/>
      <c r="BE61" s="322"/>
      <c r="BF61" s="322"/>
      <c r="BG61" s="322"/>
      <c r="BH61" s="322"/>
      <c r="BI61" s="322"/>
      <c r="BJ61" s="322"/>
      <c r="BK61" s="322"/>
      <c r="BL61" s="322"/>
      <c r="BM61" s="322"/>
      <c r="BN61" s="322"/>
      <c r="BO61" s="322"/>
      <c r="BP61" s="322"/>
      <c r="BQ61" s="322"/>
      <c r="BR61" s="322"/>
      <c r="BS61" s="322"/>
      <c r="BT61" s="322"/>
      <c r="BU61" s="322"/>
      <c r="BV61" s="322"/>
      <c r="BW61" s="322"/>
      <c r="BX61" s="322"/>
    </row>
    <row r="62" spans="1:76" ht="12.75" customHeight="1" x14ac:dyDescent="0.2">
      <c r="A62" s="322"/>
      <c r="B62" s="326"/>
      <c r="C62" s="326"/>
      <c r="D62" s="334"/>
      <c r="E62" s="322"/>
      <c r="F62" s="322"/>
      <c r="G62" s="322"/>
      <c r="H62" s="322"/>
      <c r="I62" s="322"/>
      <c r="J62" s="322"/>
      <c r="K62" s="322"/>
      <c r="L62" s="322"/>
      <c r="M62" s="334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22"/>
      <c r="AC62" s="322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2"/>
      <c r="AO62" s="322"/>
      <c r="AP62" s="322"/>
      <c r="AQ62" s="322"/>
      <c r="AR62" s="322"/>
      <c r="AS62" s="322"/>
      <c r="AT62" s="322"/>
      <c r="AU62" s="322"/>
      <c r="AV62" s="322"/>
      <c r="AW62" s="322"/>
      <c r="AX62" s="322"/>
      <c r="AY62" s="322"/>
      <c r="AZ62" s="322"/>
      <c r="BA62" s="322"/>
      <c r="BB62" s="322"/>
      <c r="BC62" s="322"/>
      <c r="BD62" s="322"/>
      <c r="BE62" s="322"/>
      <c r="BF62" s="322"/>
      <c r="BG62" s="322"/>
      <c r="BH62" s="322"/>
      <c r="BI62" s="322"/>
      <c r="BJ62" s="322"/>
      <c r="BK62" s="322"/>
      <c r="BL62" s="322"/>
      <c r="BM62" s="322"/>
      <c r="BN62" s="322"/>
      <c r="BO62" s="322"/>
      <c r="BP62" s="322"/>
      <c r="BQ62" s="322"/>
      <c r="BR62" s="322"/>
      <c r="BS62" s="322"/>
      <c r="BT62" s="322"/>
      <c r="BU62" s="322"/>
      <c r="BV62" s="322"/>
      <c r="BW62" s="322"/>
      <c r="BX62" s="322"/>
    </row>
    <row r="63" spans="1:76" ht="12.75" customHeight="1" x14ac:dyDescent="0.2">
      <c r="A63" s="322"/>
      <c r="B63" s="326"/>
      <c r="C63" s="326"/>
      <c r="D63" s="334"/>
      <c r="E63" s="322"/>
      <c r="F63" s="322"/>
      <c r="G63" s="322"/>
      <c r="H63" s="322"/>
      <c r="I63" s="322"/>
      <c r="J63" s="322"/>
      <c r="K63" s="322"/>
      <c r="L63" s="322"/>
      <c r="M63" s="334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2"/>
      <c r="AO63" s="322"/>
      <c r="AP63" s="322"/>
      <c r="AQ63" s="322"/>
      <c r="AR63" s="322"/>
      <c r="AS63" s="322"/>
      <c r="AT63" s="322"/>
      <c r="AU63" s="322"/>
      <c r="AV63" s="322"/>
      <c r="AW63" s="322"/>
      <c r="AX63" s="322"/>
      <c r="AY63" s="322"/>
      <c r="AZ63" s="322"/>
      <c r="BA63" s="322"/>
      <c r="BB63" s="322"/>
      <c r="BC63" s="322"/>
      <c r="BD63" s="322"/>
      <c r="BE63" s="322"/>
      <c r="BF63" s="322"/>
      <c r="BG63" s="322"/>
      <c r="BH63" s="322"/>
      <c r="BI63" s="322"/>
      <c r="BJ63" s="322"/>
      <c r="BK63" s="322"/>
      <c r="BL63" s="322"/>
      <c r="BM63" s="322"/>
      <c r="BN63" s="322"/>
      <c r="BO63" s="322"/>
      <c r="BP63" s="322"/>
      <c r="BQ63" s="322"/>
      <c r="BR63" s="322"/>
      <c r="BS63" s="322"/>
      <c r="BT63" s="322"/>
      <c r="BU63" s="322"/>
      <c r="BV63" s="322"/>
      <c r="BW63" s="322"/>
      <c r="BX63" s="322"/>
    </row>
    <row r="64" spans="1:76" x14ac:dyDescent="0.2">
      <c r="A64" s="322"/>
      <c r="B64" s="326"/>
      <c r="C64" s="326"/>
      <c r="D64" s="326"/>
      <c r="E64" s="322"/>
      <c r="F64" s="322"/>
      <c r="G64" s="322"/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  <c r="AS64" s="322"/>
      <c r="AT64" s="322"/>
      <c r="AU64" s="322"/>
      <c r="AV64" s="322"/>
      <c r="AW64" s="322"/>
      <c r="AX64" s="322"/>
      <c r="AY64" s="322"/>
      <c r="AZ64" s="322"/>
      <c r="BA64" s="322"/>
      <c r="BB64" s="322"/>
      <c r="BC64" s="322"/>
      <c r="BD64" s="322"/>
      <c r="BE64" s="322"/>
      <c r="BF64" s="322"/>
      <c r="BG64" s="322"/>
      <c r="BH64" s="322"/>
      <c r="BI64" s="322"/>
      <c r="BJ64" s="322"/>
      <c r="BK64" s="322"/>
      <c r="BL64" s="322"/>
      <c r="BM64" s="322"/>
      <c r="BN64" s="322"/>
      <c r="BO64" s="322"/>
      <c r="BP64" s="322"/>
      <c r="BQ64" s="322"/>
      <c r="BR64" s="322"/>
      <c r="BS64" s="322"/>
      <c r="BT64" s="322"/>
      <c r="BU64" s="322"/>
      <c r="BV64" s="322"/>
      <c r="BW64" s="322"/>
      <c r="BX64" s="322"/>
    </row>
    <row r="65" spans="1:76" x14ac:dyDescent="0.2">
      <c r="A65" s="322"/>
      <c r="B65" s="325"/>
      <c r="C65" s="326"/>
      <c r="D65" s="327"/>
      <c r="E65" s="322"/>
      <c r="F65" s="322"/>
      <c r="G65" s="322"/>
      <c r="H65" s="322"/>
      <c r="I65" s="322"/>
      <c r="J65" s="322"/>
      <c r="K65" s="322"/>
      <c r="L65" s="322"/>
      <c r="M65" s="322"/>
      <c r="N65" s="322"/>
      <c r="O65" s="322"/>
      <c r="P65" s="322"/>
      <c r="Q65" s="322"/>
      <c r="R65" s="322"/>
      <c r="S65" s="322"/>
      <c r="T65" s="322"/>
      <c r="U65" s="322"/>
      <c r="V65" s="322"/>
      <c r="W65" s="322"/>
      <c r="X65" s="322"/>
      <c r="Y65" s="322"/>
      <c r="Z65" s="322"/>
      <c r="AA65" s="322"/>
      <c r="AB65" s="322"/>
      <c r="AC65" s="322"/>
      <c r="AD65" s="322"/>
      <c r="AE65" s="322"/>
      <c r="AF65" s="322"/>
      <c r="AG65" s="322"/>
      <c r="AH65" s="322"/>
      <c r="AI65" s="322"/>
      <c r="AJ65" s="322"/>
      <c r="AK65" s="322"/>
      <c r="AL65" s="322"/>
      <c r="AM65" s="322"/>
      <c r="AN65" s="322"/>
      <c r="AO65" s="322"/>
      <c r="AP65" s="322"/>
      <c r="AQ65" s="322"/>
      <c r="AR65" s="322"/>
      <c r="AS65" s="322"/>
      <c r="AT65" s="322"/>
      <c r="AU65" s="322"/>
      <c r="AV65" s="322"/>
      <c r="AW65" s="322"/>
      <c r="AX65" s="322"/>
      <c r="AY65" s="322"/>
      <c r="AZ65" s="322"/>
      <c r="BA65" s="322"/>
      <c r="BB65" s="322"/>
      <c r="BC65" s="322"/>
      <c r="BD65" s="322"/>
      <c r="BE65" s="322"/>
      <c r="BF65" s="322"/>
      <c r="BG65" s="322"/>
      <c r="BH65" s="322"/>
      <c r="BI65" s="322"/>
      <c r="BJ65" s="322"/>
      <c r="BK65" s="322"/>
      <c r="BL65" s="322"/>
      <c r="BM65" s="322"/>
      <c r="BN65" s="322"/>
      <c r="BO65" s="322"/>
      <c r="BP65" s="322"/>
      <c r="BQ65" s="322"/>
      <c r="BR65" s="322"/>
      <c r="BS65" s="322"/>
      <c r="BT65" s="322"/>
      <c r="BU65" s="322"/>
      <c r="BV65" s="322"/>
      <c r="BW65" s="322"/>
      <c r="BX65" s="322"/>
    </row>
    <row r="66" spans="1:76" x14ac:dyDescent="0.2">
      <c r="A66" s="322"/>
      <c r="B66" s="335"/>
      <c r="C66" s="326"/>
      <c r="D66" s="326"/>
      <c r="E66" s="322"/>
      <c r="F66" s="322"/>
      <c r="G66" s="322"/>
      <c r="H66" s="322"/>
      <c r="I66" s="322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22"/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22"/>
      <c r="AP66" s="322"/>
      <c r="AQ66" s="322"/>
      <c r="AR66" s="322"/>
      <c r="AS66" s="322"/>
      <c r="AT66" s="322"/>
      <c r="AU66" s="322"/>
      <c r="AV66" s="322"/>
      <c r="AW66" s="322"/>
      <c r="AX66" s="322"/>
      <c r="AY66" s="322"/>
      <c r="AZ66" s="322"/>
      <c r="BA66" s="322"/>
      <c r="BB66" s="322"/>
      <c r="BC66" s="322"/>
      <c r="BD66" s="322"/>
      <c r="BE66" s="322"/>
      <c r="BF66" s="322"/>
      <c r="BG66" s="322"/>
      <c r="BH66" s="322"/>
      <c r="BI66" s="322"/>
      <c r="BJ66" s="322"/>
      <c r="BK66" s="322"/>
      <c r="BL66" s="322"/>
      <c r="BM66" s="322"/>
      <c r="BN66" s="322"/>
      <c r="BO66" s="322"/>
      <c r="BP66" s="322"/>
      <c r="BQ66" s="322"/>
      <c r="BR66" s="322"/>
      <c r="BS66" s="322"/>
      <c r="BT66" s="322"/>
      <c r="BU66" s="322"/>
      <c r="BV66" s="322"/>
      <c r="BW66" s="322"/>
      <c r="BX66" s="322"/>
    </row>
    <row r="67" spans="1:76" x14ac:dyDescent="0.2">
      <c r="A67" s="322"/>
      <c r="B67" s="335"/>
      <c r="C67" s="326"/>
      <c r="D67" s="336"/>
      <c r="E67" s="322"/>
      <c r="F67" s="322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  <c r="AZ67" s="322"/>
      <c r="BA67" s="322"/>
      <c r="BB67" s="322"/>
      <c r="BC67" s="322"/>
      <c r="BD67" s="322"/>
      <c r="BE67" s="322"/>
      <c r="BF67" s="322"/>
      <c r="BG67" s="322"/>
      <c r="BH67" s="322"/>
      <c r="BI67" s="322"/>
      <c r="BJ67" s="322"/>
      <c r="BK67" s="322"/>
      <c r="BL67" s="322"/>
      <c r="BM67" s="322"/>
      <c r="BN67" s="322"/>
      <c r="BO67" s="322"/>
      <c r="BP67" s="322"/>
      <c r="BQ67" s="322"/>
      <c r="BR67" s="322"/>
      <c r="BS67" s="322"/>
      <c r="BT67" s="322"/>
      <c r="BU67" s="322"/>
      <c r="BV67" s="322"/>
      <c r="BW67" s="322"/>
      <c r="BX67" s="322"/>
    </row>
    <row r="68" spans="1:76" x14ac:dyDescent="0.2">
      <c r="A68" s="322"/>
      <c r="B68" s="326"/>
      <c r="C68" s="326"/>
      <c r="D68" s="336"/>
      <c r="E68" s="322"/>
      <c r="F68" s="322"/>
      <c r="G68" s="322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  <c r="BF68" s="322"/>
      <c r="BG68" s="322"/>
      <c r="BH68" s="322"/>
      <c r="BI68" s="322"/>
      <c r="BJ68" s="322"/>
      <c r="BK68" s="322"/>
      <c r="BL68" s="322"/>
      <c r="BM68" s="322"/>
      <c r="BN68" s="322"/>
      <c r="BO68" s="322"/>
      <c r="BP68" s="322"/>
      <c r="BQ68" s="322"/>
      <c r="BR68" s="322"/>
      <c r="BS68" s="322"/>
      <c r="BT68" s="322"/>
      <c r="BU68" s="322"/>
      <c r="BV68" s="322"/>
      <c r="BW68" s="322"/>
      <c r="BX68" s="322"/>
    </row>
    <row r="69" spans="1:76" x14ac:dyDescent="0.2">
      <c r="A69" s="322"/>
      <c r="B69" s="326"/>
      <c r="C69" s="326"/>
      <c r="D69" s="326"/>
      <c r="E69" s="322"/>
      <c r="F69" s="322"/>
      <c r="G69" s="322"/>
      <c r="H69" s="322"/>
      <c r="I69" s="322"/>
      <c r="J69" s="322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  <c r="AR69" s="322"/>
      <c r="AS69" s="322"/>
      <c r="AT69" s="322"/>
      <c r="AU69" s="322"/>
      <c r="AV69" s="322"/>
      <c r="AW69" s="322"/>
      <c r="AX69" s="322"/>
      <c r="AY69" s="322"/>
      <c r="AZ69" s="322"/>
      <c r="BA69" s="322"/>
      <c r="BB69" s="322"/>
      <c r="BC69" s="322"/>
      <c r="BD69" s="322"/>
      <c r="BE69" s="322"/>
      <c r="BF69" s="322"/>
      <c r="BG69" s="322"/>
      <c r="BH69" s="322"/>
      <c r="BI69" s="322"/>
      <c r="BJ69" s="322"/>
      <c r="BK69" s="322"/>
      <c r="BL69" s="322"/>
      <c r="BM69" s="322"/>
      <c r="BN69" s="322"/>
      <c r="BO69" s="322"/>
      <c r="BP69" s="322"/>
      <c r="BQ69" s="322"/>
      <c r="BR69" s="322"/>
      <c r="BS69" s="322"/>
      <c r="BT69" s="322"/>
      <c r="BU69" s="322"/>
      <c r="BV69" s="322"/>
      <c r="BW69" s="322"/>
      <c r="BX69" s="322"/>
    </row>
    <row r="70" spans="1:76" x14ac:dyDescent="0.2">
      <c r="A70" s="322"/>
      <c r="B70" s="326"/>
      <c r="C70" s="326"/>
      <c r="D70" s="326"/>
      <c r="E70" s="322"/>
      <c r="F70" s="322"/>
      <c r="G70" s="322"/>
      <c r="H70" s="322"/>
      <c r="I70" s="322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  <c r="AR70" s="322"/>
      <c r="AS70" s="322"/>
      <c r="AT70" s="322"/>
      <c r="AU70" s="322"/>
      <c r="AV70" s="322"/>
      <c r="AW70" s="322"/>
      <c r="AX70" s="322"/>
      <c r="AY70" s="322"/>
      <c r="AZ70" s="322"/>
      <c r="BA70" s="322"/>
      <c r="BB70" s="322"/>
      <c r="BC70" s="322"/>
      <c r="BD70" s="322"/>
      <c r="BE70" s="322"/>
      <c r="BF70" s="322"/>
      <c r="BG70" s="322"/>
      <c r="BH70" s="322"/>
      <c r="BI70" s="322"/>
      <c r="BJ70" s="322"/>
      <c r="BK70" s="322"/>
      <c r="BL70" s="322"/>
      <c r="BM70" s="322"/>
      <c r="BN70" s="322"/>
      <c r="BO70" s="322"/>
      <c r="BP70" s="322"/>
      <c r="BQ70" s="322"/>
      <c r="BR70" s="322"/>
      <c r="BS70" s="322"/>
      <c r="BT70" s="322"/>
      <c r="BU70" s="322"/>
      <c r="BV70" s="322"/>
      <c r="BW70" s="322"/>
      <c r="BX70" s="322"/>
    </row>
    <row r="71" spans="1:76" x14ac:dyDescent="0.2">
      <c r="A71" s="322"/>
      <c r="B71" s="326"/>
      <c r="C71" s="326"/>
      <c r="D71" s="326"/>
      <c r="E71" s="322"/>
      <c r="F71" s="322"/>
      <c r="G71" s="322"/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22"/>
      <c r="AC71" s="322"/>
      <c r="AD71" s="322"/>
      <c r="AE71" s="322"/>
      <c r="AF71" s="322"/>
      <c r="AG71" s="322"/>
      <c r="AH71" s="322"/>
      <c r="AI71" s="322"/>
      <c r="AJ71" s="322"/>
      <c r="AK71" s="322"/>
      <c r="AL71" s="322"/>
      <c r="AM71" s="322"/>
      <c r="AN71" s="322"/>
      <c r="AO71" s="322"/>
      <c r="AP71" s="322"/>
      <c r="AQ71" s="322"/>
      <c r="AR71" s="322"/>
      <c r="AS71" s="322"/>
      <c r="AT71" s="322"/>
      <c r="AU71" s="322"/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2"/>
      <c r="BJ71" s="322"/>
      <c r="BK71" s="322"/>
      <c r="BL71" s="322"/>
      <c r="BM71" s="322"/>
      <c r="BN71" s="322"/>
      <c r="BO71" s="322"/>
      <c r="BP71" s="322"/>
      <c r="BQ71" s="322"/>
      <c r="BR71" s="322"/>
      <c r="BS71" s="322"/>
      <c r="BT71" s="322"/>
      <c r="BU71" s="322"/>
      <c r="BV71" s="322"/>
      <c r="BW71" s="322"/>
      <c r="BX71" s="322"/>
    </row>
    <row r="72" spans="1:76" x14ac:dyDescent="0.2">
      <c r="A72" s="322"/>
      <c r="B72" s="326"/>
      <c r="C72" s="326"/>
      <c r="D72" s="326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2"/>
      <c r="BJ72" s="322"/>
      <c r="BK72" s="322"/>
      <c r="BL72" s="322"/>
      <c r="BM72" s="322"/>
      <c r="BN72" s="322"/>
      <c r="BO72" s="322"/>
      <c r="BP72" s="322"/>
      <c r="BQ72" s="322"/>
      <c r="BR72" s="322"/>
      <c r="BS72" s="322"/>
      <c r="BT72" s="322"/>
      <c r="BU72" s="322"/>
      <c r="BV72" s="322"/>
      <c r="BW72" s="322"/>
      <c r="BX72" s="322"/>
    </row>
    <row r="73" spans="1:76" x14ac:dyDescent="0.2">
      <c r="A73" s="322"/>
      <c r="B73" s="326"/>
      <c r="C73" s="326"/>
      <c r="D73" s="326"/>
      <c r="E73" s="322"/>
      <c r="F73" s="322"/>
      <c r="G73" s="322"/>
      <c r="H73" s="322"/>
      <c r="I73" s="322"/>
      <c r="J73" s="322"/>
      <c r="K73" s="322"/>
      <c r="L73" s="322"/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22"/>
      <c r="AI73" s="322"/>
      <c r="AJ73" s="322"/>
      <c r="AK73" s="322"/>
      <c r="AL73" s="322"/>
      <c r="AM73" s="322"/>
      <c r="AN73" s="322"/>
      <c r="AO73" s="322"/>
      <c r="AP73" s="322"/>
      <c r="AQ73" s="322"/>
      <c r="AR73" s="322"/>
      <c r="AS73" s="322"/>
      <c r="AT73" s="322"/>
      <c r="AU73" s="322"/>
      <c r="AV73" s="322"/>
      <c r="AW73" s="322"/>
      <c r="AX73" s="322"/>
      <c r="AY73" s="322"/>
      <c r="AZ73" s="322"/>
      <c r="BA73" s="322"/>
      <c r="BB73" s="322"/>
      <c r="BC73" s="322"/>
      <c r="BD73" s="322"/>
      <c r="BE73" s="322"/>
      <c r="BF73" s="322"/>
      <c r="BG73" s="322"/>
      <c r="BH73" s="322"/>
      <c r="BI73" s="322"/>
      <c r="BJ73" s="322"/>
      <c r="BK73" s="322"/>
      <c r="BL73" s="322"/>
      <c r="BM73" s="322"/>
      <c r="BN73" s="322"/>
      <c r="BO73" s="322"/>
      <c r="BP73" s="322"/>
      <c r="BQ73" s="322"/>
      <c r="BR73" s="322"/>
      <c r="BS73" s="322"/>
      <c r="BT73" s="322"/>
      <c r="BU73" s="322"/>
      <c r="BV73" s="322"/>
      <c r="BW73" s="322"/>
      <c r="BX73" s="322"/>
    </row>
    <row r="74" spans="1:76" x14ac:dyDescent="0.2">
      <c r="A74" s="322"/>
      <c r="B74" s="326"/>
      <c r="C74" s="326"/>
      <c r="D74" s="498"/>
      <c r="E74" s="498"/>
      <c r="F74" s="322"/>
      <c r="G74" s="322"/>
      <c r="H74" s="322"/>
      <c r="I74" s="322"/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  <c r="AA74" s="322"/>
      <c r="AB74" s="322"/>
      <c r="AC74" s="322"/>
      <c r="AD74" s="322"/>
      <c r="AE74" s="322"/>
      <c r="AF74" s="322"/>
      <c r="AG74" s="322"/>
      <c r="AH74" s="322"/>
      <c r="AI74" s="322"/>
      <c r="AJ74" s="322"/>
      <c r="AK74" s="322"/>
      <c r="AL74" s="322"/>
      <c r="AM74" s="322"/>
      <c r="AN74" s="322"/>
      <c r="AO74" s="322"/>
      <c r="AP74" s="322"/>
      <c r="AQ74" s="322"/>
      <c r="AR74" s="322"/>
      <c r="AS74" s="322"/>
      <c r="AT74" s="322"/>
      <c r="AU74" s="322"/>
      <c r="AV74" s="322"/>
      <c r="AW74" s="322"/>
      <c r="AX74" s="322"/>
      <c r="AY74" s="322"/>
      <c r="AZ74" s="322"/>
      <c r="BA74" s="322"/>
      <c r="BB74" s="322"/>
      <c r="BC74" s="322"/>
      <c r="BD74" s="322"/>
      <c r="BE74" s="322"/>
      <c r="BF74" s="322"/>
      <c r="BG74" s="322"/>
      <c r="BH74" s="322"/>
      <c r="BI74" s="322"/>
      <c r="BJ74" s="322"/>
      <c r="BK74" s="322"/>
      <c r="BL74" s="322"/>
      <c r="BM74" s="322"/>
      <c r="BN74" s="322"/>
      <c r="BO74" s="322"/>
      <c r="BP74" s="322"/>
      <c r="BQ74" s="322"/>
      <c r="BR74" s="322"/>
      <c r="BS74" s="322"/>
      <c r="BT74" s="322"/>
      <c r="BU74" s="322"/>
      <c r="BV74" s="322"/>
      <c r="BW74" s="322"/>
      <c r="BX74" s="322"/>
    </row>
    <row r="75" spans="1:76" x14ac:dyDescent="0.2">
      <c r="A75" s="322"/>
      <c r="B75" s="326"/>
      <c r="C75" s="326"/>
      <c r="D75" s="498"/>
      <c r="E75" s="498"/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22"/>
      <c r="AC75" s="322"/>
      <c r="AD75" s="322"/>
      <c r="AE75" s="322"/>
      <c r="AF75" s="322"/>
      <c r="AG75" s="322"/>
      <c r="AH75" s="322"/>
      <c r="AI75" s="322"/>
      <c r="AJ75" s="322"/>
      <c r="AK75" s="322"/>
      <c r="AL75" s="322"/>
      <c r="AM75" s="322"/>
      <c r="AN75" s="322"/>
      <c r="AO75" s="322"/>
      <c r="AP75" s="322"/>
      <c r="AQ75" s="322"/>
      <c r="AR75" s="322"/>
      <c r="AS75" s="322"/>
      <c r="AT75" s="322"/>
      <c r="AU75" s="322"/>
      <c r="AV75" s="322"/>
      <c r="AW75" s="322"/>
      <c r="AX75" s="322"/>
      <c r="AY75" s="322"/>
      <c r="AZ75" s="322"/>
      <c r="BA75" s="322"/>
      <c r="BB75" s="322"/>
      <c r="BC75" s="322"/>
      <c r="BD75" s="322"/>
      <c r="BE75" s="322"/>
      <c r="BF75" s="322"/>
      <c r="BG75" s="322"/>
      <c r="BH75" s="322"/>
      <c r="BI75" s="322"/>
      <c r="BJ75" s="322"/>
      <c r="BK75" s="322"/>
      <c r="BL75" s="322"/>
      <c r="BM75" s="322"/>
      <c r="BN75" s="322"/>
      <c r="BO75" s="322"/>
      <c r="BP75" s="322"/>
      <c r="BQ75" s="322"/>
      <c r="BR75" s="322"/>
      <c r="BS75" s="322"/>
      <c r="BT75" s="322"/>
      <c r="BU75" s="322"/>
      <c r="BV75" s="322"/>
      <c r="BW75" s="322"/>
      <c r="BX75" s="322"/>
    </row>
    <row r="76" spans="1:76" x14ac:dyDescent="0.2">
      <c r="A76" s="322"/>
      <c r="B76" s="326"/>
      <c r="C76" s="326"/>
      <c r="D76" s="498"/>
      <c r="E76" s="498"/>
      <c r="F76" s="322"/>
      <c r="G76" s="322"/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2"/>
      <c r="BJ76" s="322"/>
      <c r="BK76" s="322"/>
      <c r="BL76" s="322"/>
      <c r="BM76" s="322"/>
      <c r="BN76" s="322"/>
      <c r="BO76" s="322"/>
      <c r="BP76" s="322"/>
      <c r="BQ76" s="322"/>
      <c r="BR76" s="322"/>
      <c r="BS76" s="322"/>
      <c r="BT76" s="322"/>
      <c r="BU76" s="322"/>
      <c r="BV76" s="322"/>
      <c r="BW76" s="322"/>
      <c r="BX76" s="322"/>
    </row>
    <row r="77" spans="1:76" x14ac:dyDescent="0.2">
      <c r="A77" s="322"/>
      <c r="B77" s="326"/>
      <c r="C77" s="326"/>
      <c r="D77" s="498"/>
      <c r="E77" s="498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  <c r="AR77" s="322"/>
      <c r="AS77" s="322"/>
      <c r="AT77" s="322"/>
      <c r="AU77" s="322"/>
      <c r="AV77" s="322"/>
      <c r="AW77" s="322"/>
      <c r="AX77" s="322"/>
      <c r="AY77" s="322"/>
      <c r="AZ77" s="322"/>
      <c r="BA77" s="322"/>
      <c r="BB77" s="322"/>
      <c r="BC77" s="322"/>
      <c r="BD77" s="322"/>
      <c r="BE77" s="322"/>
      <c r="BF77" s="322"/>
      <c r="BG77" s="322"/>
      <c r="BH77" s="322"/>
      <c r="BI77" s="322"/>
      <c r="BJ77" s="322"/>
      <c r="BK77" s="322"/>
      <c r="BL77" s="322"/>
      <c r="BM77" s="322"/>
      <c r="BN77" s="322"/>
      <c r="BO77" s="322"/>
      <c r="BP77" s="322"/>
      <c r="BQ77" s="322"/>
      <c r="BR77" s="322"/>
      <c r="BS77" s="322"/>
      <c r="BT77" s="322"/>
      <c r="BU77" s="322"/>
      <c r="BV77" s="322"/>
      <c r="BW77" s="322"/>
      <c r="BX77" s="322"/>
    </row>
    <row r="78" spans="1:76" x14ac:dyDescent="0.2">
      <c r="A78" s="322"/>
      <c r="B78" s="326"/>
      <c r="C78" s="326"/>
      <c r="D78" s="498"/>
      <c r="E78" s="498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22"/>
      <c r="AP78" s="322"/>
      <c r="AQ78" s="322"/>
      <c r="AR78" s="322"/>
      <c r="AS78" s="322"/>
      <c r="AT78" s="322"/>
      <c r="AU78" s="322"/>
      <c r="AV78" s="322"/>
      <c r="AW78" s="322"/>
      <c r="AX78" s="322"/>
      <c r="AY78" s="322"/>
      <c r="AZ78" s="322"/>
      <c r="BA78" s="322"/>
      <c r="BB78" s="322"/>
      <c r="BC78" s="322"/>
      <c r="BD78" s="322"/>
      <c r="BE78" s="322"/>
      <c r="BF78" s="322"/>
      <c r="BG78" s="322"/>
      <c r="BH78" s="322"/>
      <c r="BI78" s="322"/>
      <c r="BJ78" s="322"/>
      <c r="BK78" s="322"/>
      <c r="BL78" s="322"/>
      <c r="BM78" s="322"/>
      <c r="BN78" s="322"/>
      <c r="BO78" s="322"/>
      <c r="BP78" s="322"/>
      <c r="BQ78" s="322"/>
      <c r="BR78" s="322"/>
      <c r="BS78" s="322"/>
      <c r="BT78" s="322"/>
      <c r="BU78" s="322"/>
      <c r="BV78" s="322"/>
      <c r="BW78" s="322"/>
      <c r="BX78" s="322"/>
    </row>
    <row r="79" spans="1:76" x14ac:dyDescent="0.2">
      <c r="A79" s="322"/>
      <c r="B79" s="326"/>
      <c r="C79" s="326"/>
      <c r="D79" s="498"/>
      <c r="E79" s="498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22"/>
      <c r="AP79" s="322"/>
      <c r="AQ79" s="322"/>
      <c r="AR79" s="322"/>
      <c r="AS79" s="322"/>
      <c r="AT79" s="322"/>
      <c r="AU79" s="322"/>
      <c r="AV79" s="322"/>
      <c r="AW79" s="322"/>
      <c r="AX79" s="322"/>
      <c r="AY79" s="322"/>
      <c r="AZ79" s="322"/>
      <c r="BA79" s="322"/>
      <c r="BB79" s="322"/>
      <c r="BC79" s="322"/>
      <c r="BD79" s="322"/>
      <c r="BE79" s="322"/>
      <c r="BF79" s="322"/>
      <c r="BG79" s="322"/>
      <c r="BH79" s="322"/>
      <c r="BI79" s="322"/>
      <c r="BJ79" s="322"/>
      <c r="BK79" s="322"/>
      <c r="BL79" s="322"/>
      <c r="BM79" s="322"/>
      <c r="BN79" s="322"/>
      <c r="BO79" s="322"/>
      <c r="BP79" s="322"/>
      <c r="BQ79" s="322"/>
      <c r="BR79" s="322"/>
      <c r="BS79" s="322"/>
      <c r="BT79" s="322"/>
      <c r="BU79" s="322"/>
      <c r="BV79" s="322"/>
      <c r="BW79" s="322"/>
      <c r="BX79" s="322"/>
    </row>
    <row r="80" spans="1:76" x14ac:dyDescent="0.2">
      <c r="A80" s="322"/>
      <c r="B80" s="326"/>
      <c r="C80" s="326"/>
      <c r="D80" s="498"/>
      <c r="E80" s="498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2"/>
      <c r="BJ80" s="322"/>
      <c r="BK80" s="322"/>
      <c r="BL80" s="322"/>
      <c r="BM80" s="322"/>
      <c r="BN80" s="322"/>
      <c r="BO80" s="322"/>
      <c r="BP80" s="322"/>
      <c r="BQ80" s="322"/>
      <c r="BR80" s="322"/>
      <c r="BS80" s="322"/>
      <c r="BT80" s="322"/>
      <c r="BU80" s="322"/>
      <c r="BV80" s="322"/>
      <c r="BW80" s="322"/>
      <c r="BX80" s="322"/>
    </row>
    <row r="81" spans="1:76" x14ac:dyDescent="0.2">
      <c r="A81" s="322"/>
      <c r="B81" s="326"/>
      <c r="C81" s="326"/>
      <c r="D81" s="498"/>
      <c r="E81" s="498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  <c r="AI81" s="322"/>
      <c r="AJ81" s="322"/>
      <c r="AK81" s="322"/>
      <c r="AL81" s="322"/>
      <c r="AM81" s="322"/>
      <c r="AN81" s="322"/>
      <c r="AO81" s="322"/>
      <c r="AP81" s="322"/>
      <c r="AQ81" s="322"/>
      <c r="AR81" s="322"/>
      <c r="AS81" s="322"/>
      <c r="AT81" s="322"/>
      <c r="AU81" s="322"/>
      <c r="AV81" s="322"/>
      <c r="AW81" s="322"/>
      <c r="AX81" s="322"/>
      <c r="AY81" s="322"/>
      <c r="AZ81" s="322"/>
      <c r="BA81" s="322"/>
      <c r="BB81" s="322"/>
      <c r="BC81" s="322"/>
      <c r="BD81" s="322"/>
      <c r="BE81" s="322"/>
      <c r="BF81" s="322"/>
      <c r="BG81" s="322"/>
      <c r="BH81" s="322"/>
      <c r="BI81" s="322"/>
      <c r="BJ81" s="322"/>
      <c r="BK81" s="322"/>
      <c r="BL81" s="322"/>
      <c r="BM81" s="322"/>
      <c r="BN81" s="322"/>
      <c r="BO81" s="322"/>
      <c r="BP81" s="322"/>
      <c r="BQ81" s="322"/>
      <c r="BR81" s="322"/>
      <c r="BS81" s="322"/>
      <c r="BT81" s="322"/>
      <c r="BU81" s="322"/>
      <c r="BV81" s="322"/>
      <c r="BW81" s="322"/>
      <c r="BX81" s="322"/>
    </row>
    <row r="82" spans="1:76" x14ac:dyDescent="0.2">
      <c r="A82" s="322"/>
      <c r="B82" s="326"/>
      <c r="C82" s="326"/>
      <c r="D82" s="498"/>
      <c r="E82" s="498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  <c r="AI82" s="322"/>
      <c r="AJ82" s="322"/>
      <c r="AK82" s="322"/>
      <c r="AL82" s="322"/>
      <c r="AM82" s="322"/>
      <c r="AN82" s="322"/>
      <c r="AO82" s="322"/>
      <c r="AP82" s="322"/>
      <c r="AQ82" s="322"/>
      <c r="AR82" s="322"/>
      <c r="AS82" s="322"/>
      <c r="AT82" s="322"/>
      <c r="AU82" s="322"/>
      <c r="AV82" s="322"/>
      <c r="AW82" s="322"/>
      <c r="AX82" s="322"/>
      <c r="AY82" s="322"/>
      <c r="AZ82" s="322"/>
      <c r="BA82" s="322"/>
      <c r="BB82" s="322"/>
      <c r="BC82" s="322"/>
      <c r="BD82" s="322"/>
      <c r="BE82" s="322"/>
      <c r="BF82" s="322"/>
      <c r="BG82" s="322"/>
      <c r="BH82" s="322"/>
      <c r="BI82" s="322"/>
      <c r="BJ82" s="322"/>
      <c r="BK82" s="322"/>
      <c r="BL82" s="322"/>
      <c r="BM82" s="322"/>
      <c r="BN82" s="322"/>
      <c r="BO82" s="322"/>
      <c r="BP82" s="322"/>
      <c r="BQ82" s="322"/>
      <c r="BR82" s="322"/>
      <c r="BS82" s="322"/>
      <c r="BT82" s="322"/>
      <c r="BU82" s="322"/>
      <c r="BV82" s="322"/>
      <c r="BW82" s="322"/>
      <c r="BX82" s="322"/>
    </row>
    <row r="83" spans="1:76" x14ac:dyDescent="0.2">
      <c r="A83" s="322"/>
      <c r="B83" s="326"/>
      <c r="C83" s="326"/>
      <c r="D83" s="498"/>
      <c r="E83" s="498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  <c r="AI83" s="322"/>
      <c r="AJ83" s="322"/>
      <c r="AK83" s="322"/>
      <c r="AL83" s="322"/>
      <c r="AM83" s="322"/>
      <c r="AN83" s="322"/>
      <c r="AO83" s="322"/>
      <c r="AP83" s="322"/>
      <c r="AQ83" s="322"/>
      <c r="AR83" s="322"/>
      <c r="AS83" s="322"/>
      <c r="AT83" s="322"/>
      <c r="AU83" s="322"/>
      <c r="AV83" s="322"/>
      <c r="AW83" s="322"/>
      <c r="AX83" s="322"/>
      <c r="AY83" s="322"/>
      <c r="AZ83" s="322"/>
      <c r="BA83" s="322"/>
      <c r="BB83" s="322"/>
      <c r="BC83" s="322"/>
      <c r="BD83" s="322"/>
      <c r="BE83" s="322"/>
      <c r="BF83" s="322"/>
      <c r="BG83" s="322"/>
      <c r="BH83" s="322"/>
      <c r="BI83" s="322"/>
      <c r="BJ83" s="322"/>
      <c r="BK83" s="322"/>
      <c r="BL83" s="322"/>
      <c r="BM83" s="322"/>
      <c r="BN83" s="322"/>
      <c r="BO83" s="322"/>
      <c r="BP83" s="322"/>
      <c r="BQ83" s="322"/>
      <c r="BR83" s="322"/>
      <c r="BS83" s="322"/>
      <c r="BT83" s="322"/>
      <c r="BU83" s="322"/>
      <c r="BV83" s="322"/>
      <c r="BW83" s="322"/>
      <c r="BX83" s="322"/>
    </row>
    <row r="84" spans="1:76" x14ac:dyDescent="0.2">
      <c r="A84" s="322"/>
      <c r="B84" s="326"/>
      <c r="C84" s="326"/>
      <c r="D84" s="498"/>
      <c r="E84" s="498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2"/>
      <c r="BJ84" s="322"/>
      <c r="BK84" s="322"/>
      <c r="BL84" s="322"/>
      <c r="BM84" s="322"/>
      <c r="BN84" s="322"/>
      <c r="BO84" s="322"/>
      <c r="BP84" s="322"/>
      <c r="BQ84" s="322"/>
      <c r="BR84" s="322"/>
      <c r="BS84" s="322"/>
      <c r="BT84" s="322"/>
      <c r="BU84" s="322"/>
      <c r="BV84" s="322"/>
      <c r="BW84" s="322"/>
      <c r="BX84" s="322"/>
    </row>
    <row r="85" spans="1:76" x14ac:dyDescent="0.2">
      <c r="A85" s="322"/>
      <c r="B85" s="326"/>
      <c r="C85" s="326"/>
      <c r="D85" s="498"/>
      <c r="E85" s="498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  <c r="AS85" s="322"/>
      <c r="AT85" s="322"/>
      <c r="AU85" s="322"/>
      <c r="AV85" s="322"/>
      <c r="AW85" s="322"/>
      <c r="AX85" s="322"/>
      <c r="AY85" s="322"/>
      <c r="AZ85" s="322"/>
      <c r="BA85" s="322"/>
      <c r="BB85" s="322"/>
      <c r="BC85" s="322"/>
      <c r="BD85" s="322"/>
      <c r="BE85" s="322"/>
      <c r="BF85" s="322"/>
      <c r="BG85" s="322"/>
      <c r="BH85" s="322"/>
      <c r="BI85" s="322"/>
      <c r="BJ85" s="322"/>
      <c r="BK85" s="322"/>
      <c r="BL85" s="322"/>
      <c r="BM85" s="322"/>
      <c r="BN85" s="322"/>
      <c r="BO85" s="322"/>
      <c r="BP85" s="322"/>
      <c r="BQ85" s="322"/>
      <c r="BR85" s="322"/>
      <c r="BS85" s="322"/>
      <c r="BT85" s="322"/>
      <c r="BU85" s="322"/>
      <c r="BV85" s="322"/>
      <c r="BW85" s="322"/>
      <c r="BX85" s="322"/>
    </row>
    <row r="86" spans="1:76" x14ac:dyDescent="0.2">
      <c r="A86" s="322"/>
      <c r="B86" s="326"/>
      <c r="C86" s="326"/>
      <c r="D86" s="498"/>
      <c r="E86" s="498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  <c r="AI86" s="322"/>
      <c r="AJ86" s="322"/>
      <c r="AK86" s="322"/>
      <c r="AL86" s="322"/>
      <c r="AM86" s="322"/>
      <c r="AN86" s="322"/>
      <c r="AO86" s="322"/>
      <c r="AP86" s="322"/>
      <c r="AQ86" s="322"/>
      <c r="AR86" s="322"/>
      <c r="AS86" s="322"/>
      <c r="AT86" s="322"/>
      <c r="AU86" s="322"/>
      <c r="AV86" s="322"/>
      <c r="AW86" s="322"/>
      <c r="AX86" s="322"/>
      <c r="AY86" s="322"/>
      <c r="AZ86" s="322"/>
      <c r="BA86" s="322"/>
      <c r="BB86" s="322"/>
      <c r="BC86" s="322"/>
      <c r="BD86" s="322"/>
      <c r="BE86" s="322"/>
      <c r="BF86" s="322"/>
      <c r="BG86" s="322"/>
      <c r="BH86" s="322"/>
      <c r="BI86" s="322"/>
      <c r="BJ86" s="322"/>
      <c r="BK86" s="322"/>
      <c r="BL86" s="322"/>
      <c r="BM86" s="322"/>
      <c r="BN86" s="322"/>
      <c r="BO86" s="322"/>
      <c r="BP86" s="322"/>
      <c r="BQ86" s="322"/>
      <c r="BR86" s="322"/>
      <c r="BS86" s="322"/>
      <c r="BT86" s="322"/>
      <c r="BU86" s="322"/>
      <c r="BV86" s="322"/>
      <c r="BW86" s="322"/>
      <c r="BX86" s="322"/>
    </row>
    <row r="87" spans="1:76" x14ac:dyDescent="0.2">
      <c r="A87" s="322"/>
      <c r="B87" s="326"/>
      <c r="C87" s="326"/>
      <c r="D87" s="498"/>
      <c r="E87" s="498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  <c r="AI87" s="322"/>
      <c r="AJ87" s="322"/>
      <c r="AK87" s="322"/>
      <c r="AL87" s="322"/>
      <c r="AM87" s="322"/>
      <c r="AN87" s="322"/>
      <c r="AO87" s="322"/>
      <c r="AP87" s="322"/>
      <c r="AQ87" s="322"/>
      <c r="AR87" s="322"/>
      <c r="AS87" s="322"/>
      <c r="AT87" s="322"/>
      <c r="AU87" s="322"/>
      <c r="AV87" s="322"/>
      <c r="AW87" s="322"/>
      <c r="AX87" s="322"/>
      <c r="AY87" s="322"/>
      <c r="AZ87" s="322"/>
      <c r="BA87" s="322"/>
      <c r="BB87" s="322"/>
      <c r="BC87" s="322"/>
      <c r="BD87" s="322"/>
      <c r="BE87" s="322"/>
      <c r="BF87" s="322"/>
      <c r="BG87" s="322"/>
      <c r="BH87" s="322"/>
      <c r="BI87" s="322"/>
      <c r="BJ87" s="322"/>
      <c r="BK87" s="322"/>
      <c r="BL87" s="322"/>
      <c r="BM87" s="322"/>
      <c r="BN87" s="322"/>
      <c r="BO87" s="322"/>
      <c r="BP87" s="322"/>
      <c r="BQ87" s="322"/>
      <c r="BR87" s="322"/>
      <c r="BS87" s="322"/>
      <c r="BT87" s="322"/>
      <c r="BU87" s="322"/>
      <c r="BV87" s="322"/>
      <c r="BW87" s="322"/>
      <c r="BX87" s="322"/>
    </row>
    <row r="88" spans="1:76" x14ac:dyDescent="0.2">
      <c r="A88" s="322"/>
      <c r="B88" s="498"/>
      <c r="C88" s="498"/>
      <c r="D88" s="498"/>
      <c r="E88" s="498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  <c r="AI88" s="322"/>
      <c r="AJ88" s="322"/>
      <c r="AK88" s="322"/>
      <c r="AL88" s="322"/>
      <c r="AM88" s="322"/>
      <c r="AN88" s="322"/>
      <c r="AO88" s="322"/>
      <c r="AP88" s="322"/>
      <c r="AQ88" s="322"/>
      <c r="AR88" s="322"/>
      <c r="AS88" s="322"/>
      <c r="AT88" s="322"/>
      <c r="AU88" s="322"/>
      <c r="AV88" s="322"/>
      <c r="AW88" s="322"/>
      <c r="AX88" s="322"/>
      <c r="AY88" s="322"/>
      <c r="AZ88" s="322"/>
      <c r="BA88" s="322"/>
      <c r="BB88" s="322"/>
      <c r="BC88" s="322"/>
      <c r="BD88" s="322"/>
      <c r="BE88" s="322"/>
      <c r="BF88" s="322"/>
      <c r="BG88" s="322"/>
      <c r="BH88" s="322"/>
      <c r="BI88" s="322"/>
      <c r="BJ88" s="322"/>
      <c r="BK88" s="322"/>
      <c r="BL88" s="322"/>
      <c r="BM88" s="322"/>
      <c r="BN88" s="322"/>
      <c r="BO88" s="322"/>
      <c r="BP88" s="322"/>
      <c r="BQ88" s="322"/>
      <c r="BR88" s="322"/>
      <c r="BS88" s="322"/>
      <c r="BT88" s="322"/>
      <c r="BU88" s="322"/>
      <c r="BV88" s="322"/>
      <c r="BW88" s="322"/>
      <c r="BX88" s="322"/>
    </row>
    <row r="89" spans="1:76" x14ac:dyDescent="0.2">
      <c r="A89" s="322"/>
      <c r="B89" s="326"/>
      <c r="C89" s="326"/>
      <c r="D89" s="326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  <c r="AI89" s="322"/>
      <c r="AJ89" s="322"/>
      <c r="AK89" s="322"/>
      <c r="AL89" s="322"/>
      <c r="AM89" s="322"/>
      <c r="AN89" s="322"/>
      <c r="AO89" s="322"/>
      <c r="AP89" s="322"/>
      <c r="AQ89" s="322"/>
      <c r="AR89" s="322"/>
      <c r="AS89" s="322"/>
      <c r="AT89" s="322"/>
      <c r="AU89" s="322"/>
      <c r="AV89" s="322"/>
      <c r="AW89" s="322"/>
      <c r="AX89" s="322"/>
      <c r="AY89" s="322"/>
      <c r="AZ89" s="322"/>
      <c r="BA89" s="322"/>
      <c r="BB89" s="322"/>
      <c r="BC89" s="322"/>
      <c r="BD89" s="322"/>
      <c r="BE89" s="322"/>
      <c r="BF89" s="322"/>
      <c r="BG89" s="322"/>
      <c r="BH89" s="322"/>
      <c r="BI89" s="322"/>
      <c r="BJ89" s="322"/>
      <c r="BK89" s="322"/>
      <c r="BL89" s="322"/>
      <c r="BM89" s="322"/>
      <c r="BN89" s="322"/>
      <c r="BO89" s="322"/>
      <c r="BP89" s="322"/>
      <c r="BQ89" s="322"/>
      <c r="BR89" s="322"/>
      <c r="BS89" s="322"/>
      <c r="BT89" s="322"/>
      <c r="BU89" s="322"/>
      <c r="BV89" s="322"/>
      <c r="BW89" s="322"/>
      <c r="BX89" s="322"/>
    </row>
    <row r="90" spans="1:76" hidden="1" x14ac:dyDescent="0.2">
      <c r="A90" s="322"/>
      <c r="B90" s="181" t="s">
        <v>372</v>
      </c>
      <c r="C90" s="181" t="s">
        <v>382</v>
      </c>
      <c r="D90" s="326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  <c r="AI90" s="322"/>
      <c r="AJ90" s="322"/>
      <c r="AK90" s="322"/>
      <c r="AL90" s="322"/>
      <c r="AM90" s="322"/>
      <c r="AN90" s="322"/>
      <c r="AO90" s="322"/>
      <c r="AP90" s="322"/>
      <c r="AQ90" s="322"/>
      <c r="AR90" s="322"/>
      <c r="AS90" s="322"/>
      <c r="AT90" s="322"/>
      <c r="AU90" s="322"/>
      <c r="AV90" s="322"/>
      <c r="AW90" s="322"/>
      <c r="AX90" s="322"/>
      <c r="AY90" s="322"/>
      <c r="AZ90" s="322"/>
      <c r="BA90" s="322"/>
      <c r="BB90" s="322"/>
      <c r="BC90" s="322"/>
      <c r="BD90" s="322"/>
      <c r="BE90" s="322"/>
      <c r="BF90" s="322"/>
      <c r="BG90" s="322"/>
      <c r="BH90" s="322"/>
      <c r="BI90" s="322"/>
      <c r="BJ90" s="322"/>
      <c r="BK90" s="322"/>
      <c r="BL90" s="322"/>
      <c r="BM90" s="322"/>
      <c r="BN90" s="322"/>
      <c r="BO90" s="322"/>
      <c r="BP90" s="322"/>
      <c r="BQ90" s="322"/>
      <c r="BR90" s="322"/>
      <c r="BS90" s="322"/>
      <c r="BT90" s="322"/>
      <c r="BU90" s="322"/>
      <c r="BV90" s="322"/>
      <c r="BW90" s="322"/>
      <c r="BX90" s="322"/>
    </row>
    <row r="91" spans="1:76" hidden="1" x14ac:dyDescent="0.2">
      <c r="A91" s="322"/>
      <c r="B91" s="181" t="s">
        <v>373</v>
      </c>
      <c r="C91" s="181" t="s">
        <v>383</v>
      </c>
      <c r="D91" s="326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  <c r="AI91" s="322"/>
      <c r="AJ91" s="322"/>
      <c r="AK91" s="322"/>
      <c r="AL91" s="322"/>
      <c r="AM91" s="322"/>
      <c r="AN91" s="322"/>
      <c r="AO91" s="322"/>
      <c r="AP91" s="322"/>
      <c r="AQ91" s="322"/>
      <c r="AR91" s="322"/>
      <c r="AS91" s="322"/>
      <c r="AT91" s="322"/>
      <c r="AU91" s="322"/>
      <c r="AV91" s="322"/>
      <c r="AW91" s="322"/>
      <c r="AX91" s="322"/>
      <c r="AY91" s="322"/>
      <c r="AZ91" s="322"/>
      <c r="BA91" s="322"/>
      <c r="BB91" s="322"/>
      <c r="BC91" s="322"/>
      <c r="BD91" s="322"/>
      <c r="BE91" s="322"/>
      <c r="BF91" s="322"/>
      <c r="BG91" s="322"/>
      <c r="BH91" s="322"/>
      <c r="BI91" s="322"/>
      <c r="BJ91" s="322"/>
      <c r="BK91" s="322"/>
      <c r="BL91" s="322"/>
      <c r="BM91" s="322"/>
      <c r="BN91" s="322"/>
      <c r="BO91" s="322"/>
      <c r="BP91" s="322"/>
      <c r="BQ91" s="322"/>
      <c r="BR91" s="322"/>
      <c r="BS91" s="322"/>
      <c r="BT91" s="322"/>
      <c r="BU91" s="322"/>
      <c r="BV91" s="322"/>
      <c r="BW91" s="322"/>
      <c r="BX91" s="322"/>
    </row>
    <row r="92" spans="1:76" hidden="1" x14ac:dyDescent="0.2">
      <c r="A92" s="322"/>
      <c r="B92" s="181" t="s">
        <v>374</v>
      </c>
      <c r="C92" s="181" t="s">
        <v>384</v>
      </c>
      <c r="D92" s="326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  <c r="AI92" s="322"/>
      <c r="AJ92" s="322"/>
      <c r="AK92" s="322"/>
      <c r="AL92" s="322"/>
      <c r="AM92" s="322"/>
      <c r="AN92" s="322"/>
      <c r="AO92" s="322"/>
      <c r="AP92" s="322"/>
      <c r="AQ92" s="322"/>
      <c r="AR92" s="322"/>
      <c r="AS92" s="322"/>
      <c r="AT92" s="322"/>
      <c r="AU92" s="322"/>
      <c r="AV92" s="322"/>
      <c r="AW92" s="322"/>
      <c r="AX92" s="322"/>
      <c r="AY92" s="322"/>
      <c r="AZ92" s="322"/>
      <c r="BA92" s="322"/>
      <c r="BB92" s="322"/>
      <c r="BC92" s="322"/>
      <c r="BD92" s="322"/>
      <c r="BE92" s="322"/>
      <c r="BF92" s="322"/>
      <c r="BG92" s="322"/>
      <c r="BH92" s="322"/>
      <c r="BI92" s="322"/>
      <c r="BJ92" s="322"/>
      <c r="BK92" s="322"/>
      <c r="BL92" s="322"/>
      <c r="BM92" s="322"/>
      <c r="BN92" s="322"/>
      <c r="BO92" s="322"/>
      <c r="BP92" s="322"/>
      <c r="BQ92" s="322"/>
      <c r="BR92" s="322"/>
      <c r="BS92" s="322"/>
      <c r="BT92" s="322"/>
      <c r="BU92" s="322"/>
      <c r="BV92" s="322"/>
      <c r="BW92" s="322"/>
      <c r="BX92" s="322"/>
    </row>
    <row r="93" spans="1:76" hidden="1" x14ac:dyDescent="0.2">
      <c r="A93" s="322"/>
      <c r="B93" s="181" t="s">
        <v>375</v>
      </c>
      <c r="C93" s="181" t="s">
        <v>385</v>
      </c>
      <c r="D93" s="326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  <c r="AI93" s="322"/>
      <c r="AJ93" s="322"/>
      <c r="AK93" s="322"/>
      <c r="AL93" s="322"/>
      <c r="AM93" s="322"/>
      <c r="AN93" s="322"/>
      <c r="AO93" s="322"/>
      <c r="AP93" s="322"/>
      <c r="AQ93" s="322"/>
      <c r="AR93" s="322"/>
      <c r="AS93" s="322"/>
      <c r="AT93" s="322"/>
      <c r="AU93" s="322"/>
      <c r="AV93" s="322"/>
      <c r="AW93" s="322"/>
      <c r="AX93" s="322"/>
      <c r="AY93" s="322"/>
      <c r="AZ93" s="322"/>
      <c r="BA93" s="322"/>
      <c r="BB93" s="322"/>
      <c r="BC93" s="322"/>
      <c r="BD93" s="322"/>
      <c r="BE93" s="322"/>
      <c r="BF93" s="322"/>
      <c r="BG93" s="322"/>
      <c r="BH93" s="322"/>
      <c r="BI93" s="322"/>
      <c r="BJ93" s="322"/>
      <c r="BK93" s="322"/>
      <c r="BL93" s="322"/>
      <c r="BM93" s="322"/>
      <c r="BN93" s="322"/>
      <c r="BO93" s="322"/>
      <c r="BP93" s="322"/>
      <c r="BQ93" s="322"/>
      <c r="BR93" s="322"/>
      <c r="BS93" s="322"/>
      <c r="BT93" s="322"/>
      <c r="BU93" s="322"/>
      <c r="BV93" s="322"/>
      <c r="BW93" s="322"/>
      <c r="BX93" s="322"/>
    </row>
    <row r="94" spans="1:76" hidden="1" x14ac:dyDescent="0.2">
      <c r="A94" s="322"/>
      <c r="B94" s="181" t="s">
        <v>376</v>
      </c>
      <c r="C94" s="181" t="s">
        <v>386</v>
      </c>
      <c r="D94" s="326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322"/>
      <c r="AK94" s="322"/>
      <c r="AL94" s="322"/>
      <c r="AM94" s="322"/>
      <c r="AN94" s="322"/>
      <c r="AO94" s="322"/>
      <c r="AP94" s="322"/>
      <c r="AQ94" s="322"/>
      <c r="AR94" s="322"/>
      <c r="AS94" s="322"/>
      <c r="AT94" s="322"/>
      <c r="AU94" s="322"/>
      <c r="AV94" s="322"/>
      <c r="AW94" s="322"/>
      <c r="AX94" s="322"/>
      <c r="AY94" s="322"/>
      <c r="AZ94" s="322"/>
      <c r="BA94" s="322"/>
      <c r="BB94" s="322"/>
      <c r="BC94" s="322"/>
      <c r="BD94" s="322"/>
      <c r="BE94" s="322"/>
      <c r="BF94" s="322"/>
      <c r="BG94" s="322"/>
      <c r="BH94" s="322"/>
      <c r="BI94" s="322"/>
      <c r="BJ94" s="322"/>
      <c r="BK94" s="322"/>
      <c r="BL94" s="322"/>
      <c r="BM94" s="322"/>
      <c r="BN94" s="322"/>
      <c r="BO94" s="322"/>
      <c r="BP94" s="322"/>
      <c r="BQ94" s="322"/>
      <c r="BR94" s="322"/>
      <c r="BS94" s="322"/>
      <c r="BT94" s="322"/>
      <c r="BU94" s="322"/>
      <c r="BV94" s="322"/>
      <c r="BW94" s="322"/>
      <c r="BX94" s="322"/>
    </row>
    <row r="95" spans="1:76" hidden="1" x14ac:dyDescent="0.2">
      <c r="A95" s="322"/>
      <c r="B95" s="181" t="s">
        <v>377</v>
      </c>
      <c r="C95" s="181" t="s">
        <v>387</v>
      </c>
      <c r="D95" s="326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  <c r="AI95" s="322"/>
      <c r="AJ95" s="322"/>
      <c r="AK95" s="322"/>
      <c r="AL95" s="322"/>
      <c r="AM95" s="322"/>
      <c r="AN95" s="322"/>
      <c r="AO95" s="322"/>
      <c r="AP95" s="322"/>
      <c r="AQ95" s="322"/>
      <c r="AR95" s="322"/>
      <c r="AS95" s="322"/>
      <c r="AT95" s="322"/>
      <c r="AU95" s="322"/>
      <c r="AV95" s="322"/>
      <c r="AW95" s="322"/>
      <c r="AX95" s="322"/>
      <c r="AY95" s="322"/>
      <c r="AZ95" s="322"/>
      <c r="BA95" s="322"/>
      <c r="BB95" s="322"/>
      <c r="BC95" s="322"/>
      <c r="BD95" s="322"/>
      <c r="BE95" s="322"/>
      <c r="BF95" s="322"/>
      <c r="BG95" s="322"/>
      <c r="BH95" s="322"/>
      <c r="BI95" s="322"/>
      <c r="BJ95" s="322"/>
      <c r="BK95" s="322"/>
      <c r="BL95" s="322"/>
      <c r="BM95" s="322"/>
      <c r="BN95" s="322"/>
      <c r="BO95" s="322"/>
      <c r="BP95" s="322"/>
      <c r="BQ95" s="322"/>
      <c r="BR95" s="322"/>
      <c r="BS95" s="322"/>
      <c r="BT95" s="322"/>
      <c r="BU95" s="322"/>
      <c r="BV95" s="322"/>
      <c r="BW95" s="322"/>
      <c r="BX95" s="322"/>
    </row>
    <row r="96" spans="1:76" hidden="1" x14ac:dyDescent="0.2">
      <c r="A96" s="322"/>
      <c r="B96" s="181" t="s">
        <v>378</v>
      </c>
      <c r="C96" s="181" t="s">
        <v>388</v>
      </c>
      <c r="D96" s="326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  <c r="AS96" s="322"/>
      <c r="AT96" s="322"/>
      <c r="AU96" s="322"/>
      <c r="AV96" s="322"/>
      <c r="AW96" s="322"/>
      <c r="AX96" s="322"/>
      <c r="AY96" s="322"/>
      <c r="AZ96" s="322"/>
      <c r="BA96" s="322"/>
      <c r="BB96" s="322"/>
      <c r="BC96" s="322"/>
      <c r="BD96" s="322"/>
      <c r="BE96" s="322"/>
      <c r="BF96" s="322"/>
      <c r="BG96" s="322"/>
      <c r="BH96" s="322"/>
      <c r="BI96" s="322"/>
      <c r="BJ96" s="322"/>
      <c r="BK96" s="322"/>
      <c r="BL96" s="322"/>
      <c r="BM96" s="322"/>
      <c r="BN96" s="322"/>
      <c r="BO96" s="322"/>
      <c r="BP96" s="322"/>
      <c r="BQ96" s="322"/>
      <c r="BR96" s="322"/>
      <c r="BS96" s="322"/>
      <c r="BT96" s="322"/>
      <c r="BU96" s="322"/>
      <c r="BV96" s="322"/>
      <c r="BW96" s="322"/>
      <c r="BX96" s="322"/>
    </row>
    <row r="97" spans="1:76" hidden="1" x14ac:dyDescent="0.2">
      <c r="A97" s="322"/>
      <c r="B97" s="181" t="s">
        <v>379</v>
      </c>
      <c r="C97" s="181" t="s">
        <v>389</v>
      </c>
      <c r="D97" s="326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2"/>
      <c r="BJ97" s="322"/>
      <c r="BK97" s="322"/>
      <c r="BL97" s="322"/>
      <c r="BM97" s="322"/>
      <c r="BN97" s="322"/>
      <c r="BO97" s="322"/>
      <c r="BP97" s="322"/>
      <c r="BQ97" s="322"/>
      <c r="BR97" s="322"/>
      <c r="BS97" s="322"/>
      <c r="BT97" s="322"/>
      <c r="BU97" s="322"/>
      <c r="BV97" s="322"/>
      <c r="BW97" s="322"/>
      <c r="BX97" s="322"/>
    </row>
    <row r="98" spans="1:76" hidden="1" x14ac:dyDescent="0.2">
      <c r="A98" s="322"/>
      <c r="B98" s="181" t="s">
        <v>380</v>
      </c>
      <c r="C98" s="181" t="s">
        <v>390</v>
      </c>
      <c r="D98" s="326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322"/>
      <c r="AK98" s="322"/>
      <c r="AL98" s="322"/>
      <c r="AM98" s="322"/>
      <c r="AN98" s="322"/>
      <c r="AO98" s="322"/>
      <c r="AP98" s="322"/>
      <c r="AQ98" s="322"/>
      <c r="AR98" s="322"/>
      <c r="AS98" s="322"/>
      <c r="AT98" s="322"/>
      <c r="AU98" s="322"/>
      <c r="AV98" s="322"/>
      <c r="AW98" s="322"/>
      <c r="AX98" s="322"/>
      <c r="AY98" s="322"/>
      <c r="AZ98" s="322"/>
      <c r="BA98" s="322"/>
      <c r="BB98" s="322"/>
      <c r="BC98" s="322"/>
      <c r="BD98" s="322"/>
      <c r="BE98" s="322"/>
      <c r="BF98" s="322"/>
      <c r="BG98" s="322"/>
      <c r="BH98" s="322"/>
      <c r="BI98" s="322"/>
      <c r="BJ98" s="322"/>
      <c r="BK98" s="322"/>
      <c r="BL98" s="322"/>
      <c r="BM98" s="322"/>
      <c r="BN98" s="322"/>
      <c r="BO98" s="322"/>
      <c r="BP98" s="322"/>
      <c r="BQ98" s="322"/>
      <c r="BR98" s="322"/>
      <c r="BS98" s="322"/>
      <c r="BT98" s="322"/>
      <c r="BU98" s="322"/>
      <c r="BV98" s="322"/>
      <c r="BW98" s="322"/>
      <c r="BX98" s="322"/>
    </row>
    <row r="99" spans="1:76" hidden="1" x14ac:dyDescent="0.2">
      <c r="A99" s="322"/>
      <c r="B99" s="181" t="s">
        <v>381</v>
      </c>
      <c r="C99" s="181" t="s">
        <v>391</v>
      </c>
      <c r="D99" s="326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2"/>
      <c r="AK99" s="322"/>
      <c r="AL99" s="322"/>
      <c r="AM99" s="322"/>
      <c r="AN99" s="322"/>
      <c r="AO99" s="322"/>
      <c r="AP99" s="322"/>
      <c r="AQ99" s="322"/>
      <c r="AR99" s="322"/>
      <c r="AS99" s="322"/>
      <c r="AT99" s="322"/>
      <c r="AU99" s="322"/>
      <c r="AV99" s="322"/>
      <c r="AW99" s="322"/>
      <c r="AX99" s="322"/>
      <c r="AY99" s="322"/>
      <c r="AZ99" s="322"/>
      <c r="BA99" s="322"/>
      <c r="BB99" s="322"/>
      <c r="BC99" s="322"/>
      <c r="BD99" s="322"/>
      <c r="BE99" s="322"/>
      <c r="BF99" s="322"/>
      <c r="BG99" s="322"/>
      <c r="BH99" s="322"/>
      <c r="BI99" s="322"/>
      <c r="BJ99" s="322"/>
      <c r="BK99" s="322"/>
      <c r="BL99" s="322"/>
      <c r="BM99" s="322"/>
      <c r="BN99" s="322"/>
      <c r="BO99" s="322"/>
      <c r="BP99" s="322"/>
      <c r="BQ99" s="322"/>
      <c r="BR99" s="322"/>
      <c r="BS99" s="322"/>
      <c r="BT99" s="322"/>
      <c r="BU99" s="322"/>
      <c r="BV99" s="322"/>
      <c r="BW99" s="322"/>
      <c r="BX99" s="322"/>
    </row>
    <row r="100" spans="1:76" hidden="1" x14ac:dyDescent="0.2">
      <c r="A100" s="322"/>
      <c r="B100" s="498"/>
      <c r="C100" s="498"/>
      <c r="D100" s="326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  <c r="AI100" s="322"/>
      <c r="AJ100" s="322"/>
      <c r="AK100" s="322"/>
      <c r="AL100" s="322"/>
      <c r="AM100" s="322"/>
      <c r="AN100" s="322"/>
      <c r="AO100" s="322"/>
      <c r="AP100" s="322"/>
      <c r="AQ100" s="322"/>
      <c r="AR100" s="322"/>
      <c r="AS100" s="322"/>
      <c r="AT100" s="322"/>
      <c r="AU100" s="322"/>
      <c r="AV100" s="322"/>
      <c r="AW100" s="322"/>
      <c r="AX100" s="322"/>
      <c r="AY100" s="322"/>
      <c r="AZ100" s="322"/>
      <c r="BA100" s="322"/>
      <c r="BB100" s="322"/>
      <c r="BC100" s="322"/>
      <c r="BD100" s="322"/>
      <c r="BE100" s="322"/>
      <c r="BF100" s="322"/>
      <c r="BG100" s="322"/>
      <c r="BH100" s="322"/>
      <c r="BI100" s="322"/>
      <c r="BJ100" s="322"/>
      <c r="BK100" s="322"/>
      <c r="BL100" s="322"/>
      <c r="BM100" s="322"/>
      <c r="BN100" s="322"/>
      <c r="BO100" s="322"/>
      <c r="BP100" s="322"/>
      <c r="BQ100" s="322"/>
      <c r="BR100" s="322"/>
      <c r="BS100" s="322"/>
      <c r="BT100" s="322"/>
      <c r="BU100" s="322"/>
      <c r="BV100" s="322"/>
      <c r="BW100" s="322"/>
      <c r="BX100" s="322"/>
    </row>
    <row r="101" spans="1:76" hidden="1" x14ac:dyDescent="0.2">
      <c r="A101" s="322"/>
      <c r="B101" s="499" t="s">
        <v>392</v>
      </c>
      <c r="C101" s="500" t="s">
        <v>393</v>
      </c>
      <c r="D101" s="326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  <c r="AI101" s="322"/>
      <c r="AJ101" s="322"/>
      <c r="AK101" s="322"/>
      <c r="AL101" s="322"/>
      <c r="AM101" s="322"/>
      <c r="AN101" s="322"/>
      <c r="AO101" s="322"/>
      <c r="AP101" s="322"/>
      <c r="AQ101" s="322"/>
      <c r="AR101" s="322"/>
      <c r="AS101" s="322"/>
      <c r="AT101" s="322"/>
      <c r="AU101" s="322"/>
      <c r="AV101" s="322"/>
      <c r="AW101" s="322"/>
      <c r="AX101" s="322"/>
      <c r="AY101" s="322"/>
      <c r="AZ101" s="322"/>
      <c r="BA101" s="322"/>
      <c r="BB101" s="322"/>
      <c r="BC101" s="322"/>
      <c r="BD101" s="322"/>
      <c r="BE101" s="322"/>
      <c r="BF101" s="322"/>
      <c r="BG101" s="322"/>
      <c r="BH101" s="322"/>
      <c r="BI101" s="322"/>
      <c r="BJ101" s="322"/>
      <c r="BK101" s="322"/>
      <c r="BL101" s="322"/>
      <c r="BM101" s="322"/>
      <c r="BN101" s="322"/>
      <c r="BO101" s="322"/>
      <c r="BP101" s="322"/>
      <c r="BQ101" s="322"/>
      <c r="BR101" s="322"/>
      <c r="BS101" s="322"/>
      <c r="BT101" s="322"/>
      <c r="BU101" s="322"/>
      <c r="BV101" s="322"/>
      <c r="BW101" s="322"/>
      <c r="BX101" s="322"/>
    </row>
    <row r="102" spans="1:76" hidden="1" x14ac:dyDescent="0.2">
      <c r="A102" s="322"/>
      <c r="B102" s="499" t="s">
        <v>394</v>
      </c>
      <c r="C102" s="500" t="s">
        <v>395</v>
      </c>
      <c r="D102" s="326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322"/>
      <c r="AK102" s="322"/>
      <c r="AL102" s="322"/>
      <c r="AM102" s="322"/>
      <c r="AN102" s="322"/>
      <c r="AO102" s="322"/>
      <c r="AP102" s="322"/>
      <c r="AQ102" s="322"/>
      <c r="AR102" s="322"/>
      <c r="AS102" s="322"/>
      <c r="AT102" s="322"/>
      <c r="AU102" s="322"/>
      <c r="AV102" s="322"/>
      <c r="AW102" s="322"/>
      <c r="AX102" s="322"/>
      <c r="AY102" s="322"/>
      <c r="AZ102" s="322"/>
      <c r="BA102" s="322"/>
      <c r="BB102" s="322"/>
      <c r="BC102" s="322"/>
      <c r="BD102" s="322"/>
      <c r="BE102" s="322"/>
      <c r="BF102" s="322"/>
      <c r="BG102" s="322"/>
      <c r="BH102" s="322"/>
      <c r="BI102" s="322"/>
      <c r="BJ102" s="322"/>
      <c r="BK102" s="322"/>
      <c r="BL102" s="322"/>
      <c r="BM102" s="322"/>
      <c r="BN102" s="322"/>
      <c r="BO102" s="322"/>
      <c r="BP102" s="322"/>
      <c r="BQ102" s="322"/>
      <c r="BR102" s="322"/>
      <c r="BS102" s="322"/>
      <c r="BT102" s="322"/>
      <c r="BU102" s="322"/>
      <c r="BV102" s="322"/>
      <c r="BW102" s="322"/>
      <c r="BX102" s="322"/>
    </row>
    <row r="103" spans="1:76" hidden="1" x14ac:dyDescent="0.2">
      <c r="A103" s="322"/>
      <c r="B103" s="499" t="s">
        <v>396</v>
      </c>
      <c r="C103" s="500" t="s">
        <v>397</v>
      </c>
      <c r="D103" s="326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  <c r="AI103" s="322"/>
      <c r="AJ103" s="322"/>
      <c r="AK103" s="322"/>
      <c r="AL103" s="322"/>
      <c r="AM103" s="322"/>
      <c r="AN103" s="322"/>
      <c r="AO103" s="322"/>
      <c r="AP103" s="322"/>
      <c r="AQ103" s="322"/>
      <c r="AR103" s="322"/>
      <c r="AS103" s="322"/>
      <c r="AT103" s="322"/>
      <c r="AU103" s="322"/>
      <c r="AV103" s="322"/>
      <c r="AW103" s="322"/>
      <c r="AX103" s="322"/>
      <c r="AY103" s="322"/>
      <c r="AZ103" s="322"/>
      <c r="BA103" s="322"/>
      <c r="BB103" s="322"/>
      <c r="BC103" s="322"/>
      <c r="BD103" s="322"/>
      <c r="BE103" s="322"/>
      <c r="BF103" s="322"/>
      <c r="BG103" s="322"/>
      <c r="BH103" s="322"/>
      <c r="BI103" s="322"/>
      <c r="BJ103" s="322"/>
      <c r="BK103" s="322"/>
      <c r="BL103" s="322"/>
      <c r="BM103" s="322"/>
      <c r="BN103" s="322"/>
      <c r="BO103" s="322"/>
      <c r="BP103" s="322"/>
      <c r="BQ103" s="322"/>
      <c r="BR103" s="322"/>
      <c r="BS103" s="322"/>
      <c r="BT103" s="322"/>
      <c r="BU103" s="322"/>
      <c r="BV103" s="322"/>
      <c r="BW103" s="322"/>
      <c r="BX103" s="322"/>
    </row>
    <row r="104" spans="1:76" x14ac:dyDescent="0.2">
      <c r="A104" s="322"/>
      <c r="B104" s="326"/>
      <c r="C104" s="326"/>
      <c r="D104" s="326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  <c r="AI104" s="322"/>
      <c r="AJ104" s="322"/>
      <c r="AK104" s="322"/>
      <c r="AL104" s="322"/>
      <c r="AM104" s="322"/>
      <c r="AN104" s="322"/>
      <c r="AO104" s="322"/>
      <c r="AP104" s="322"/>
      <c r="AQ104" s="322"/>
      <c r="AR104" s="322"/>
      <c r="AS104" s="322"/>
      <c r="AT104" s="322"/>
      <c r="AU104" s="322"/>
      <c r="AV104" s="322"/>
      <c r="AW104" s="322"/>
      <c r="AX104" s="322"/>
      <c r="AY104" s="322"/>
      <c r="AZ104" s="322"/>
      <c r="BA104" s="322"/>
      <c r="BB104" s="322"/>
      <c r="BC104" s="322"/>
      <c r="BD104" s="322"/>
      <c r="BE104" s="322"/>
      <c r="BF104" s="322"/>
      <c r="BG104" s="322"/>
      <c r="BH104" s="322"/>
      <c r="BI104" s="322"/>
      <c r="BJ104" s="322"/>
      <c r="BK104" s="322"/>
      <c r="BL104" s="322"/>
      <c r="BM104" s="322"/>
      <c r="BN104" s="322"/>
      <c r="BO104" s="322"/>
      <c r="BP104" s="322"/>
      <c r="BQ104" s="322"/>
      <c r="BR104" s="322"/>
      <c r="BS104" s="322"/>
      <c r="BT104" s="322"/>
      <c r="BU104" s="322"/>
      <c r="BV104" s="322"/>
      <c r="BW104" s="322"/>
      <c r="BX104" s="322"/>
    </row>
    <row r="105" spans="1:76" x14ac:dyDescent="0.2">
      <c r="A105" s="322"/>
      <c r="B105" s="326"/>
      <c r="C105" s="326"/>
      <c r="D105" s="326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  <c r="AI105" s="322"/>
      <c r="AJ105" s="322"/>
      <c r="AK105" s="322"/>
      <c r="AL105" s="322"/>
      <c r="AM105" s="322"/>
      <c r="AN105" s="322"/>
      <c r="AO105" s="322"/>
      <c r="AP105" s="322"/>
      <c r="AQ105" s="322"/>
      <c r="AR105" s="322"/>
      <c r="AS105" s="322"/>
      <c r="AT105" s="322"/>
      <c r="AU105" s="322"/>
      <c r="AV105" s="322"/>
      <c r="AW105" s="322"/>
      <c r="AX105" s="322"/>
      <c r="AY105" s="322"/>
      <c r="AZ105" s="322"/>
      <c r="BA105" s="322"/>
      <c r="BB105" s="322"/>
      <c r="BC105" s="322"/>
      <c r="BD105" s="322"/>
      <c r="BE105" s="322"/>
      <c r="BF105" s="322"/>
      <c r="BG105" s="322"/>
      <c r="BH105" s="322"/>
      <c r="BI105" s="322"/>
      <c r="BJ105" s="322"/>
      <c r="BK105" s="322"/>
      <c r="BL105" s="322"/>
      <c r="BM105" s="322"/>
      <c r="BN105" s="322"/>
      <c r="BO105" s="322"/>
      <c r="BP105" s="322"/>
      <c r="BQ105" s="322"/>
      <c r="BR105" s="322"/>
      <c r="BS105" s="322"/>
      <c r="BT105" s="322"/>
      <c r="BU105" s="322"/>
      <c r="BV105" s="322"/>
      <c r="BW105" s="322"/>
      <c r="BX105" s="322"/>
    </row>
    <row r="106" spans="1:76" x14ac:dyDescent="0.2">
      <c r="A106" s="322"/>
      <c r="B106" s="326"/>
      <c r="C106" s="326"/>
      <c r="D106" s="326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2"/>
      <c r="AK106" s="322"/>
      <c r="AL106" s="322"/>
      <c r="AM106" s="322"/>
      <c r="AN106" s="322"/>
      <c r="AO106" s="322"/>
      <c r="AP106" s="322"/>
      <c r="AQ106" s="322"/>
      <c r="AR106" s="322"/>
      <c r="AS106" s="322"/>
      <c r="AT106" s="322"/>
      <c r="AU106" s="322"/>
      <c r="AV106" s="322"/>
      <c r="AW106" s="322"/>
      <c r="AX106" s="322"/>
      <c r="AY106" s="322"/>
      <c r="AZ106" s="322"/>
      <c r="BA106" s="322"/>
      <c r="BB106" s="322"/>
      <c r="BC106" s="322"/>
      <c r="BD106" s="322"/>
      <c r="BE106" s="322"/>
      <c r="BF106" s="322"/>
      <c r="BG106" s="322"/>
      <c r="BH106" s="322"/>
      <c r="BI106" s="322"/>
      <c r="BJ106" s="322"/>
      <c r="BK106" s="322"/>
      <c r="BL106" s="322"/>
      <c r="BM106" s="322"/>
      <c r="BN106" s="322"/>
      <c r="BO106" s="322"/>
      <c r="BP106" s="322"/>
      <c r="BQ106" s="322"/>
      <c r="BR106" s="322"/>
      <c r="BS106" s="322"/>
      <c r="BT106" s="322"/>
      <c r="BU106" s="322"/>
      <c r="BV106" s="322"/>
      <c r="BW106" s="322"/>
      <c r="BX106" s="322"/>
    </row>
    <row r="107" spans="1:76" x14ac:dyDescent="0.2">
      <c r="A107" s="322"/>
      <c r="B107" s="326"/>
      <c r="C107" s="326"/>
      <c r="D107" s="326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22"/>
      <c r="AM107" s="322"/>
      <c r="AN107" s="322"/>
      <c r="AO107" s="322"/>
      <c r="AP107" s="322"/>
      <c r="AQ107" s="322"/>
      <c r="AR107" s="322"/>
      <c r="AS107" s="322"/>
      <c r="AT107" s="322"/>
      <c r="AU107" s="322"/>
      <c r="AV107" s="322"/>
      <c r="AW107" s="322"/>
      <c r="AX107" s="322"/>
      <c r="AY107" s="322"/>
      <c r="AZ107" s="322"/>
      <c r="BA107" s="322"/>
      <c r="BB107" s="322"/>
      <c r="BC107" s="322"/>
      <c r="BD107" s="322"/>
      <c r="BE107" s="322"/>
      <c r="BF107" s="322"/>
      <c r="BG107" s="322"/>
      <c r="BH107" s="322"/>
      <c r="BI107" s="322"/>
      <c r="BJ107" s="322"/>
      <c r="BK107" s="322"/>
      <c r="BL107" s="322"/>
      <c r="BM107" s="322"/>
      <c r="BN107" s="322"/>
      <c r="BO107" s="322"/>
      <c r="BP107" s="322"/>
      <c r="BQ107" s="322"/>
      <c r="BR107" s="322"/>
      <c r="BS107" s="322"/>
      <c r="BT107" s="322"/>
      <c r="BU107" s="322"/>
      <c r="BV107" s="322"/>
      <c r="BW107" s="322"/>
      <c r="BX107" s="322"/>
    </row>
    <row r="108" spans="1:76" x14ac:dyDescent="0.2">
      <c r="A108" s="322"/>
      <c r="B108" s="326"/>
      <c r="C108" s="326"/>
      <c r="D108" s="326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322"/>
      <c r="AK108" s="322"/>
      <c r="AL108" s="322"/>
      <c r="AM108" s="322"/>
      <c r="AN108" s="322"/>
      <c r="AO108" s="322"/>
      <c r="AP108" s="322"/>
      <c r="AQ108" s="322"/>
      <c r="AR108" s="322"/>
      <c r="AS108" s="322"/>
      <c r="AT108" s="322"/>
      <c r="AU108" s="322"/>
      <c r="AV108" s="322"/>
      <c r="AW108" s="322"/>
      <c r="AX108" s="322"/>
      <c r="AY108" s="322"/>
      <c r="AZ108" s="322"/>
      <c r="BA108" s="322"/>
      <c r="BB108" s="322"/>
      <c r="BC108" s="322"/>
      <c r="BD108" s="322"/>
      <c r="BE108" s="322"/>
      <c r="BF108" s="322"/>
      <c r="BG108" s="322"/>
      <c r="BH108" s="322"/>
      <c r="BI108" s="322"/>
      <c r="BJ108" s="322"/>
      <c r="BK108" s="322"/>
      <c r="BL108" s="322"/>
      <c r="BM108" s="322"/>
      <c r="BN108" s="322"/>
      <c r="BO108" s="322"/>
      <c r="BP108" s="322"/>
      <c r="BQ108" s="322"/>
      <c r="BR108" s="322"/>
      <c r="BS108" s="322"/>
      <c r="BT108" s="322"/>
      <c r="BU108" s="322"/>
      <c r="BV108" s="322"/>
      <c r="BW108" s="322"/>
      <c r="BX108" s="322"/>
    </row>
    <row r="109" spans="1:76" x14ac:dyDescent="0.2">
      <c r="A109" s="322"/>
      <c r="B109" s="326"/>
      <c r="C109" s="326"/>
      <c r="D109" s="326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  <c r="AI109" s="322"/>
      <c r="AJ109" s="322"/>
      <c r="AK109" s="322"/>
      <c r="AL109" s="322"/>
      <c r="AM109" s="322"/>
      <c r="AN109" s="322"/>
      <c r="AO109" s="322"/>
      <c r="AP109" s="322"/>
      <c r="AQ109" s="322"/>
      <c r="AR109" s="322"/>
      <c r="AS109" s="322"/>
      <c r="AT109" s="322"/>
      <c r="AU109" s="322"/>
      <c r="AV109" s="322"/>
      <c r="AW109" s="322"/>
      <c r="AX109" s="322"/>
      <c r="AY109" s="322"/>
      <c r="AZ109" s="322"/>
      <c r="BA109" s="322"/>
      <c r="BB109" s="322"/>
      <c r="BC109" s="322"/>
      <c r="BD109" s="322"/>
      <c r="BE109" s="322"/>
      <c r="BF109" s="322"/>
      <c r="BG109" s="322"/>
      <c r="BH109" s="322"/>
      <c r="BI109" s="322"/>
      <c r="BJ109" s="322"/>
      <c r="BK109" s="322"/>
      <c r="BL109" s="322"/>
      <c r="BM109" s="322"/>
      <c r="BN109" s="322"/>
      <c r="BO109" s="322"/>
      <c r="BP109" s="322"/>
      <c r="BQ109" s="322"/>
      <c r="BR109" s="322"/>
      <c r="BS109" s="322"/>
      <c r="BT109" s="322"/>
      <c r="BU109" s="322"/>
      <c r="BV109" s="322"/>
      <c r="BW109" s="322"/>
      <c r="BX109" s="322"/>
    </row>
    <row r="110" spans="1:76" x14ac:dyDescent="0.2">
      <c r="A110" s="322"/>
      <c r="B110" s="326"/>
      <c r="C110" s="326"/>
      <c r="D110" s="326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  <c r="AI110" s="322"/>
      <c r="AJ110" s="322"/>
      <c r="AK110" s="322"/>
      <c r="AL110" s="322"/>
      <c r="AM110" s="322"/>
      <c r="AN110" s="322"/>
      <c r="AO110" s="322"/>
      <c r="AP110" s="322"/>
      <c r="AQ110" s="322"/>
      <c r="AR110" s="322"/>
      <c r="AS110" s="322"/>
      <c r="AT110" s="322"/>
      <c r="AU110" s="322"/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2"/>
      <c r="BJ110" s="322"/>
      <c r="BK110" s="322"/>
      <c r="BL110" s="322"/>
      <c r="BM110" s="322"/>
      <c r="BN110" s="322"/>
      <c r="BO110" s="322"/>
      <c r="BP110" s="322"/>
      <c r="BQ110" s="322"/>
      <c r="BR110" s="322"/>
      <c r="BS110" s="322"/>
      <c r="BT110" s="322"/>
      <c r="BU110" s="322"/>
      <c r="BV110" s="322"/>
      <c r="BW110" s="322"/>
      <c r="BX110" s="322"/>
    </row>
    <row r="111" spans="1:76" x14ac:dyDescent="0.2">
      <c r="A111" s="322"/>
      <c r="B111" s="326"/>
      <c r="C111" s="326"/>
      <c r="D111" s="326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  <c r="AR111" s="322"/>
      <c r="AS111" s="322"/>
      <c r="AT111" s="322"/>
      <c r="AU111" s="322"/>
      <c r="AV111" s="322"/>
      <c r="AW111" s="322"/>
      <c r="AX111" s="322"/>
      <c r="AY111" s="322"/>
      <c r="AZ111" s="322"/>
      <c r="BA111" s="322"/>
      <c r="BB111" s="322"/>
      <c r="BC111" s="322"/>
      <c r="BD111" s="322"/>
      <c r="BE111" s="322"/>
      <c r="BF111" s="322"/>
      <c r="BG111" s="322"/>
      <c r="BH111" s="322"/>
      <c r="BI111" s="322"/>
      <c r="BJ111" s="322"/>
      <c r="BK111" s="322"/>
      <c r="BL111" s="322"/>
      <c r="BM111" s="322"/>
      <c r="BN111" s="322"/>
      <c r="BO111" s="322"/>
      <c r="BP111" s="322"/>
      <c r="BQ111" s="322"/>
      <c r="BR111" s="322"/>
      <c r="BS111" s="322"/>
      <c r="BT111" s="322"/>
      <c r="BU111" s="322"/>
      <c r="BV111" s="322"/>
      <c r="BW111" s="322"/>
      <c r="BX111" s="322"/>
    </row>
    <row r="112" spans="1:76" x14ac:dyDescent="0.2">
      <c r="A112" s="322"/>
      <c r="B112" s="326"/>
      <c r="C112" s="326"/>
      <c r="D112" s="326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  <c r="AI112" s="322"/>
      <c r="AJ112" s="322"/>
      <c r="AK112" s="322"/>
      <c r="AL112" s="322"/>
      <c r="AM112" s="322"/>
      <c r="AN112" s="322"/>
      <c r="AO112" s="322"/>
      <c r="AP112" s="322"/>
      <c r="AQ112" s="322"/>
      <c r="AR112" s="322"/>
      <c r="AS112" s="322"/>
      <c r="AT112" s="322"/>
      <c r="AU112" s="322"/>
      <c r="AV112" s="322"/>
      <c r="AW112" s="322"/>
      <c r="AX112" s="322"/>
      <c r="AY112" s="322"/>
      <c r="AZ112" s="322"/>
      <c r="BA112" s="322"/>
      <c r="BB112" s="322"/>
      <c r="BC112" s="322"/>
      <c r="BD112" s="322"/>
      <c r="BE112" s="322"/>
      <c r="BF112" s="322"/>
      <c r="BG112" s="322"/>
      <c r="BH112" s="322"/>
      <c r="BI112" s="322"/>
      <c r="BJ112" s="322"/>
      <c r="BK112" s="322"/>
      <c r="BL112" s="322"/>
      <c r="BM112" s="322"/>
      <c r="BN112" s="322"/>
      <c r="BO112" s="322"/>
      <c r="BP112" s="322"/>
      <c r="BQ112" s="322"/>
      <c r="BR112" s="322"/>
      <c r="BS112" s="322"/>
      <c r="BT112" s="322"/>
      <c r="BU112" s="322"/>
      <c r="BV112" s="322"/>
      <c r="BW112" s="322"/>
      <c r="BX112" s="322"/>
    </row>
    <row r="113" spans="1:76" x14ac:dyDescent="0.2">
      <c r="A113" s="322"/>
      <c r="B113" s="326"/>
      <c r="C113" s="326"/>
      <c r="D113" s="326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  <c r="AI113" s="322"/>
      <c r="AJ113" s="322"/>
      <c r="AK113" s="322"/>
      <c r="AL113" s="322"/>
      <c r="AM113" s="322"/>
      <c r="AN113" s="322"/>
      <c r="AO113" s="322"/>
      <c r="AP113" s="322"/>
      <c r="AQ113" s="322"/>
      <c r="AR113" s="322"/>
      <c r="AS113" s="322"/>
      <c r="AT113" s="322"/>
      <c r="AU113" s="322"/>
      <c r="AV113" s="322"/>
      <c r="AW113" s="322"/>
      <c r="AX113" s="322"/>
      <c r="AY113" s="322"/>
      <c r="AZ113" s="322"/>
      <c r="BA113" s="322"/>
      <c r="BB113" s="322"/>
      <c r="BC113" s="322"/>
      <c r="BD113" s="322"/>
      <c r="BE113" s="322"/>
      <c r="BF113" s="322"/>
      <c r="BG113" s="322"/>
      <c r="BH113" s="322"/>
      <c r="BI113" s="322"/>
      <c r="BJ113" s="322"/>
      <c r="BK113" s="322"/>
      <c r="BL113" s="322"/>
      <c r="BM113" s="322"/>
      <c r="BN113" s="322"/>
      <c r="BO113" s="322"/>
      <c r="BP113" s="322"/>
      <c r="BQ113" s="322"/>
      <c r="BR113" s="322"/>
      <c r="BS113" s="322"/>
      <c r="BT113" s="322"/>
      <c r="BU113" s="322"/>
      <c r="BV113" s="322"/>
      <c r="BW113" s="322"/>
      <c r="BX113" s="322"/>
    </row>
    <row r="114" spans="1:76" x14ac:dyDescent="0.2">
      <c r="A114" s="322"/>
      <c r="B114" s="326"/>
      <c r="C114" s="326"/>
      <c r="D114" s="326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  <c r="AI114" s="322"/>
      <c r="AJ114" s="322"/>
      <c r="AK114" s="322"/>
      <c r="AL114" s="322"/>
      <c r="AM114" s="322"/>
      <c r="AN114" s="322"/>
      <c r="AO114" s="322"/>
      <c r="AP114" s="322"/>
      <c r="AQ114" s="322"/>
      <c r="AR114" s="322"/>
      <c r="AS114" s="322"/>
      <c r="AT114" s="322"/>
      <c r="AU114" s="322"/>
      <c r="AV114" s="322"/>
      <c r="AW114" s="322"/>
      <c r="AX114" s="322"/>
      <c r="AY114" s="322"/>
      <c r="AZ114" s="322"/>
      <c r="BA114" s="322"/>
      <c r="BB114" s="322"/>
      <c r="BC114" s="322"/>
      <c r="BD114" s="322"/>
      <c r="BE114" s="322"/>
      <c r="BF114" s="322"/>
      <c r="BG114" s="322"/>
      <c r="BH114" s="322"/>
      <c r="BI114" s="322"/>
      <c r="BJ114" s="322"/>
      <c r="BK114" s="322"/>
      <c r="BL114" s="322"/>
      <c r="BM114" s="322"/>
      <c r="BN114" s="322"/>
      <c r="BO114" s="322"/>
      <c r="BP114" s="322"/>
      <c r="BQ114" s="322"/>
      <c r="BR114" s="322"/>
      <c r="BS114" s="322"/>
      <c r="BT114" s="322"/>
      <c r="BU114" s="322"/>
      <c r="BV114" s="322"/>
      <c r="BW114" s="322"/>
      <c r="BX114" s="322"/>
    </row>
    <row r="115" spans="1:76" x14ac:dyDescent="0.2">
      <c r="A115" s="322"/>
      <c r="B115" s="326"/>
      <c r="C115" s="326"/>
      <c r="D115" s="326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322"/>
      <c r="AK115" s="322"/>
      <c r="AL115" s="322"/>
      <c r="AM115" s="322"/>
      <c r="AN115" s="322"/>
      <c r="AO115" s="322"/>
      <c r="AP115" s="322"/>
      <c r="AQ115" s="322"/>
      <c r="AR115" s="322"/>
      <c r="AS115" s="322"/>
      <c r="AT115" s="322"/>
      <c r="AU115" s="322"/>
      <c r="AV115" s="322"/>
      <c r="AW115" s="322"/>
      <c r="AX115" s="322"/>
      <c r="AY115" s="322"/>
      <c r="AZ115" s="322"/>
      <c r="BA115" s="322"/>
      <c r="BB115" s="322"/>
      <c r="BC115" s="322"/>
      <c r="BD115" s="322"/>
      <c r="BE115" s="322"/>
      <c r="BF115" s="322"/>
      <c r="BG115" s="322"/>
      <c r="BH115" s="322"/>
      <c r="BI115" s="322"/>
      <c r="BJ115" s="322"/>
      <c r="BK115" s="322"/>
      <c r="BL115" s="322"/>
      <c r="BM115" s="322"/>
      <c r="BN115" s="322"/>
      <c r="BO115" s="322"/>
      <c r="BP115" s="322"/>
      <c r="BQ115" s="322"/>
      <c r="BR115" s="322"/>
      <c r="BS115" s="322"/>
      <c r="BT115" s="322"/>
      <c r="BU115" s="322"/>
      <c r="BV115" s="322"/>
      <c r="BW115" s="322"/>
      <c r="BX115" s="322"/>
    </row>
    <row r="116" spans="1:76" x14ac:dyDescent="0.2">
      <c r="A116" s="322"/>
      <c r="B116" s="326"/>
      <c r="C116" s="326"/>
      <c r="D116" s="326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  <c r="AI116" s="322"/>
      <c r="AJ116" s="322"/>
      <c r="AK116" s="322"/>
      <c r="AL116" s="322"/>
      <c r="AM116" s="322"/>
      <c r="AN116" s="322"/>
      <c r="AO116" s="322"/>
      <c r="AP116" s="322"/>
      <c r="AQ116" s="322"/>
      <c r="AR116" s="322"/>
      <c r="AS116" s="322"/>
      <c r="AT116" s="322"/>
      <c r="AU116" s="322"/>
      <c r="AV116" s="322"/>
      <c r="AW116" s="322"/>
      <c r="AX116" s="322"/>
      <c r="AY116" s="322"/>
      <c r="AZ116" s="322"/>
      <c r="BA116" s="322"/>
      <c r="BB116" s="322"/>
      <c r="BC116" s="322"/>
      <c r="BD116" s="322"/>
      <c r="BE116" s="322"/>
      <c r="BF116" s="322"/>
      <c r="BG116" s="322"/>
      <c r="BH116" s="322"/>
      <c r="BI116" s="322"/>
      <c r="BJ116" s="322"/>
      <c r="BK116" s="322"/>
      <c r="BL116" s="322"/>
      <c r="BM116" s="322"/>
      <c r="BN116" s="322"/>
      <c r="BO116" s="322"/>
      <c r="BP116" s="322"/>
      <c r="BQ116" s="322"/>
      <c r="BR116" s="322"/>
      <c r="BS116" s="322"/>
      <c r="BT116" s="322"/>
      <c r="BU116" s="322"/>
      <c r="BV116" s="322"/>
      <c r="BW116" s="322"/>
      <c r="BX116" s="322"/>
    </row>
    <row r="117" spans="1:76" x14ac:dyDescent="0.2">
      <c r="A117" s="322"/>
      <c r="B117" s="326"/>
      <c r="C117" s="326"/>
      <c r="D117" s="326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  <c r="AI117" s="322"/>
      <c r="AJ117" s="322"/>
      <c r="AK117" s="322"/>
      <c r="AL117" s="322"/>
      <c r="AM117" s="322"/>
      <c r="AN117" s="322"/>
      <c r="AO117" s="322"/>
      <c r="AP117" s="322"/>
      <c r="AQ117" s="322"/>
      <c r="AR117" s="322"/>
      <c r="AS117" s="322"/>
      <c r="AT117" s="322"/>
      <c r="AU117" s="322"/>
      <c r="AV117" s="322"/>
      <c r="AW117" s="322"/>
      <c r="AX117" s="322"/>
      <c r="AY117" s="322"/>
      <c r="AZ117" s="322"/>
      <c r="BA117" s="322"/>
      <c r="BB117" s="322"/>
      <c r="BC117" s="322"/>
      <c r="BD117" s="322"/>
      <c r="BE117" s="322"/>
      <c r="BF117" s="322"/>
      <c r="BG117" s="322"/>
      <c r="BH117" s="322"/>
      <c r="BI117" s="322"/>
      <c r="BJ117" s="322"/>
      <c r="BK117" s="322"/>
      <c r="BL117" s="322"/>
      <c r="BM117" s="322"/>
      <c r="BN117" s="322"/>
      <c r="BO117" s="322"/>
      <c r="BP117" s="322"/>
      <c r="BQ117" s="322"/>
      <c r="BR117" s="322"/>
      <c r="BS117" s="322"/>
      <c r="BT117" s="322"/>
      <c r="BU117" s="322"/>
      <c r="BV117" s="322"/>
      <c r="BW117" s="322"/>
      <c r="BX117" s="322"/>
    </row>
    <row r="118" spans="1:76" x14ac:dyDescent="0.2">
      <c r="A118" s="322"/>
      <c r="B118" s="326"/>
      <c r="C118" s="326"/>
      <c r="D118" s="326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  <c r="AI118" s="322"/>
      <c r="AJ118" s="322"/>
      <c r="AK118" s="322"/>
      <c r="AL118" s="322"/>
      <c r="AM118" s="322"/>
      <c r="AN118" s="322"/>
      <c r="AO118" s="322"/>
      <c r="AP118" s="322"/>
      <c r="AQ118" s="322"/>
      <c r="AR118" s="322"/>
      <c r="AS118" s="322"/>
      <c r="AT118" s="322"/>
      <c r="AU118" s="322"/>
      <c r="AV118" s="322"/>
      <c r="AW118" s="322"/>
      <c r="AX118" s="322"/>
      <c r="AY118" s="322"/>
      <c r="AZ118" s="322"/>
      <c r="BA118" s="322"/>
      <c r="BB118" s="322"/>
      <c r="BC118" s="322"/>
      <c r="BD118" s="322"/>
      <c r="BE118" s="322"/>
      <c r="BF118" s="322"/>
      <c r="BG118" s="322"/>
      <c r="BH118" s="322"/>
      <c r="BI118" s="322"/>
      <c r="BJ118" s="322"/>
      <c r="BK118" s="322"/>
      <c r="BL118" s="322"/>
      <c r="BM118" s="322"/>
      <c r="BN118" s="322"/>
      <c r="BO118" s="322"/>
      <c r="BP118" s="322"/>
      <c r="BQ118" s="322"/>
      <c r="BR118" s="322"/>
      <c r="BS118" s="322"/>
      <c r="BT118" s="322"/>
      <c r="BU118" s="322"/>
      <c r="BV118" s="322"/>
      <c r="BW118" s="322"/>
      <c r="BX118" s="322"/>
    </row>
    <row r="119" spans="1:76" x14ac:dyDescent="0.2">
      <c r="A119" s="322"/>
      <c r="B119" s="326"/>
      <c r="C119" s="326"/>
      <c r="D119" s="326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  <c r="AI119" s="322"/>
      <c r="AJ119" s="322"/>
      <c r="AK119" s="322"/>
      <c r="AL119" s="322"/>
      <c r="AM119" s="322"/>
      <c r="AN119" s="322"/>
      <c r="AO119" s="322"/>
      <c r="AP119" s="322"/>
      <c r="AQ119" s="322"/>
      <c r="AR119" s="322"/>
      <c r="AS119" s="322"/>
      <c r="AT119" s="322"/>
      <c r="AU119" s="322"/>
      <c r="AV119" s="322"/>
      <c r="AW119" s="322"/>
      <c r="AX119" s="322"/>
      <c r="AY119" s="322"/>
      <c r="AZ119" s="322"/>
      <c r="BA119" s="322"/>
      <c r="BB119" s="322"/>
      <c r="BC119" s="322"/>
      <c r="BD119" s="322"/>
      <c r="BE119" s="322"/>
      <c r="BF119" s="322"/>
      <c r="BG119" s="322"/>
      <c r="BH119" s="322"/>
      <c r="BI119" s="322"/>
      <c r="BJ119" s="322"/>
      <c r="BK119" s="322"/>
      <c r="BL119" s="322"/>
      <c r="BM119" s="322"/>
      <c r="BN119" s="322"/>
      <c r="BO119" s="322"/>
      <c r="BP119" s="322"/>
      <c r="BQ119" s="322"/>
      <c r="BR119" s="322"/>
      <c r="BS119" s="322"/>
      <c r="BT119" s="322"/>
      <c r="BU119" s="322"/>
      <c r="BV119" s="322"/>
      <c r="BW119" s="322"/>
      <c r="BX119" s="322"/>
    </row>
    <row r="120" spans="1:76" x14ac:dyDescent="0.2">
      <c r="A120" s="322"/>
      <c r="B120" s="326"/>
      <c r="C120" s="326"/>
      <c r="D120" s="326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  <c r="AI120" s="322"/>
      <c r="AJ120" s="322"/>
      <c r="AK120" s="322"/>
      <c r="AL120" s="322"/>
      <c r="AM120" s="322"/>
      <c r="AN120" s="322"/>
      <c r="AO120" s="322"/>
      <c r="AP120" s="322"/>
      <c r="AQ120" s="322"/>
      <c r="AR120" s="322"/>
      <c r="AS120" s="322"/>
      <c r="AT120" s="322"/>
      <c r="AU120" s="322"/>
      <c r="AV120" s="322"/>
      <c r="AW120" s="322"/>
      <c r="AX120" s="322"/>
      <c r="AY120" s="322"/>
      <c r="AZ120" s="322"/>
      <c r="BA120" s="322"/>
      <c r="BB120" s="322"/>
      <c r="BC120" s="322"/>
      <c r="BD120" s="322"/>
      <c r="BE120" s="322"/>
      <c r="BF120" s="322"/>
      <c r="BG120" s="322"/>
      <c r="BH120" s="322"/>
      <c r="BI120" s="322"/>
      <c r="BJ120" s="322"/>
      <c r="BK120" s="322"/>
      <c r="BL120" s="322"/>
      <c r="BM120" s="322"/>
      <c r="BN120" s="322"/>
      <c r="BO120" s="322"/>
      <c r="BP120" s="322"/>
      <c r="BQ120" s="322"/>
      <c r="BR120" s="322"/>
      <c r="BS120" s="322"/>
      <c r="BT120" s="322"/>
      <c r="BU120" s="322"/>
      <c r="BV120" s="322"/>
      <c r="BW120" s="322"/>
      <c r="BX120" s="322"/>
    </row>
    <row r="121" spans="1:76" x14ac:dyDescent="0.2">
      <c r="A121" s="322"/>
      <c r="B121" s="326"/>
      <c r="C121" s="326"/>
      <c r="D121" s="326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  <c r="AI121" s="322"/>
      <c r="AJ121" s="322"/>
      <c r="AK121" s="322"/>
      <c r="AL121" s="322"/>
      <c r="AM121" s="322"/>
      <c r="AN121" s="322"/>
      <c r="AO121" s="322"/>
      <c r="AP121" s="322"/>
      <c r="AQ121" s="322"/>
      <c r="AR121" s="322"/>
      <c r="AS121" s="322"/>
      <c r="AT121" s="322"/>
      <c r="AU121" s="322"/>
      <c r="AV121" s="322"/>
      <c r="AW121" s="322"/>
      <c r="AX121" s="322"/>
      <c r="AY121" s="322"/>
      <c r="AZ121" s="322"/>
      <c r="BA121" s="322"/>
      <c r="BB121" s="322"/>
      <c r="BC121" s="322"/>
      <c r="BD121" s="322"/>
      <c r="BE121" s="322"/>
      <c r="BF121" s="322"/>
      <c r="BG121" s="322"/>
      <c r="BH121" s="322"/>
      <c r="BI121" s="322"/>
      <c r="BJ121" s="322"/>
      <c r="BK121" s="322"/>
      <c r="BL121" s="322"/>
      <c r="BM121" s="322"/>
      <c r="BN121" s="322"/>
      <c r="BO121" s="322"/>
      <c r="BP121" s="322"/>
      <c r="BQ121" s="322"/>
      <c r="BR121" s="322"/>
      <c r="BS121" s="322"/>
      <c r="BT121" s="322"/>
      <c r="BU121" s="322"/>
      <c r="BV121" s="322"/>
      <c r="BW121" s="322"/>
      <c r="BX121" s="322"/>
    </row>
    <row r="122" spans="1:76" x14ac:dyDescent="0.2">
      <c r="A122" s="322"/>
      <c r="B122" s="326"/>
      <c r="C122" s="326"/>
      <c r="D122" s="326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  <c r="AI122" s="322"/>
      <c r="AJ122" s="322"/>
      <c r="AK122" s="322"/>
      <c r="AL122" s="322"/>
      <c r="AM122" s="322"/>
      <c r="AN122" s="322"/>
      <c r="AO122" s="322"/>
      <c r="AP122" s="322"/>
      <c r="AQ122" s="322"/>
      <c r="AR122" s="322"/>
      <c r="AS122" s="322"/>
      <c r="AT122" s="322"/>
      <c r="AU122" s="322"/>
      <c r="AV122" s="322"/>
      <c r="AW122" s="322"/>
      <c r="AX122" s="322"/>
      <c r="AY122" s="322"/>
      <c r="AZ122" s="322"/>
      <c r="BA122" s="322"/>
      <c r="BB122" s="322"/>
      <c r="BC122" s="322"/>
      <c r="BD122" s="322"/>
      <c r="BE122" s="322"/>
      <c r="BF122" s="322"/>
      <c r="BG122" s="322"/>
      <c r="BH122" s="322"/>
      <c r="BI122" s="322"/>
      <c r="BJ122" s="322"/>
      <c r="BK122" s="322"/>
      <c r="BL122" s="322"/>
      <c r="BM122" s="322"/>
      <c r="BN122" s="322"/>
      <c r="BO122" s="322"/>
      <c r="BP122" s="322"/>
      <c r="BQ122" s="322"/>
      <c r="BR122" s="322"/>
      <c r="BS122" s="322"/>
      <c r="BT122" s="322"/>
      <c r="BU122" s="322"/>
      <c r="BV122" s="322"/>
      <c r="BW122" s="322"/>
      <c r="BX122" s="322"/>
    </row>
    <row r="123" spans="1:76" x14ac:dyDescent="0.2">
      <c r="A123" s="322"/>
      <c r="B123" s="326"/>
      <c r="C123" s="326"/>
      <c r="D123" s="326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22"/>
      <c r="AM123" s="322"/>
      <c r="AN123" s="322"/>
      <c r="AO123" s="322"/>
      <c r="AP123" s="322"/>
      <c r="AQ123" s="322"/>
      <c r="AR123" s="322"/>
      <c r="AS123" s="322"/>
      <c r="AT123" s="322"/>
      <c r="AU123" s="322"/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2"/>
      <c r="BJ123" s="322"/>
      <c r="BK123" s="322"/>
      <c r="BL123" s="322"/>
      <c r="BM123" s="322"/>
      <c r="BN123" s="322"/>
      <c r="BO123" s="322"/>
      <c r="BP123" s="322"/>
      <c r="BQ123" s="322"/>
      <c r="BR123" s="322"/>
      <c r="BS123" s="322"/>
      <c r="BT123" s="322"/>
      <c r="BU123" s="322"/>
      <c r="BV123" s="322"/>
      <c r="BW123" s="322"/>
      <c r="BX123" s="322"/>
    </row>
    <row r="124" spans="1:76" x14ac:dyDescent="0.2">
      <c r="A124" s="322"/>
      <c r="B124" s="326"/>
      <c r="C124" s="326"/>
      <c r="D124" s="326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  <c r="AI124" s="322"/>
      <c r="AJ124" s="322"/>
      <c r="AK124" s="322"/>
      <c r="AL124" s="322"/>
      <c r="AM124" s="322"/>
      <c r="AN124" s="322"/>
      <c r="AO124" s="322"/>
      <c r="AP124" s="322"/>
      <c r="AQ124" s="322"/>
      <c r="AR124" s="322"/>
      <c r="AS124" s="322"/>
      <c r="AT124" s="322"/>
      <c r="AU124" s="322"/>
      <c r="AV124" s="322"/>
      <c r="AW124" s="322"/>
      <c r="AX124" s="322"/>
      <c r="AY124" s="322"/>
      <c r="AZ124" s="322"/>
      <c r="BA124" s="322"/>
      <c r="BB124" s="322"/>
      <c r="BC124" s="322"/>
      <c r="BD124" s="322"/>
      <c r="BE124" s="322"/>
      <c r="BF124" s="322"/>
      <c r="BG124" s="322"/>
      <c r="BH124" s="322"/>
      <c r="BI124" s="322"/>
      <c r="BJ124" s="322"/>
      <c r="BK124" s="322"/>
      <c r="BL124" s="322"/>
      <c r="BM124" s="322"/>
      <c r="BN124" s="322"/>
      <c r="BO124" s="322"/>
      <c r="BP124" s="322"/>
      <c r="BQ124" s="322"/>
      <c r="BR124" s="322"/>
      <c r="BS124" s="322"/>
      <c r="BT124" s="322"/>
      <c r="BU124" s="322"/>
      <c r="BV124" s="322"/>
      <c r="BW124" s="322"/>
      <c r="BX124" s="322"/>
    </row>
    <row r="125" spans="1:76" x14ac:dyDescent="0.2">
      <c r="A125" s="322"/>
      <c r="B125" s="326"/>
      <c r="C125" s="326"/>
      <c r="D125" s="326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  <c r="AH125" s="322"/>
      <c r="AI125" s="322"/>
      <c r="AJ125" s="322"/>
      <c r="AK125" s="322"/>
      <c r="AL125" s="322"/>
      <c r="AM125" s="322"/>
      <c r="AN125" s="322"/>
      <c r="AO125" s="322"/>
      <c r="AP125" s="322"/>
      <c r="AQ125" s="322"/>
      <c r="AR125" s="322"/>
      <c r="AS125" s="322"/>
      <c r="AT125" s="322"/>
      <c r="AU125" s="322"/>
      <c r="AV125" s="322"/>
      <c r="AW125" s="322"/>
      <c r="AX125" s="322"/>
      <c r="AY125" s="322"/>
      <c r="AZ125" s="322"/>
      <c r="BA125" s="322"/>
      <c r="BB125" s="322"/>
      <c r="BC125" s="322"/>
      <c r="BD125" s="322"/>
      <c r="BE125" s="322"/>
      <c r="BF125" s="322"/>
      <c r="BG125" s="322"/>
      <c r="BH125" s="322"/>
      <c r="BI125" s="322"/>
      <c r="BJ125" s="322"/>
      <c r="BK125" s="322"/>
      <c r="BL125" s="322"/>
      <c r="BM125" s="322"/>
      <c r="BN125" s="322"/>
      <c r="BO125" s="322"/>
      <c r="BP125" s="322"/>
      <c r="BQ125" s="322"/>
      <c r="BR125" s="322"/>
      <c r="BS125" s="322"/>
      <c r="BT125" s="322"/>
      <c r="BU125" s="322"/>
      <c r="BV125" s="322"/>
      <c r="BW125" s="322"/>
      <c r="BX125" s="322"/>
    </row>
    <row r="126" spans="1:76" x14ac:dyDescent="0.2">
      <c r="A126" s="322"/>
      <c r="B126" s="326"/>
      <c r="C126" s="326"/>
      <c r="D126" s="326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  <c r="AH126" s="322"/>
      <c r="AI126" s="322"/>
      <c r="AJ126" s="322"/>
      <c r="AK126" s="322"/>
      <c r="AL126" s="322"/>
      <c r="AM126" s="322"/>
      <c r="AN126" s="322"/>
      <c r="AO126" s="322"/>
      <c r="AP126" s="322"/>
      <c r="AQ126" s="322"/>
      <c r="AR126" s="322"/>
      <c r="AS126" s="322"/>
      <c r="AT126" s="322"/>
      <c r="AU126" s="322"/>
      <c r="AV126" s="322"/>
      <c r="AW126" s="322"/>
      <c r="AX126" s="322"/>
      <c r="AY126" s="322"/>
      <c r="AZ126" s="322"/>
      <c r="BA126" s="322"/>
      <c r="BB126" s="322"/>
      <c r="BC126" s="322"/>
      <c r="BD126" s="322"/>
      <c r="BE126" s="322"/>
      <c r="BF126" s="322"/>
      <c r="BG126" s="322"/>
      <c r="BH126" s="322"/>
      <c r="BI126" s="322"/>
      <c r="BJ126" s="322"/>
      <c r="BK126" s="322"/>
      <c r="BL126" s="322"/>
      <c r="BM126" s="322"/>
      <c r="BN126" s="322"/>
      <c r="BO126" s="322"/>
      <c r="BP126" s="322"/>
      <c r="BQ126" s="322"/>
      <c r="BR126" s="322"/>
      <c r="BS126" s="322"/>
      <c r="BT126" s="322"/>
      <c r="BU126" s="322"/>
      <c r="BV126" s="322"/>
      <c r="BW126" s="322"/>
      <c r="BX126" s="322"/>
    </row>
    <row r="127" spans="1:76" x14ac:dyDescent="0.2">
      <c r="A127" s="322"/>
      <c r="B127" s="326"/>
      <c r="C127" s="326"/>
      <c r="D127" s="326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  <c r="AI127" s="322"/>
      <c r="AJ127" s="322"/>
      <c r="AK127" s="322"/>
      <c r="AL127" s="322"/>
      <c r="AM127" s="322"/>
      <c r="AN127" s="322"/>
      <c r="AO127" s="322"/>
      <c r="AP127" s="322"/>
      <c r="AQ127" s="322"/>
      <c r="AR127" s="322"/>
      <c r="AS127" s="322"/>
      <c r="AT127" s="322"/>
      <c r="AU127" s="322"/>
      <c r="AV127" s="322"/>
      <c r="AW127" s="322"/>
      <c r="AX127" s="322"/>
      <c r="AY127" s="322"/>
      <c r="AZ127" s="322"/>
      <c r="BA127" s="322"/>
      <c r="BB127" s="322"/>
      <c r="BC127" s="322"/>
      <c r="BD127" s="322"/>
      <c r="BE127" s="322"/>
      <c r="BF127" s="322"/>
      <c r="BG127" s="322"/>
      <c r="BH127" s="322"/>
      <c r="BI127" s="322"/>
      <c r="BJ127" s="322"/>
      <c r="BK127" s="322"/>
      <c r="BL127" s="322"/>
      <c r="BM127" s="322"/>
      <c r="BN127" s="322"/>
      <c r="BO127" s="322"/>
      <c r="BP127" s="322"/>
      <c r="BQ127" s="322"/>
      <c r="BR127" s="322"/>
      <c r="BS127" s="322"/>
      <c r="BT127" s="322"/>
      <c r="BU127" s="322"/>
      <c r="BV127" s="322"/>
      <c r="BW127" s="322"/>
      <c r="BX127" s="322"/>
    </row>
    <row r="128" spans="1:76" x14ac:dyDescent="0.2">
      <c r="A128" s="322"/>
      <c r="B128" s="326"/>
      <c r="C128" s="326"/>
      <c r="D128" s="326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  <c r="AH128" s="322"/>
      <c r="AI128" s="322"/>
      <c r="AJ128" s="322"/>
      <c r="AK128" s="322"/>
      <c r="AL128" s="322"/>
      <c r="AM128" s="322"/>
      <c r="AN128" s="322"/>
      <c r="AO128" s="322"/>
      <c r="AP128" s="322"/>
      <c r="AQ128" s="322"/>
      <c r="AR128" s="322"/>
      <c r="AS128" s="322"/>
      <c r="AT128" s="322"/>
      <c r="AU128" s="322"/>
      <c r="AV128" s="322"/>
      <c r="AW128" s="322"/>
      <c r="AX128" s="322"/>
      <c r="AY128" s="322"/>
      <c r="AZ128" s="322"/>
      <c r="BA128" s="322"/>
      <c r="BB128" s="322"/>
      <c r="BC128" s="322"/>
      <c r="BD128" s="322"/>
      <c r="BE128" s="322"/>
      <c r="BF128" s="322"/>
      <c r="BG128" s="322"/>
      <c r="BH128" s="322"/>
      <c r="BI128" s="322"/>
      <c r="BJ128" s="322"/>
      <c r="BK128" s="322"/>
      <c r="BL128" s="322"/>
      <c r="BM128" s="322"/>
      <c r="BN128" s="322"/>
      <c r="BO128" s="322"/>
      <c r="BP128" s="322"/>
      <c r="BQ128" s="322"/>
      <c r="BR128" s="322"/>
      <c r="BS128" s="322"/>
      <c r="BT128" s="322"/>
      <c r="BU128" s="322"/>
      <c r="BV128" s="322"/>
      <c r="BW128" s="322"/>
      <c r="BX128" s="322"/>
    </row>
    <row r="129" spans="1:76" x14ac:dyDescent="0.2">
      <c r="A129" s="322"/>
      <c r="B129" s="326"/>
      <c r="C129" s="326"/>
      <c r="D129" s="326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  <c r="AI129" s="322"/>
      <c r="AJ129" s="322"/>
      <c r="AK129" s="322"/>
      <c r="AL129" s="322"/>
      <c r="AM129" s="322"/>
      <c r="AN129" s="322"/>
      <c r="AO129" s="322"/>
      <c r="AP129" s="322"/>
      <c r="AQ129" s="322"/>
      <c r="AR129" s="322"/>
      <c r="AS129" s="322"/>
      <c r="AT129" s="322"/>
      <c r="AU129" s="322"/>
      <c r="AV129" s="322"/>
      <c r="AW129" s="322"/>
      <c r="AX129" s="322"/>
      <c r="AY129" s="322"/>
      <c r="AZ129" s="322"/>
      <c r="BA129" s="322"/>
      <c r="BB129" s="322"/>
      <c r="BC129" s="322"/>
      <c r="BD129" s="322"/>
      <c r="BE129" s="322"/>
      <c r="BF129" s="322"/>
      <c r="BG129" s="322"/>
      <c r="BH129" s="322"/>
      <c r="BI129" s="322"/>
      <c r="BJ129" s="322"/>
      <c r="BK129" s="322"/>
      <c r="BL129" s="322"/>
      <c r="BM129" s="322"/>
      <c r="BN129" s="322"/>
      <c r="BO129" s="322"/>
      <c r="BP129" s="322"/>
      <c r="BQ129" s="322"/>
      <c r="BR129" s="322"/>
      <c r="BS129" s="322"/>
      <c r="BT129" s="322"/>
      <c r="BU129" s="322"/>
      <c r="BV129" s="322"/>
      <c r="BW129" s="322"/>
      <c r="BX129" s="322"/>
    </row>
    <row r="130" spans="1:76" x14ac:dyDescent="0.2">
      <c r="A130" s="322"/>
      <c r="B130" s="326"/>
      <c r="C130" s="326"/>
      <c r="D130" s="326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  <c r="AI130" s="322"/>
      <c r="AJ130" s="322"/>
      <c r="AK130" s="322"/>
      <c r="AL130" s="322"/>
      <c r="AM130" s="322"/>
      <c r="AN130" s="322"/>
      <c r="AO130" s="322"/>
      <c r="AP130" s="322"/>
      <c r="AQ130" s="322"/>
      <c r="AR130" s="322"/>
      <c r="AS130" s="322"/>
      <c r="AT130" s="322"/>
      <c r="AU130" s="322"/>
      <c r="AV130" s="322"/>
      <c r="AW130" s="322"/>
      <c r="AX130" s="322"/>
      <c r="AY130" s="322"/>
      <c r="AZ130" s="322"/>
      <c r="BA130" s="322"/>
      <c r="BB130" s="322"/>
      <c r="BC130" s="322"/>
      <c r="BD130" s="322"/>
      <c r="BE130" s="322"/>
      <c r="BF130" s="322"/>
      <c r="BG130" s="322"/>
      <c r="BH130" s="322"/>
      <c r="BI130" s="322"/>
      <c r="BJ130" s="322"/>
      <c r="BK130" s="322"/>
      <c r="BL130" s="322"/>
      <c r="BM130" s="322"/>
      <c r="BN130" s="322"/>
      <c r="BO130" s="322"/>
      <c r="BP130" s="322"/>
      <c r="BQ130" s="322"/>
      <c r="BR130" s="322"/>
      <c r="BS130" s="322"/>
      <c r="BT130" s="322"/>
      <c r="BU130" s="322"/>
      <c r="BV130" s="322"/>
      <c r="BW130" s="322"/>
      <c r="BX130" s="322"/>
    </row>
    <row r="131" spans="1:76" x14ac:dyDescent="0.2">
      <c r="A131" s="322"/>
      <c r="B131" s="326"/>
      <c r="C131" s="326"/>
      <c r="D131" s="326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  <c r="AI131" s="322"/>
      <c r="AJ131" s="322"/>
      <c r="AK131" s="322"/>
      <c r="AL131" s="322"/>
      <c r="AM131" s="322"/>
      <c r="AN131" s="322"/>
      <c r="AO131" s="322"/>
      <c r="AP131" s="322"/>
      <c r="AQ131" s="322"/>
      <c r="AR131" s="322"/>
      <c r="AS131" s="322"/>
      <c r="AT131" s="322"/>
      <c r="AU131" s="322"/>
      <c r="AV131" s="322"/>
      <c r="AW131" s="322"/>
      <c r="AX131" s="322"/>
      <c r="AY131" s="322"/>
      <c r="AZ131" s="322"/>
      <c r="BA131" s="322"/>
      <c r="BB131" s="322"/>
      <c r="BC131" s="322"/>
      <c r="BD131" s="322"/>
      <c r="BE131" s="322"/>
      <c r="BF131" s="322"/>
      <c r="BG131" s="322"/>
      <c r="BH131" s="322"/>
      <c r="BI131" s="322"/>
      <c r="BJ131" s="322"/>
      <c r="BK131" s="322"/>
      <c r="BL131" s="322"/>
      <c r="BM131" s="322"/>
      <c r="BN131" s="322"/>
      <c r="BO131" s="322"/>
      <c r="BP131" s="322"/>
      <c r="BQ131" s="322"/>
      <c r="BR131" s="322"/>
      <c r="BS131" s="322"/>
      <c r="BT131" s="322"/>
      <c r="BU131" s="322"/>
      <c r="BV131" s="322"/>
      <c r="BW131" s="322"/>
      <c r="BX131" s="322"/>
    </row>
  </sheetData>
  <sheetProtection algorithmName="SHA-512" hashValue="7oA4l8nVLcf1cCo2QyJxljLQDAsc/AQDXsLCNFqNjy2nYoypa+Pv+AxRy/YHLtb6A1hu/SVKuKxeXCd5dMPr7w==" saltValue="QBNRK+mFdnnrTB5LtgGBVg==" spinCount="100000" sheet="1" formatCells="0" formatColumns="0" formatRows="0" insertColumns="0" insertRows="0" insertHyperlinks="0" deleteColumns="0" deleteRows="0" selectLockedCells="1" sort="0" autoFilter="0" pivotTables="0"/>
  <mergeCells count="25">
    <mergeCell ref="W9:Z9"/>
    <mergeCell ref="X10:Y10"/>
    <mergeCell ref="O9:S9"/>
    <mergeCell ref="P10:S10"/>
    <mergeCell ref="A5:F5"/>
    <mergeCell ref="A6:F6"/>
    <mergeCell ref="H5:N5"/>
    <mergeCell ref="H6:N6"/>
    <mergeCell ref="E9:M9"/>
    <mergeCell ref="P27:R27"/>
    <mergeCell ref="W28:X28"/>
    <mergeCell ref="E10:K10"/>
    <mergeCell ref="L10:M10"/>
    <mergeCell ref="A30:H30"/>
    <mergeCell ref="O29:Q29"/>
    <mergeCell ref="R29:S29"/>
    <mergeCell ref="A28:H28"/>
    <mergeCell ref="A29:H29"/>
    <mergeCell ref="A1:N1"/>
    <mergeCell ref="D2:N2"/>
    <mergeCell ref="D3:K3"/>
    <mergeCell ref="A4:F4"/>
    <mergeCell ref="K4:M4"/>
    <mergeCell ref="A2:B2"/>
    <mergeCell ref="A3:B3"/>
  </mergeCells>
  <dataValidations xWindow="281" yWindow="297" count="1">
    <dataValidation type="list" allowBlank="1" showInputMessage="1" showErrorMessage="1" sqref="H5:N5" xr:uid="{00000000-0002-0000-0100-000002000000}">
      <formula1>KROMYAMY1_Type</formula1>
    </dataValidation>
  </dataValidations>
  <printOptions horizontalCentered="1" verticalCentered="1"/>
  <pageMargins left="0.31496062992125984" right="0.31496062992125984" top="0.35433070866141736" bottom="0.35433070866141736" header="0" footer="0"/>
  <pageSetup paperSize="9" scale="75" orientation="landscape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31" r:id="rId4" name="Check Box 23">
              <controlPr defaultSize="0" autoFill="0" autoLine="0" autoPict="0">
                <anchor moveWithCells="1">
                  <from>
                    <xdr:col>3</xdr:col>
                    <xdr:colOff>19050</xdr:colOff>
                    <xdr:row>11</xdr:row>
                    <xdr:rowOff>19050</xdr:rowOff>
                  </from>
                  <to>
                    <xdr:col>4</xdr:col>
                    <xdr:colOff>76200</xdr:colOff>
                    <xdr:row>11</xdr:row>
                    <xdr:rowOff>238125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281" yWindow="297" count="1">
        <x14:dataValidation type="list" allowBlank="1" showInputMessage="1" showErrorMessage="1" prompt="Choisissez votre couleur" xr:uid="{00000000-0002-0000-0100-000001000000}">
          <x14:formula1>
            <xm:f>'Coul_Kromya-MY1'!$A$33:$A$161</xm:f>
          </x14:formula1>
          <xm:sqref>H6:N6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10</vt:i4>
      </vt:variant>
    </vt:vector>
  </HeadingPairs>
  <TitlesOfParts>
    <vt:vector size="13" baseType="lpstr">
      <vt:lpstr>Dose_couleurs_KROMYA-MY1</vt:lpstr>
      <vt:lpstr>Coul_Kromya-MY1</vt:lpstr>
      <vt:lpstr>Vos Besoins - Kromya MY1</vt:lpstr>
      <vt:lpstr>KROMYA_MY1</vt:lpstr>
      <vt:lpstr>KROMYAMY1_Type</vt:lpstr>
      <vt:lpstr>Kromyamy1Coul_Col1</vt:lpstr>
      <vt:lpstr>Kromyamy1Coul_Gamme</vt:lpstr>
      <vt:lpstr>Kromyamy1Coul_Table</vt:lpstr>
      <vt:lpstr>Kromyamy1Type_Col1</vt:lpstr>
      <vt:lpstr>Kromyamy1Type_Gamme</vt:lpstr>
      <vt:lpstr>Kromyamy1Type_Prix</vt:lpstr>
      <vt:lpstr>Kromyamy1Type_Table</vt:lpstr>
      <vt:lpstr>'Vos Besoins - Kromya MY1'!Zone_d_impression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GOEPFERT GUY</dc:creator>
  <cp:lastModifiedBy>GOEPFERT</cp:lastModifiedBy>
  <cp:lastPrinted>2018-08-07T15:50:26Z</cp:lastPrinted>
  <dcterms:created xsi:type="dcterms:W3CDTF">2013-08-13T14:52:03Z</dcterms:created>
  <dcterms:modified xsi:type="dcterms:W3CDTF">2018-12-18T21:49:35Z</dcterms:modified>
</cp:coreProperties>
</file>