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EPFERT\Documents\0JadecorDocs\wordpress\Documents\Docs en cours\09-Fiche-Calcul\07-Kromya MY2\"/>
    </mc:Choice>
  </mc:AlternateContent>
  <xr:revisionPtr revIDLastSave="0" documentId="13_ncr:1_{4FBE45DA-C518-4853-BEC3-3C371E718120}" xr6:coauthVersionLast="40" xr6:coauthVersionMax="40" xr10:uidLastSave="{00000000-0000-0000-0000-000000000000}"/>
  <workbookProtection workbookAlgorithmName="SHA-512" workbookHashValue="htCn8PCZmAbPpnEVPun4qFWSiy5ulRb3ZvCBSY72sWNLRr6Asg5JVULPAFKe3lzRx5E0t+CtoPex5xGvZlgxVg==" workbookSaltValue="M+gIkbDxInQYYJA4Kip4cQ==" workbookSpinCount="100000" lockStructure="1"/>
  <bookViews>
    <workbookView xWindow="9585" yWindow="-15" windowWidth="9600" windowHeight="12840" firstSheet="1" activeTab="1" xr2:uid="{00000000-000D-0000-FFFF-FFFF00000000}"/>
  </bookViews>
  <sheets>
    <sheet name="Coul_Kromya-MY2" sheetId="19" state="hidden" r:id="rId1"/>
    <sheet name="Vos Besoins - Kromya MY2" sheetId="20" r:id="rId2"/>
  </sheets>
  <definedNames>
    <definedName name="FormCoul_Kromyamy2">IF(OR('Vos Besoins - Kromya MY2'!XFD1="",COUNTIF(Kromyamy2Coul_Gamme,'Vos Besoins - Kromya MY2'!XFD1)&gt;0),"",INDEX(OFFSET(Kromyamy2Coul_Col1,0,SUMPRODUCT((Kromyamy2Coul_Table='Vos Besoins - Kromya MY2'!XFD1)*COLUMN(Kromyamy2Coul_Gamme))-COLUMN(Kromyamy2Coul_Gamme)+1),MATCH('Vos Besoins - Kromya MY2'!XFD1,OFFSET(Kromyamy2Coul_Col1,0,SUMPRODUCT((Kromyamy2Coul_Table='Vos Besoins - Kromya MY2'!XFD1)*COLUMN(Kromyamy2Coul_Gamme))-COLUMN(Kromyamy2Coul_Gamme)),0)))</definedName>
    <definedName name="Images_Kromyamy2">OFFSET('Coul_Kromya-MY2'!$A$22,MATCH('Vos Besoins - Kromya MY2'!$H$5,'Coul_Kromya-MY2'!$A$22:$A$190,0)-1,1)</definedName>
    <definedName name="Images_Kromyamy2Type">OFFSET('Coul_Kromya-MY2'!$A$16,MATCH('Vos Besoins - Kromya MY2'!$H$5,'Coul_Kromya-MY2'!$A$16:$A$17,0)-1,1)</definedName>
    <definedName name="KROMYA_MY2" comment="Couleurs MY1">'Coul_Kromya-MY2'!$A$22:$A$190</definedName>
    <definedName name="KROMYAMY2_Type">'Coul_Kromya-MY2'!$A$18:$A$20</definedName>
    <definedName name="Kromyamy2Coul_Col1">'Coul_Kromya-MY2'!$M$25:$M$190</definedName>
    <definedName name="Kromyamy2Coul_Conso" localSheetId="0">'Coul_Kromya-MY2'!$M$23</definedName>
    <definedName name="Kromyamy2Coul_Gamme">'Coul_Kromya-MY2'!$M$22</definedName>
    <definedName name="Kromyamy2Coul_Table">'Coul_Kromya-MY2'!$M$25:$R$190</definedName>
    <definedName name="Kromyamy2Type_Col1">'Coul_Kromya-MY2'!$M$16:$M$19</definedName>
    <definedName name="Kromyamy2Type_Gamme">'Coul_Kromya-MY2'!$M$15</definedName>
    <definedName name="Kromyamy2Type_Prix">'Coul_Kromya-MY2'!$T$17:$Y$20</definedName>
    <definedName name="Kromyamy2Type_Table">'Coul_Kromya-MY2'!$M$16:$R$19</definedName>
    <definedName name="_xlnm.Print_Area" localSheetId="1">'Vos Besoins - Kromya MY2'!$A$1:$AB$50</definedName>
  </definedNames>
  <calcPr calcId="181029"/>
</workbook>
</file>

<file path=xl/calcChain.xml><?xml version="1.0" encoding="utf-8"?>
<calcChain xmlns="http://schemas.openxmlformats.org/spreadsheetml/2006/main">
  <c r="M154" i="19" l="1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N178" i="19"/>
  <c r="N179" i="19"/>
  <c r="N180" i="19"/>
  <c r="N181" i="19"/>
  <c r="N182" i="19"/>
  <c r="N183" i="19"/>
  <c r="N184" i="19"/>
  <c r="N185" i="19"/>
  <c r="N186" i="19"/>
  <c r="N187" i="19"/>
  <c r="N188" i="19"/>
  <c r="N189" i="19"/>
  <c r="N190" i="19"/>
  <c r="N166" i="19"/>
  <c r="N167" i="19"/>
  <c r="N168" i="19"/>
  <c r="N169" i="19"/>
  <c r="N170" i="19"/>
  <c r="N171" i="19"/>
  <c r="N172" i="19"/>
  <c r="N173" i="19"/>
  <c r="N174" i="19"/>
  <c r="N175" i="19"/>
  <c r="N176" i="19"/>
  <c r="N177" i="19"/>
  <c r="N154" i="19"/>
  <c r="N155" i="19"/>
  <c r="N156" i="19"/>
  <c r="N157" i="19"/>
  <c r="N158" i="19"/>
  <c r="N159" i="19"/>
  <c r="N160" i="19"/>
  <c r="N161" i="19"/>
  <c r="N162" i="19"/>
  <c r="N163" i="19"/>
  <c r="N164" i="19"/>
  <c r="N165" i="19"/>
  <c r="R190" i="19"/>
  <c r="Q190" i="19"/>
  <c r="P190" i="19"/>
  <c r="O190" i="19"/>
  <c r="R189" i="19"/>
  <c r="Q189" i="19"/>
  <c r="P189" i="19"/>
  <c r="O189" i="19"/>
  <c r="R188" i="19"/>
  <c r="Q188" i="19"/>
  <c r="P188" i="19"/>
  <c r="O188" i="19"/>
  <c r="R187" i="19"/>
  <c r="Q187" i="19"/>
  <c r="P187" i="19"/>
  <c r="O187" i="19"/>
  <c r="R186" i="19"/>
  <c r="Q186" i="19"/>
  <c r="P186" i="19"/>
  <c r="O186" i="19"/>
  <c r="R185" i="19"/>
  <c r="Q185" i="19"/>
  <c r="P185" i="19"/>
  <c r="O185" i="19"/>
  <c r="R184" i="19"/>
  <c r="Q184" i="19"/>
  <c r="P184" i="19"/>
  <c r="O184" i="19"/>
  <c r="R183" i="19"/>
  <c r="Q183" i="19"/>
  <c r="P183" i="19"/>
  <c r="O183" i="19"/>
  <c r="R182" i="19"/>
  <c r="Q182" i="19"/>
  <c r="P182" i="19"/>
  <c r="O182" i="19"/>
  <c r="R181" i="19"/>
  <c r="Q181" i="19"/>
  <c r="P181" i="19"/>
  <c r="O181" i="19"/>
  <c r="R180" i="19"/>
  <c r="Q180" i="19"/>
  <c r="P180" i="19"/>
  <c r="O180" i="19"/>
  <c r="R179" i="19"/>
  <c r="Q179" i="19"/>
  <c r="P179" i="19"/>
  <c r="O179" i="19"/>
  <c r="R178" i="19"/>
  <c r="Q178" i="19"/>
  <c r="P178" i="19"/>
  <c r="O178" i="19"/>
  <c r="R177" i="19"/>
  <c r="Q177" i="19"/>
  <c r="P177" i="19"/>
  <c r="O177" i="19"/>
  <c r="R176" i="19"/>
  <c r="Q176" i="19"/>
  <c r="P176" i="19"/>
  <c r="O176" i="19"/>
  <c r="R175" i="19"/>
  <c r="Q175" i="19"/>
  <c r="P175" i="19"/>
  <c r="O175" i="19"/>
  <c r="R174" i="19"/>
  <c r="Q174" i="19"/>
  <c r="P174" i="19"/>
  <c r="O174" i="19"/>
  <c r="R173" i="19"/>
  <c r="Q173" i="19"/>
  <c r="P173" i="19"/>
  <c r="O173" i="19"/>
  <c r="R172" i="19"/>
  <c r="Q172" i="19"/>
  <c r="P172" i="19"/>
  <c r="O172" i="19"/>
  <c r="R171" i="19"/>
  <c r="Q171" i="19"/>
  <c r="P171" i="19"/>
  <c r="O171" i="19"/>
  <c r="R170" i="19"/>
  <c r="Q170" i="19"/>
  <c r="P170" i="19"/>
  <c r="O170" i="19"/>
  <c r="R169" i="19"/>
  <c r="Q169" i="19"/>
  <c r="P169" i="19"/>
  <c r="O169" i="19"/>
  <c r="R168" i="19"/>
  <c r="Q168" i="19"/>
  <c r="P168" i="19"/>
  <c r="O168" i="19"/>
  <c r="R167" i="19"/>
  <c r="Q167" i="19"/>
  <c r="P167" i="19"/>
  <c r="O167" i="19"/>
  <c r="R166" i="19"/>
  <c r="Q166" i="19"/>
  <c r="P166" i="19"/>
  <c r="O166" i="19"/>
  <c r="R165" i="19"/>
  <c r="Q165" i="19"/>
  <c r="P165" i="19"/>
  <c r="O165" i="19"/>
  <c r="R164" i="19"/>
  <c r="Q164" i="19"/>
  <c r="P164" i="19"/>
  <c r="O164" i="19"/>
  <c r="R163" i="19"/>
  <c r="Q163" i="19"/>
  <c r="P163" i="19"/>
  <c r="O163" i="19"/>
  <c r="R162" i="19"/>
  <c r="Q162" i="19"/>
  <c r="P162" i="19"/>
  <c r="O162" i="19"/>
  <c r="R161" i="19"/>
  <c r="Q161" i="19"/>
  <c r="P161" i="19"/>
  <c r="O161" i="19"/>
  <c r="R160" i="19"/>
  <c r="Q160" i="19"/>
  <c r="P160" i="19"/>
  <c r="O160" i="19"/>
  <c r="R159" i="19"/>
  <c r="Q159" i="19"/>
  <c r="P159" i="19"/>
  <c r="O159" i="19"/>
  <c r="R158" i="19"/>
  <c r="Q158" i="19"/>
  <c r="P158" i="19"/>
  <c r="O158" i="19"/>
  <c r="R157" i="19"/>
  <c r="Q157" i="19"/>
  <c r="P157" i="19"/>
  <c r="O157" i="19"/>
  <c r="R156" i="19"/>
  <c r="Q156" i="19"/>
  <c r="P156" i="19"/>
  <c r="O156" i="19"/>
  <c r="R155" i="19"/>
  <c r="Q155" i="19"/>
  <c r="P155" i="19"/>
  <c r="O155" i="19"/>
  <c r="R154" i="19"/>
  <c r="Q154" i="19"/>
  <c r="P154" i="19"/>
  <c r="O154" i="19"/>
  <c r="R153" i="19"/>
  <c r="Q153" i="19"/>
  <c r="P153" i="19"/>
  <c r="O153" i="19"/>
  <c r="R152" i="19"/>
  <c r="Q152" i="19"/>
  <c r="P152" i="19"/>
  <c r="O152" i="19"/>
  <c r="R151" i="19"/>
  <c r="Q151" i="19"/>
  <c r="P151" i="19"/>
  <c r="O151" i="19"/>
  <c r="R150" i="19"/>
  <c r="Q150" i="19"/>
  <c r="P150" i="19"/>
  <c r="O150" i="19"/>
  <c r="R149" i="19"/>
  <c r="Q149" i="19"/>
  <c r="P149" i="19"/>
  <c r="O149" i="19"/>
  <c r="R148" i="19"/>
  <c r="Q148" i="19"/>
  <c r="P148" i="19"/>
  <c r="O148" i="19"/>
  <c r="R147" i="19"/>
  <c r="Q147" i="19"/>
  <c r="P147" i="19"/>
  <c r="O147" i="19"/>
  <c r="R146" i="19"/>
  <c r="Q146" i="19"/>
  <c r="P146" i="19"/>
  <c r="O146" i="19"/>
  <c r="R145" i="19"/>
  <c r="Q145" i="19"/>
  <c r="P145" i="19"/>
  <c r="O145" i="19"/>
  <c r="R144" i="19"/>
  <c r="Q144" i="19"/>
  <c r="P144" i="19"/>
  <c r="O144" i="19"/>
  <c r="R143" i="19"/>
  <c r="Q143" i="19"/>
  <c r="P143" i="19"/>
  <c r="O143" i="19"/>
  <c r="R142" i="19"/>
  <c r="Q142" i="19"/>
  <c r="P142" i="19"/>
  <c r="O142" i="19"/>
  <c r="R141" i="19"/>
  <c r="Q141" i="19"/>
  <c r="P141" i="19"/>
  <c r="O141" i="19"/>
  <c r="R140" i="19"/>
  <c r="Q140" i="19"/>
  <c r="P140" i="19"/>
  <c r="O140" i="19"/>
  <c r="R139" i="19"/>
  <c r="Q139" i="19"/>
  <c r="P139" i="19"/>
  <c r="O139" i="19"/>
  <c r="R138" i="19"/>
  <c r="Q138" i="19"/>
  <c r="P138" i="19"/>
  <c r="O138" i="19"/>
  <c r="R137" i="19"/>
  <c r="Q137" i="19"/>
  <c r="P137" i="19"/>
  <c r="O137" i="19"/>
  <c r="R136" i="19"/>
  <c r="Q136" i="19"/>
  <c r="P136" i="19"/>
  <c r="O136" i="19"/>
  <c r="R135" i="19"/>
  <c r="Q135" i="19"/>
  <c r="P135" i="19"/>
  <c r="O135" i="19"/>
  <c r="R134" i="19"/>
  <c r="Q134" i="19"/>
  <c r="P134" i="19"/>
  <c r="O134" i="19"/>
  <c r="R133" i="19"/>
  <c r="Q133" i="19"/>
  <c r="P133" i="19"/>
  <c r="O133" i="19"/>
  <c r="R132" i="19"/>
  <c r="Q132" i="19"/>
  <c r="P132" i="19"/>
  <c r="O132" i="19"/>
  <c r="R131" i="19"/>
  <c r="Q131" i="19"/>
  <c r="P131" i="19"/>
  <c r="O131" i="19"/>
  <c r="R130" i="19"/>
  <c r="Q130" i="19"/>
  <c r="P130" i="19"/>
  <c r="O130" i="19"/>
  <c r="R129" i="19"/>
  <c r="Q129" i="19"/>
  <c r="P129" i="19"/>
  <c r="O129" i="19"/>
  <c r="R128" i="19"/>
  <c r="Q128" i="19"/>
  <c r="P128" i="19"/>
  <c r="O128" i="19"/>
  <c r="R127" i="19"/>
  <c r="Q127" i="19"/>
  <c r="P127" i="19"/>
  <c r="O127" i="19"/>
  <c r="R126" i="19"/>
  <c r="Q126" i="19"/>
  <c r="P126" i="19"/>
  <c r="O126" i="19"/>
  <c r="R125" i="19"/>
  <c r="Q125" i="19"/>
  <c r="P125" i="19"/>
  <c r="O125" i="19"/>
  <c r="R124" i="19"/>
  <c r="Q124" i="19"/>
  <c r="P124" i="19"/>
  <c r="O124" i="19"/>
  <c r="R123" i="19"/>
  <c r="Q123" i="19"/>
  <c r="P123" i="19"/>
  <c r="O123" i="19"/>
  <c r="R122" i="19"/>
  <c r="Q122" i="19"/>
  <c r="P122" i="19"/>
  <c r="O122" i="19"/>
  <c r="R121" i="19"/>
  <c r="Q121" i="19"/>
  <c r="P121" i="19"/>
  <c r="O121" i="19"/>
  <c r="R120" i="19"/>
  <c r="Q120" i="19"/>
  <c r="P120" i="19"/>
  <c r="O120" i="19"/>
  <c r="R119" i="19"/>
  <c r="Q119" i="19"/>
  <c r="P119" i="19"/>
  <c r="O119" i="19"/>
  <c r="R118" i="19"/>
  <c r="Q118" i="19"/>
  <c r="P118" i="19"/>
  <c r="O118" i="19"/>
  <c r="R117" i="19"/>
  <c r="Q117" i="19"/>
  <c r="P117" i="19"/>
  <c r="O117" i="19"/>
  <c r="R116" i="19"/>
  <c r="Q116" i="19"/>
  <c r="P116" i="19"/>
  <c r="O116" i="19"/>
  <c r="R115" i="19"/>
  <c r="Q115" i="19"/>
  <c r="P115" i="19"/>
  <c r="O115" i="19"/>
  <c r="R114" i="19"/>
  <c r="Q114" i="19"/>
  <c r="P114" i="19"/>
  <c r="O114" i="19"/>
  <c r="R113" i="19"/>
  <c r="Q113" i="19"/>
  <c r="P113" i="19"/>
  <c r="O113" i="19"/>
  <c r="R112" i="19"/>
  <c r="Q112" i="19"/>
  <c r="P112" i="19"/>
  <c r="O112" i="19"/>
  <c r="R111" i="19"/>
  <c r="Q111" i="19"/>
  <c r="P111" i="19"/>
  <c r="O111" i="19"/>
  <c r="R110" i="19"/>
  <c r="Q110" i="19"/>
  <c r="P110" i="19"/>
  <c r="O110" i="19"/>
  <c r="R109" i="19"/>
  <c r="Q109" i="19"/>
  <c r="P109" i="19"/>
  <c r="O109" i="19"/>
  <c r="R108" i="19"/>
  <c r="Q108" i="19"/>
  <c r="P108" i="19"/>
  <c r="O108" i="19"/>
  <c r="R107" i="19"/>
  <c r="Q107" i="19"/>
  <c r="P107" i="19"/>
  <c r="O107" i="19"/>
  <c r="R106" i="19"/>
  <c r="Q106" i="19"/>
  <c r="P106" i="19"/>
  <c r="O106" i="19"/>
  <c r="R105" i="19"/>
  <c r="Q105" i="19"/>
  <c r="P105" i="19"/>
  <c r="O105" i="19"/>
  <c r="R104" i="19"/>
  <c r="Q104" i="19"/>
  <c r="P104" i="19"/>
  <c r="O104" i="19"/>
  <c r="R103" i="19"/>
  <c r="Q103" i="19"/>
  <c r="P103" i="19"/>
  <c r="O103" i="19"/>
  <c r="R102" i="19"/>
  <c r="Q102" i="19"/>
  <c r="P102" i="19"/>
  <c r="O102" i="19"/>
  <c r="R101" i="19"/>
  <c r="Q101" i="19"/>
  <c r="P101" i="19"/>
  <c r="O101" i="19"/>
  <c r="R100" i="19"/>
  <c r="Q100" i="19"/>
  <c r="P100" i="19"/>
  <c r="O100" i="19"/>
  <c r="R99" i="19"/>
  <c r="Q99" i="19"/>
  <c r="P99" i="19"/>
  <c r="O99" i="19"/>
  <c r="R98" i="19"/>
  <c r="Q98" i="19"/>
  <c r="P98" i="19"/>
  <c r="O98" i="19"/>
  <c r="R97" i="19"/>
  <c r="Q97" i="19"/>
  <c r="P97" i="19"/>
  <c r="O97" i="19"/>
  <c r="R96" i="19"/>
  <c r="Q96" i="19"/>
  <c r="P96" i="19"/>
  <c r="O96" i="19"/>
  <c r="R95" i="19"/>
  <c r="Q95" i="19"/>
  <c r="P95" i="19"/>
  <c r="O95" i="19"/>
  <c r="R94" i="19"/>
  <c r="Q94" i="19"/>
  <c r="P94" i="19"/>
  <c r="O94" i="19"/>
  <c r="R93" i="19"/>
  <c r="Q93" i="19"/>
  <c r="P93" i="19"/>
  <c r="O93" i="19"/>
  <c r="R92" i="19"/>
  <c r="Q92" i="19"/>
  <c r="P92" i="19"/>
  <c r="O92" i="19"/>
  <c r="R91" i="19"/>
  <c r="Q91" i="19"/>
  <c r="P91" i="19"/>
  <c r="O91" i="19"/>
  <c r="R90" i="19"/>
  <c r="Q90" i="19"/>
  <c r="P90" i="19"/>
  <c r="O90" i="19"/>
  <c r="R89" i="19"/>
  <c r="Q89" i="19"/>
  <c r="P89" i="19"/>
  <c r="O89" i="19"/>
  <c r="R88" i="19"/>
  <c r="Q88" i="19"/>
  <c r="P88" i="19"/>
  <c r="O88" i="19"/>
  <c r="R87" i="19"/>
  <c r="Q87" i="19"/>
  <c r="P87" i="19"/>
  <c r="O87" i="19"/>
  <c r="R86" i="19"/>
  <c r="Q86" i="19"/>
  <c r="P86" i="19"/>
  <c r="O86" i="19"/>
  <c r="R85" i="19"/>
  <c r="Q85" i="19"/>
  <c r="P85" i="19"/>
  <c r="O85" i="19"/>
  <c r="R84" i="19"/>
  <c r="Q84" i="19"/>
  <c r="P84" i="19"/>
  <c r="O84" i="19"/>
  <c r="R83" i="19"/>
  <c r="Q83" i="19"/>
  <c r="P83" i="19"/>
  <c r="O83" i="19"/>
  <c r="R82" i="19"/>
  <c r="Q82" i="19"/>
  <c r="P82" i="19"/>
  <c r="O82" i="19"/>
  <c r="R81" i="19"/>
  <c r="Q81" i="19"/>
  <c r="P81" i="19"/>
  <c r="O81" i="19"/>
  <c r="R80" i="19"/>
  <c r="Q80" i="19"/>
  <c r="P80" i="19"/>
  <c r="O80" i="19"/>
  <c r="R79" i="19"/>
  <c r="Q79" i="19"/>
  <c r="P79" i="19"/>
  <c r="O79" i="19"/>
  <c r="R78" i="19"/>
  <c r="Q78" i="19"/>
  <c r="P78" i="19"/>
  <c r="O78" i="19"/>
  <c r="R77" i="19"/>
  <c r="Q77" i="19"/>
  <c r="P77" i="19"/>
  <c r="O77" i="19"/>
  <c r="R76" i="19"/>
  <c r="Q76" i="19"/>
  <c r="P76" i="19"/>
  <c r="O76" i="19"/>
  <c r="R75" i="19"/>
  <c r="Q75" i="19"/>
  <c r="P75" i="19"/>
  <c r="O75" i="19"/>
  <c r="R74" i="19"/>
  <c r="Q74" i="19"/>
  <c r="P74" i="19"/>
  <c r="O74" i="19"/>
  <c r="R73" i="19"/>
  <c r="Q73" i="19"/>
  <c r="P73" i="19"/>
  <c r="O73" i="19"/>
  <c r="R72" i="19"/>
  <c r="Q72" i="19"/>
  <c r="P72" i="19"/>
  <c r="O72" i="19"/>
  <c r="R71" i="19"/>
  <c r="Q71" i="19"/>
  <c r="P71" i="19"/>
  <c r="O71" i="19"/>
  <c r="R70" i="19"/>
  <c r="Q70" i="19"/>
  <c r="P70" i="19"/>
  <c r="O70" i="19"/>
  <c r="R69" i="19"/>
  <c r="Q69" i="19"/>
  <c r="P69" i="19"/>
  <c r="O69" i="19"/>
  <c r="R68" i="19"/>
  <c r="Q68" i="19"/>
  <c r="P68" i="19"/>
  <c r="O68" i="19"/>
  <c r="R67" i="19"/>
  <c r="Q67" i="19"/>
  <c r="P67" i="19"/>
  <c r="O67" i="19"/>
  <c r="R66" i="19"/>
  <c r="Q66" i="19"/>
  <c r="P66" i="19"/>
  <c r="O66" i="19"/>
  <c r="R65" i="19"/>
  <c r="Q65" i="19"/>
  <c r="P65" i="19"/>
  <c r="O65" i="19"/>
  <c r="R64" i="19"/>
  <c r="Q64" i="19"/>
  <c r="P64" i="19"/>
  <c r="O64" i="19"/>
  <c r="R63" i="19"/>
  <c r="Q63" i="19"/>
  <c r="P63" i="19"/>
  <c r="O63" i="19"/>
  <c r="R62" i="19"/>
  <c r="Q62" i="19"/>
  <c r="P62" i="19"/>
  <c r="O62" i="19"/>
  <c r="R61" i="19"/>
  <c r="Q61" i="19"/>
  <c r="P61" i="19"/>
  <c r="O61" i="19"/>
  <c r="R60" i="19"/>
  <c r="Q60" i="19"/>
  <c r="P60" i="19"/>
  <c r="O60" i="19"/>
  <c r="R59" i="19"/>
  <c r="Q59" i="19"/>
  <c r="P59" i="19"/>
  <c r="O59" i="19"/>
  <c r="R58" i="19"/>
  <c r="Q58" i="19"/>
  <c r="P58" i="19"/>
  <c r="O58" i="19"/>
  <c r="R57" i="19"/>
  <c r="Q57" i="19"/>
  <c r="P57" i="19"/>
  <c r="O57" i="19"/>
  <c r="R56" i="19"/>
  <c r="Q56" i="19"/>
  <c r="P56" i="19"/>
  <c r="O56" i="19"/>
  <c r="R55" i="19"/>
  <c r="Q55" i="19"/>
  <c r="P55" i="19"/>
  <c r="O55" i="19"/>
  <c r="R54" i="19"/>
  <c r="Q54" i="19"/>
  <c r="P54" i="19"/>
  <c r="O54" i="19"/>
  <c r="R53" i="19"/>
  <c r="Q53" i="19"/>
  <c r="P53" i="19"/>
  <c r="O53" i="19"/>
  <c r="R52" i="19"/>
  <c r="Q52" i="19"/>
  <c r="P52" i="19"/>
  <c r="O52" i="19"/>
  <c r="R51" i="19"/>
  <c r="Q51" i="19"/>
  <c r="P51" i="19"/>
  <c r="O51" i="19"/>
  <c r="R50" i="19"/>
  <c r="Q50" i="19"/>
  <c r="P50" i="19"/>
  <c r="O50" i="19"/>
  <c r="R49" i="19"/>
  <c r="Q49" i="19"/>
  <c r="P49" i="19"/>
  <c r="O49" i="19"/>
  <c r="R48" i="19"/>
  <c r="Q48" i="19"/>
  <c r="P48" i="19"/>
  <c r="O48" i="19"/>
  <c r="R47" i="19"/>
  <c r="Q47" i="19"/>
  <c r="P47" i="19"/>
  <c r="O47" i="19"/>
  <c r="R46" i="19"/>
  <c r="Q46" i="19"/>
  <c r="P46" i="19"/>
  <c r="O46" i="19"/>
  <c r="R45" i="19"/>
  <c r="Q45" i="19"/>
  <c r="P45" i="19"/>
  <c r="O45" i="19"/>
  <c r="R44" i="19"/>
  <c r="Q44" i="19"/>
  <c r="P44" i="19"/>
  <c r="O44" i="19"/>
  <c r="R43" i="19"/>
  <c r="Q43" i="19"/>
  <c r="P43" i="19"/>
  <c r="O43" i="19"/>
  <c r="R42" i="19"/>
  <c r="Q42" i="19"/>
  <c r="P42" i="19"/>
  <c r="O42" i="19"/>
  <c r="R41" i="19"/>
  <c r="Q41" i="19"/>
  <c r="P41" i="19"/>
  <c r="O41" i="19"/>
  <c r="R40" i="19"/>
  <c r="Q40" i="19"/>
  <c r="P40" i="19"/>
  <c r="O40" i="19"/>
  <c r="R39" i="19"/>
  <c r="Q39" i="19"/>
  <c r="P39" i="19"/>
  <c r="O39" i="19"/>
  <c r="R38" i="19"/>
  <c r="Q38" i="19"/>
  <c r="P38" i="19"/>
  <c r="O38" i="19"/>
  <c r="R37" i="19"/>
  <c r="Q37" i="19"/>
  <c r="P37" i="19"/>
  <c r="O37" i="19"/>
  <c r="R36" i="19"/>
  <c r="Q36" i="19"/>
  <c r="P36" i="19"/>
  <c r="O36" i="19"/>
  <c r="R35" i="19"/>
  <c r="Q35" i="19"/>
  <c r="P35" i="19"/>
  <c r="O35" i="19"/>
  <c r="R34" i="19"/>
  <c r="Q34" i="19"/>
  <c r="P34" i="19"/>
  <c r="O34" i="19"/>
  <c r="R33" i="19"/>
  <c r="Q33" i="19"/>
  <c r="P33" i="19"/>
  <c r="O33" i="19"/>
  <c r="R32" i="19"/>
  <c r="Q32" i="19"/>
  <c r="P32" i="19"/>
  <c r="O32" i="19"/>
  <c r="R31" i="19"/>
  <c r="Q31" i="19"/>
  <c r="P31" i="19"/>
  <c r="O31" i="19"/>
  <c r="R30" i="19"/>
  <c r="Q30" i="19"/>
  <c r="P30" i="19"/>
  <c r="O30" i="19"/>
  <c r="R29" i="19"/>
  <c r="Q29" i="19"/>
  <c r="P29" i="19"/>
  <c r="O29" i="19"/>
  <c r="R28" i="19"/>
  <c r="Q28" i="19"/>
  <c r="P28" i="19"/>
  <c r="O28" i="19"/>
  <c r="R27" i="19"/>
  <c r="Q27" i="19"/>
  <c r="P27" i="19"/>
  <c r="O27" i="19"/>
  <c r="R26" i="19"/>
  <c r="Q26" i="19"/>
  <c r="P26" i="19"/>
  <c r="O26" i="19"/>
  <c r="Y17" i="19" l="1"/>
  <c r="Y18" i="19"/>
  <c r="Y19" i="19"/>
  <c r="Y20" i="19"/>
  <c r="N25" i="19" l="1"/>
  <c r="M38" i="19"/>
  <c r="N38" i="19"/>
  <c r="T19" i="19"/>
  <c r="T18" i="19"/>
  <c r="T17" i="19"/>
  <c r="M25" i="19" l="1"/>
  <c r="B22" i="20" l="1"/>
  <c r="C22" i="20" s="1"/>
  <c r="N29" i="19" l="1"/>
  <c r="M105" i="19" l="1"/>
  <c r="N105" i="19"/>
  <c r="M106" i="19"/>
  <c r="N106" i="19"/>
  <c r="M107" i="19"/>
  <c r="N107" i="19"/>
  <c r="M108" i="19"/>
  <c r="N108" i="19"/>
  <c r="M109" i="19"/>
  <c r="N109" i="19"/>
  <c r="M110" i="19"/>
  <c r="N110" i="19"/>
  <c r="M111" i="19"/>
  <c r="N111" i="19"/>
  <c r="M112" i="19"/>
  <c r="N112" i="19"/>
  <c r="M113" i="19"/>
  <c r="N113" i="19"/>
  <c r="M114" i="19"/>
  <c r="N114" i="19"/>
  <c r="M115" i="19"/>
  <c r="N115" i="19"/>
  <c r="M116" i="19"/>
  <c r="N116" i="19"/>
  <c r="M117" i="19"/>
  <c r="N117" i="19"/>
  <c r="M118" i="19"/>
  <c r="N118" i="19"/>
  <c r="M119" i="19"/>
  <c r="N119" i="19"/>
  <c r="M120" i="19"/>
  <c r="N120" i="19"/>
  <c r="M121" i="19"/>
  <c r="N121" i="19"/>
  <c r="M122" i="19"/>
  <c r="N122" i="19"/>
  <c r="M123" i="19"/>
  <c r="N123" i="19"/>
  <c r="M124" i="19"/>
  <c r="N124" i="19"/>
  <c r="M125" i="19"/>
  <c r="N125" i="19"/>
  <c r="M126" i="19"/>
  <c r="N126" i="19"/>
  <c r="M127" i="19"/>
  <c r="N127" i="19"/>
  <c r="M128" i="19"/>
  <c r="N128" i="19"/>
  <c r="M129" i="19"/>
  <c r="N129" i="19"/>
  <c r="M130" i="19"/>
  <c r="N130" i="19"/>
  <c r="M131" i="19"/>
  <c r="N131" i="19"/>
  <c r="M132" i="19"/>
  <c r="N132" i="19"/>
  <c r="M133" i="19"/>
  <c r="N133" i="19"/>
  <c r="M134" i="19"/>
  <c r="N134" i="19"/>
  <c r="M135" i="19"/>
  <c r="N135" i="19"/>
  <c r="M136" i="19"/>
  <c r="N136" i="19"/>
  <c r="M137" i="19"/>
  <c r="N137" i="19"/>
  <c r="M138" i="19"/>
  <c r="N138" i="19"/>
  <c r="M139" i="19"/>
  <c r="N139" i="19"/>
  <c r="M140" i="19"/>
  <c r="N140" i="19"/>
  <c r="M141" i="19"/>
  <c r="N141" i="19"/>
  <c r="M142" i="19"/>
  <c r="N142" i="19"/>
  <c r="M143" i="19"/>
  <c r="N143" i="19"/>
  <c r="M144" i="19"/>
  <c r="N144" i="19"/>
  <c r="M145" i="19"/>
  <c r="N145" i="19"/>
  <c r="M146" i="19"/>
  <c r="N146" i="19"/>
  <c r="M147" i="19"/>
  <c r="N147" i="19"/>
  <c r="M148" i="19"/>
  <c r="N148" i="19"/>
  <c r="M149" i="19"/>
  <c r="N149" i="19"/>
  <c r="M150" i="19"/>
  <c r="N150" i="19"/>
  <c r="M151" i="19"/>
  <c r="N151" i="19"/>
  <c r="M152" i="19"/>
  <c r="N152" i="19"/>
  <c r="M153" i="19"/>
  <c r="N153" i="19"/>
  <c r="M104" i="19"/>
  <c r="N104" i="19"/>
  <c r="T14" i="19" l="1"/>
  <c r="T1" i="19" l="1"/>
  <c r="A14" i="19"/>
  <c r="L12" i="20" l="1"/>
  <c r="M26" i="19"/>
  <c r="N26" i="19"/>
  <c r="M27" i="19"/>
  <c r="N27" i="19"/>
  <c r="M28" i="19"/>
  <c r="N28" i="19"/>
  <c r="M29" i="19"/>
  <c r="M30" i="19"/>
  <c r="N30" i="19"/>
  <c r="M31" i="19"/>
  <c r="N31" i="19"/>
  <c r="M32" i="19"/>
  <c r="N32" i="19"/>
  <c r="M33" i="19"/>
  <c r="N33" i="19"/>
  <c r="M34" i="19"/>
  <c r="N34" i="19"/>
  <c r="M35" i="19"/>
  <c r="N35" i="19"/>
  <c r="M36" i="19"/>
  <c r="N36" i="19"/>
  <c r="M37" i="19"/>
  <c r="N37" i="19"/>
  <c r="M39" i="19"/>
  <c r="N39" i="19"/>
  <c r="M40" i="19"/>
  <c r="N40" i="19"/>
  <c r="M41" i="19"/>
  <c r="N41" i="19"/>
  <c r="M42" i="19"/>
  <c r="N42" i="19"/>
  <c r="M43" i="19"/>
  <c r="N43" i="19"/>
  <c r="M44" i="19"/>
  <c r="N44" i="19"/>
  <c r="M45" i="19"/>
  <c r="N45" i="19"/>
  <c r="M46" i="19"/>
  <c r="N46" i="19"/>
  <c r="M47" i="19"/>
  <c r="N47" i="19"/>
  <c r="M48" i="19"/>
  <c r="N48" i="19"/>
  <c r="M49" i="19"/>
  <c r="N49" i="19"/>
  <c r="M50" i="19"/>
  <c r="N50" i="19"/>
  <c r="M51" i="19"/>
  <c r="N51" i="19"/>
  <c r="M52" i="19"/>
  <c r="N52" i="19"/>
  <c r="M53" i="19"/>
  <c r="N53" i="19"/>
  <c r="M54" i="19"/>
  <c r="N54" i="19"/>
  <c r="M55" i="19"/>
  <c r="N55" i="19"/>
  <c r="M56" i="19"/>
  <c r="N56" i="19"/>
  <c r="M57" i="19"/>
  <c r="N57" i="19"/>
  <c r="M58" i="19"/>
  <c r="N58" i="19"/>
  <c r="M59" i="19"/>
  <c r="N59" i="19"/>
  <c r="M60" i="19"/>
  <c r="N60" i="19"/>
  <c r="M61" i="19"/>
  <c r="N61" i="19"/>
  <c r="M62" i="19"/>
  <c r="N62" i="19"/>
  <c r="M63" i="19"/>
  <c r="N63" i="19"/>
  <c r="M64" i="19"/>
  <c r="N64" i="19"/>
  <c r="M65" i="19"/>
  <c r="N65" i="19"/>
  <c r="M66" i="19"/>
  <c r="N66" i="19"/>
  <c r="M67" i="19"/>
  <c r="N67" i="19"/>
  <c r="M68" i="19"/>
  <c r="N68" i="19"/>
  <c r="M69" i="19"/>
  <c r="N69" i="19"/>
  <c r="M70" i="19"/>
  <c r="N70" i="19"/>
  <c r="M71" i="19"/>
  <c r="N71" i="19"/>
  <c r="M72" i="19"/>
  <c r="N72" i="19"/>
  <c r="M73" i="19"/>
  <c r="N73" i="19"/>
  <c r="M74" i="19"/>
  <c r="N74" i="19"/>
  <c r="M75" i="19"/>
  <c r="N75" i="19"/>
  <c r="M76" i="19"/>
  <c r="N76" i="19"/>
  <c r="M77" i="19"/>
  <c r="N77" i="19"/>
  <c r="M78" i="19"/>
  <c r="N78" i="19"/>
  <c r="M79" i="19"/>
  <c r="N79" i="19"/>
  <c r="M80" i="19"/>
  <c r="N80" i="19"/>
  <c r="M81" i="19"/>
  <c r="N81" i="19"/>
  <c r="M82" i="19"/>
  <c r="N82" i="19"/>
  <c r="M83" i="19"/>
  <c r="N83" i="19"/>
  <c r="M84" i="19"/>
  <c r="N84" i="19"/>
  <c r="M85" i="19"/>
  <c r="N85" i="19"/>
  <c r="M86" i="19"/>
  <c r="N86" i="19"/>
  <c r="M87" i="19"/>
  <c r="N87" i="19"/>
  <c r="M88" i="19"/>
  <c r="N88" i="19"/>
  <c r="M89" i="19"/>
  <c r="N89" i="19"/>
  <c r="M90" i="19"/>
  <c r="N90" i="19"/>
  <c r="M91" i="19"/>
  <c r="N91" i="19"/>
  <c r="M92" i="19"/>
  <c r="N92" i="19"/>
  <c r="M93" i="19"/>
  <c r="N93" i="19"/>
  <c r="M94" i="19"/>
  <c r="N94" i="19"/>
  <c r="M95" i="19"/>
  <c r="N95" i="19"/>
  <c r="M96" i="19"/>
  <c r="N96" i="19"/>
  <c r="M97" i="19"/>
  <c r="N97" i="19"/>
  <c r="M98" i="19"/>
  <c r="N98" i="19"/>
  <c r="M99" i="19"/>
  <c r="N99" i="19"/>
  <c r="M100" i="19"/>
  <c r="N100" i="19"/>
  <c r="M101" i="19"/>
  <c r="N101" i="19"/>
  <c r="M102" i="19"/>
  <c r="N102" i="19"/>
  <c r="M103" i="19"/>
  <c r="N103" i="19"/>
  <c r="P25" i="19"/>
  <c r="O25" i="19"/>
  <c r="P12" i="20" l="1"/>
  <c r="L22" i="20"/>
  <c r="L25" i="20" l="1"/>
  <c r="P25" i="20" s="1"/>
  <c r="L23" i="20"/>
  <c r="P23" i="20" s="1"/>
  <c r="L24" i="20"/>
  <c r="P24" i="20" s="1"/>
  <c r="P22" i="20"/>
  <c r="T12" i="20"/>
  <c r="T13" i="20" s="1"/>
  <c r="P13" i="20" s="1"/>
  <c r="U12" i="20"/>
  <c r="O12" i="20"/>
  <c r="W12" i="20"/>
  <c r="Y12" i="20" s="1"/>
  <c r="O24" i="20" l="1"/>
  <c r="O25" i="20"/>
  <c r="O23" i="20"/>
  <c r="W24" i="20"/>
  <c r="Y24" i="20" s="1"/>
  <c r="W25" i="20"/>
  <c r="Y25" i="20" s="1"/>
  <c r="W22" i="20"/>
  <c r="W23" i="20"/>
  <c r="U22" i="20"/>
  <c r="O22" i="20"/>
  <c r="U23" i="20"/>
  <c r="T23" i="20"/>
  <c r="U24" i="20"/>
  <c r="T24" i="20"/>
  <c r="U25" i="20"/>
  <c r="T25" i="20"/>
  <c r="O13" i="20"/>
  <c r="U13" i="20"/>
  <c r="W13" i="20"/>
  <c r="Y13" i="20" s="1"/>
  <c r="Z13" i="20" s="1"/>
  <c r="Z12" i="20"/>
  <c r="L19" i="20"/>
  <c r="L27" i="20" s="1"/>
  <c r="P27" i="20" s="1"/>
  <c r="O27" i="20" s="1"/>
  <c r="L14" i="20"/>
  <c r="W27" i="20" l="1"/>
  <c r="Y27" i="20" s="1"/>
  <c r="Z27" i="20" s="1"/>
  <c r="U27" i="20"/>
  <c r="Z24" i="20"/>
  <c r="Y23" i="20"/>
  <c r="Z23" i="20" s="1"/>
  <c r="Z25" i="20"/>
  <c r="P19" i="20"/>
  <c r="P14" i="20"/>
  <c r="W19" i="20" l="1"/>
  <c r="O19" i="20"/>
  <c r="U19" i="20"/>
  <c r="T19" i="20"/>
  <c r="T20" i="20" s="1"/>
  <c r="P20" i="20" s="1"/>
  <c r="O20" i="20" s="1"/>
  <c r="Y19" i="20"/>
  <c r="O14" i="20"/>
  <c r="W14" i="20"/>
  <c r="Y14" i="20" s="1"/>
  <c r="Z14" i="20" s="1"/>
  <c r="T14" i="20"/>
  <c r="T15" i="20" s="1"/>
  <c r="P15" i="20" s="1"/>
  <c r="U14" i="20"/>
  <c r="T16" i="20" l="1"/>
  <c r="P16" i="20" s="1"/>
  <c r="W16" i="20" s="1"/>
  <c r="Y16" i="20" s="1"/>
  <c r="Z16" i="20" s="1"/>
  <c r="W15" i="20"/>
  <c r="W20" i="20"/>
  <c r="Y20" i="20" s="1"/>
  <c r="Z20" i="20" s="1"/>
  <c r="Y22" i="20"/>
  <c r="Z22" i="20" s="1"/>
  <c r="T22" i="20"/>
  <c r="U15" i="20"/>
  <c r="O15" i="20"/>
  <c r="Y15" i="20"/>
  <c r="Z15" i="20" s="1"/>
  <c r="T21" i="20"/>
  <c r="P21" i="20" s="1"/>
  <c r="O21" i="20" s="1"/>
  <c r="U20" i="20"/>
  <c r="Z19" i="20"/>
  <c r="T17" i="20" l="1"/>
  <c r="P17" i="20" s="1"/>
  <c r="U17" i="20" s="1"/>
  <c r="O16" i="20"/>
  <c r="U16" i="20"/>
  <c r="U21" i="20"/>
  <c r="W21" i="20"/>
  <c r="Y21" i="20" s="1"/>
  <c r="U29" i="20" l="1"/>
  <c r="P29" i="20" s="1"/>
  <c r="O17" i="20"/>
  <c r="W17" i="20"/>
  <c r="Y17" i="20" s="1"/>
  <c r="Z17" i="20" s="1"/>
  <c r="Z29" i="20" s="1"/>
  <c r="Z21" i="20"/>
  <c r="R31" i="20" l="1"/>
  <c r="Z30" i="20" l="1"/>
  <c r="Z31" i="20" s="1"/>
</calcChain>
</file>

<file path=xl/sharedStrings.xml><?xml version="1.0" encoding="utf-8"?>
<sst xmlns="http://schemas.openxmlformats.org/spreadsheetml/2006/main" count="535" uniqueCount="437">
  <si>
    <t>ISOLDOR</t>
  </si>
  <si>
    <t>l</t>
  </si>
  <si>
    <t>ml</t>
  </si>
  <si>
    <t>m²</t>
  </si>
  <si>
    <t>Intérieur</t>
  </si>
  <si>
    <t>Produit:</t>
  </si>
  <si>
    <t>Dimension du projet:</t>
  </si>
  <si>
    <t>Applicable en</t>
  </si>
  <si>
    <t>DECOPRIMER</t>
  </si>
  <si>
    <t>CONSOMMATION</t>
  </si>
  <si>
    <t>Usine</t>
  </si>
  <si>
    <t>Projet</t>
  </si>
  <si>
    <t>CONDITIONNEMENT</t>
  </si>
  <si>
    <t>à</t>
  </si>
  <si>
    <t>X</t>
  </si>
  <si>
    <t>/</t>
  </si>
  <si>
    <t>Préparation</t>
  </si>
  <si>
    <r>
      <t xml:space="preserve">ISOLDOR </t>
    </r>
    <r>
      <rPr>
        <b/>
        <sz val="10"/>
        <color rgb="FFFF0000"/>
        <rFont val="Arial"/>
        <family val="2"/>
      </rPr>
      <t>(Intérieur)</t>
    </r>
  </si>
  <si>
    <t>Réf</t>
  </si>
  <si>
    <t>Quantité</t>
  </si>
  <si>
    <t>A commander</t>
  </si>
  <si>
    <r>
      <rPr>
        <b/>
        <sz val="10"/>
        <color theme="1"/>
        <rFont val="Arial"/>
        <family val="2"/>
      </rPr>
      <t xml:space="preserve">Prix vente HT </t>
    </r>
    <r>
      <rPr>
        <b/>
        <sz val="8"/>
        <color theme="1"/>
        <rFont val="Arial"/>
        <family val="2"/>
      </rPr>
      <t>(Exwork)</t>
    </r>
  </si>
  <si>
    <t>Remise</t>
  </si>
  <si>
    <t>U Brut</t>
  </si>
  <si>
    <t>TOTAL</t>
  </si>
  <si>
    <t>Kg</t>
  </si>
  <si>
    <t>Poid estimé</t>
  </si>
  <si>
    <t>Total HT</t>
  </si>
  <si>
    <t>TVA</t>
  </si>
  <si>
    <t>TOTAL TTC</t>
  </si>
  <si>
    <t>Prix moyen HT / m²</t>
  </si>
  <si>
    <t>Les test de couleurs sont très vivement conseillés avant mise en œuvre</t>
  </si>
  <si>
    <t>Informations données à titre indicatifs - n'engage en aucune manière notre société</t>
  </si>
  <si>
    <r>
      <t xml:space="preserve">Exemple de calcul pour </t>
    </r>
    <r>
      <rPr>
        <b/>
        <sz val="14"/>
        <color theme="3" tint="0.39997558519241921"/>
        <rFont val="Arial"/>
        <family val="2"/>
      </rPr>
      <t>Badigeon à la chaux</t>
    </r>
  </si>
  <si>
    <t>COMMUN - Base de données couleurs</t>
  </si>
  <si>
    <t>COMMUN - Base de données Références / Prix</t>
  </si>
  <si>
    <t>ISO5</t>
  </si>
  <si>
    <t>ISO0,75</t>
  </si>
  <si>
    <t>DECO 15L</t>
  </si>
  <si>
    <t>DECO 5L</t>
  </si>
  <si>
    <t>DECO 2,5 L</t>
  </si>
  <si>
    <t>DECO 1,25L</t>
  </si>
  <si>
    <t>L</t>
  </si>
  <si>
    <t>Peinture de base</t>
  </si>
  <si>
    <t>DEMANDEZ UN DEVIS GRATUIT POUR VOTRE PROJET</t>
  </si>
  <si>
    <t>Consommation Pour 2,5 L</t>
  </si>
  <si>
    <t>Consommation Par m²</t>
  </si>
  <si>
    <t>COLSET-R</t>
  </si>
  <si>
    <t>COLSET-B</t>
  </si>
  <si>
    <t>COLSET-J</t>
  </si>
  <si>
    <t>COLSET-N</t>
  </si>
  <si>
    <t>COLORSET ROUGE</t>
  </si>
  <si>
    <t>COLORSET BLEU</t>
  </si>
  <si>
    <t>COLORSET JAUNE</t>
  </si>
  <si>
    <t>COLORSET NOIR</t>
  </si>
  <si>
    <t>A00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</si>
  <si>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</si>
  <si>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</si>
  <si>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</si>
  <si>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</si>
  <si>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</si>
  <si>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</si>
  <si>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</si>
  <si>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</si>
  <si>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</si>
  <si>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</si>
  <si>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</si>
  <si>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</si>
  <si>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</si>
  <si>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</si>
  <si>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</si>
  <si>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</si>
  <si>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</si>
  <si>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</si>
  <si>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</si>
  <si>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</si>
  <si>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</si>
  <si>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</si>
  <si>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</si>
  <si>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</si>
  <si>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</si>
  <si>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</si>
  <si>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</si>
  <si>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</si>
  <si>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</si>
  <si>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</si>
  <si>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</si>
  <si>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</si>
  <si>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</si>
  <si>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</si>
  <si>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</si>
  <si>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</si>
  <si>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</si>
  <si>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</si>
  <si>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</si>
  <si>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</si>
  <si>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</si>
  <si>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</si>
  <si>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</si>
  <si>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</si>
  <si>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</si>
  <si>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</si>
  <si>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</si>
  <si>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</si>
  <si>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</si>
  <si>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</si>
  <si>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</si>
  <si>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</si>
  <si>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</si>
  <si>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</si>
  <si>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</si>
  <si>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</si>
  <si>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</si>
  <si>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</si>
  <si>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</si>
  <si>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</si>
  <si>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</si>
  <si>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</si>
  <si>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</si>
  <si>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</si>
  <si>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</si>
  <si>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</si>
  <si>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</si>
  <si>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</si>
  <si>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</si>
  <si>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</si>
  <si>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</si>
  <si>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</si>
  <si>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</si>
  <si>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</si>
  <si>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</si>
  <si>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</si>
  <si>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</si>
  <si>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</si>
  <si>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</si>
  <si>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</si>
  <si>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</si>
  <si>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</si>
  <si>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</si>
  <si>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</si>
  <si>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</si>
  <si>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</si>
  <si>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</si>
  <si>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</si>
  <si>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</si>
  <si>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</si>
  <si>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</si>
  <si>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</si>
  <si>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</si>
  <si>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</si>
  <si>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</si>
  <si>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</si>
  <si>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</si>
  <si>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</si>
  <si>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</si>
  <si>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</si>
  <si>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</si>
  <si>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</si>
  <si>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</si>
  <si>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</si>
  <si>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</si>
  <si>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</si>
  <si>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</si>
  <si>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</si>
  <si>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</si>
  <si>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</si>
  <si>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</si>
  <si>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</si>
  <si>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</si>
  <si>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</si>
  <si>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</si>
  <si>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</si>
  <si>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</si>
  <si>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</si>
  <si>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</si>
  <si>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</si>
  <si>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</si>
  <si>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</si>
  <si>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</si>
  <si>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</si>
  <si>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</si>
  <si>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</si>
  <si>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</si>
  <si>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</si>
  <si>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</si>
  <si>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</si>
  <si>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</si>
  <si>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</si>
  <si>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</si>
  <si>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</si>
  <si>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</si>
  <si>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</si>
  <si>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</si>
  <si>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</si>
  <si>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</si>
  <si>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</si>
  <si>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</si>
  <si>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</si>
  <si>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</si>
  <si>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</si>
  <si>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</si>
  <si>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</si>
  <si>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</si>
  <si>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</si>
  <si>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</si>
  <si>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</si>
  <si>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</si>
  <si>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</si>
  <si>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</si>
  <si>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</si>
  <si>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</si>
  <si>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</si>
  <si>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</si>
  <si>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</si>
  <si>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</si>
  <si>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</si>
  <si>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</si>
  <si>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</si>
  <si>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</si>
  <si>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</si>
  <si>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</si>
  <si>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KROMYA MY2</t>
  </si>
  <si>
    <t>KROMYA MY2 - Base de données couleurs</t>
  </si>
  <si>
    <t>KROMYA MY2 - Base de données Références / Prix</t>
  </si>
  <si>
    <t>Kromya_MY2-Type_Prix</t>
  </si>
  <si>
    <t>MY2</t>
  </si>
  <si>
    <t>Couleurs Kromya  MY2</t>
  </si>
  <si>
    <t>Type Kromya MY2</t>
  </si>
  <si>
    <t>KROMYA MY2 Couleurs Or/Ag</t>
  </si>
  <si>
    <t>KROMYA MY2 250</t>
  </si>
  <si>
    <t>KROMYA MY2 125</t>
  </si>
  <si>
    <t>KROMYA MY2 025</t>
  </si>
  <si>
    <t>IGA120</t>
  </si>
  <si>
    <t>ADDITIVO GLITTER</t>
  </si>
  <si>
    <t>g</t>
  </si>
  <si>
    <t>A00-250</t>
  </si>
  <si>
    <t>A00-125</t>
  </si>
  <si>
    <t>A00-025</t>
  </si>
  <si>
    <t>MY2 250</t>
  </si>
  <si>
    <t>MY2 125</t>
  </si>
  <si>
    <t>MY2 025</t>
  </si>
  <si>
    <t>IGA 120</t>
  </si>
  <si>
    <t>KROMYA MY2 A00</t>
  </si>
  <si>
    <t>KROMYA MY2 A01</t>
  </si>
  <si>
    <t>KROMYA MY2 A02</t>
  </si>
  <si>
    <t>KROMYA MY2 A03</t>
  </si>
  <si>
    <t>KROMYA MY2 A04</t>
  </si>
  <si>
    <t>KROMYA MY2 A05</t>
  </si>
  <si>
    <t>KROMYA MY2 A06</t>
  </si>
  <si>
    <t>KROMYA MY2 A07</t>
  </si>
  <si>
    <t>KROMYA MY2 A08</t>
  </si>
  <si>
    <t>KROMYA MY2 A09</t>
  </si>
  <si>
    <t>KROMYA MY2 A10</t>
  </si>
  <si>
    <t>KROMYA MY2 A11</t>
  </si>
  <si>
    <t>KROMYA MY2 A12</t>
  </si>
  <si>
    <t>KROMYA MY2 A13</t>
  </si>
  <si>
    <t>KROMYA MY2 A14</t>
  </si>
  <si>
    <t>KROMYA MY2 A15</t>
  </si>
  <si>
    <t>KROMYA MY2 A16</t>
  </si>
  <si>
    <t>KROMYA MY2 A17</t>
  </si>
  <si>
    <t>KROMYA MY2 A18</t>
  </si>
  <si>
    <t>KROMYA MY2 A19</t>
  </si>
  <si>
    <t>KROMYA MY2 A20</t>
  </si>
  <si>
    <t>KROMYA MY2 A21</t>
  </si>
  <si>
    <t>KROMYA MY2 A22</t>
  </si>
  <si>
    <t>KROMYA MY2 A23</t>
  </si>
  <si>
    <t>KROMYA MY2 A24</t>
  </si>
  <si>
    <t>KROMYA MY2 A25</t>
  </si>
  <si>
    <t>KROMYA MY2 A26</t>
  </si>
  <si>
    <t>KROMYA MY2 A27</t>
  </si>
  <si>
    <t>KROMYA MY2 A28</t>
  </si>
  <si>
    <t>KROMYA MY2 A29</t>
  </si>
  <si>
    <t>KROMYA MY2 A30</t>
  </si>
  <si>
    <t>KROMYA MY2 A31</t>
  </si>
  <si>
    <t>KROMYA MY2 A32</t>
  </si>
  <si>
    <t>KROMYA MY2 A33</t>
  </si>
  <si>
    <t>KROMYA MY2 A34</t>
  </si>
  <si>
    <t>KROMYA MY2 A35</t>
  </si>
  <si>
    <t>KROMYA MY2 A36</t>
  </si>
  <si>
    <t>KROMYA MY2 A37</t>
  </si>
  <si>
    <t>KROMYA MY2 A38</t>
  </si>
  <si>
    <t>KROMYA MY2 A39</t>
  </si>
  <si>
    <t>KROMYA MY2 A40</t>
  </si>
  <si>
    <t>KROMYA MY2 A41</t>
  </si>
  <si>
    <t>KROMYA MY2 A42</t>
  </si>
  <si>
    <t>KROMYA MY2 A43</t>
  </si>
  <si>
    <t>KROMYA MY2 A44</t>
  </si>
  <si>
    <t>KROMYA MY2 A45</t>
  </si>
  <si>
    <t>KROMYA MY2 A46</t>
  </si>
  <si>
    <t>KROMYA MY2 A47</t>
  </si>
  <si>
    <t>KROMYA MY2 A48</t>
  </si>
  <si>
    <t>KROMYA MY2 A49</t>
  </si>
  <si>
    <t>KROMYA MY2 A50</t>
  </si>
  <si>
    <t>KROMYA MY2 A51</t>
  </si>
  <si>
    <t>KROMYA MY2 A52</t>
  </si>
  <si>
    <t>KROMYA MY2 A53</t>
  </si>
  <si>
    <t>KROMYA MY2 A54</t>
  </si>
  <si>
    <t>KROMYA MY2 A55</t>
  </si>
  <si>
    <t>KROMYA MY2 A56</t>
  </si>
  <si>
    <t>KROMYA MY2 A57</t>
  </si>
  <si>
    <t>KROMYA MY2 A58</t>
  </si>
  <si>
    <t>KROMYA MY2 A59</t>
  </si>
  <si>
    <t>KROMYA MY2 A60</t>
  </si>
  <si>
    <t>KROMYA MY2 A61</t>
  </si>
  <si>
    <t>KROMYA MY2 A62</t>
  </si>
  <si>
    <t>KROMYA MY2 A63</t>
  </si>
  <si>
    <t>KROMYA MY2 A64</t>
  </si>
  <si>
    <t>KROMYA MY2 A65</t>
  </si>
  <si>
    <t>KROMYA MY2 A66</t>
  </si>
  <si>
    <t>KROMYA MY2 A67</t>
  </si>
  <si>
    <t>KROMYA MY2 A68</t>
  </si>
  <si>
    <t>KROMYA MY2 A69</t>
  </si>
  <si>
    <t>KROMYA MY2 A70</t>
  </si>
  <si>
    <t>KROMYA MY2 A71</t>
  </si>
  <si>
    <t>KROMYA MY2 A72</t>
  </si>
  <si>
    <t>KROMYA MY2 A73</t>
  </si>
  <si>
    <t>KROMYA MY2 A74</t>
  </si>
  <si>
    <t>KROMYA MY2 A75</t>
  </si>
  <si>
    <t>KROMYA MY2 A76</t>
  </si>
  <si>
    <t>KROMYA MY2 A77</t>
  </si>
  <si>
    <t>KROMYA MY2 A78</t>
  </si>
  <si>
    <t>KROMYA MY2 A79</t>
  </si>
  <si>
    <t>KROMYA MY2 A80</t>
  </si>
  <si>
    <t>KROMYA MY2 A81</t>
  </si>
  <si>
    <t>KROMYA MY2 A82</t>
  </si>
  <si>
    <t>KROMYA MY2 A83</t>
  </si>
  <si>
    <t>KROMYA MY2 A84</t>
  </si>
  <si>
    <t>KROMYA MY2 A85</t>
  </si>
  <si>
    <t>KROMYA MY2 A86</t>
  </si>
  <si>
    <t>KROMYA MY2 A87</t>
  </si>
  <si>
    <t>KROMYA MY2 A88</t>
  </si>
  <si>
    <t>KROMYA MY2 A89</t>
  </si>
  <si>
    <t>KROMYA MY2 A90</t>
  </si>
  <si>
    <t>KROMYA MY2 A91</t>
  </si>
  <si>
    <t>KROMYA MY2 A92</t>
  </si>
  <si>
    <t>KROMYA MY2 A93</t>
  </si>
  <si>
    <t>KROMYA MY2 A94</t>
  </si>
  <si>
    <t>KROMYA MY2 A95</t>
  </si>
  <si>
    <t>KROMYA MY2 A96</t>
  </si>
  <si>
    <t>KROMYA MY2 A97</t>
  </si>
  <si>
    <t>KROMYA MY2 A98</t>
  </si>
  <si>
    <t>KROMYA MY2 A99</t>
  </si>
  <si>
    <t>KROMYA MY2 A100</t>
  </si>
  <si>
    <t>KROMYA MY2 A101</t>
  </si>
  <si>
    <t>KROMYA MY2 A102</t>
  </si>
  <si>
    <t>KROMYA MY2 A103</t>
  </si>
  <si>
    <t>KROMYA MY2 A104</t>
  </si>
  <si>
    <t>KROMYA MY2 A105</t>
  </si>
  <si>
    <t>KROMYA MY2 A106</t>
  </si>
  <si>
    <t>KROMYA MY2 A107</t>
  </si>
  <si>
    <t>KROMYA MY2 A108</t>
  </si>
  <si>
    <t>KROMYA MY2 A109</t>
  </si>
  <si>
    <t>KROMYA MY2 A110</t>
  </si>
  <si>
    <t>KROMYA MY2 A111</t>
  </si>
  <si>
    <t>KROMYA MY2 A112</t>
  </si>
  <si>
    <t>KROMYA MY2 A113</t>
  </si>
  <si>
    <t>KROMYA MY2 A114</t>
  </si>
  <si>
    <t>KROMYA MY2 A115</t>
  </si>
  <si>
    <t>KROMYA MY2 A116</t>
  </si>
  <si>
    <t>KROMYA MY2 A117</t>
  </si>
  <si>
    <t>KROMYA MY2 A118</t>
  </si>
  <si>
    <t>KROMYA MY2 A119</t>
  </si>
  <si>
    <t>KROMYA MY2 A120</t>
  </si>
  <si>
    <t>KROMYA MY2 A121</t>
  </si>
  <si>
    <t>KROMYA MY2 A122</t>
  </si>
  <si>
    <t>KROMYA MY2 A123</t>
  </si>
  <si>
    <t>KROMYA MY2 A124</t>
  </si>
  <si>
    <t>KROMYA MY2 A125</t>
  </si>
  <si>
    <t>KROMYA MY2 A126</t>
  </si>
  <si>
    <t>KROMYA MY2 A127</t>
  </si>
  <si>
    <t>KROMYA MY2 A128</t>
  </si>
  <si>
    <t>KROMYA MY2 A129</t>
  </si>
  <si>
    <t>KROMYA MY2 A130</t>
  </si>
  <si>
    <t>KROMYA MY2 A131</t>
  </si>
  <si>
    <t>KROMYA MY2 A132</t>
  </si>
  <si>
    <t>KROMYA MY2 A133</t>
  </si>
  <si>
    <t>KROMYA MY2 A134</t>
  </si>
  <si>
    <t>KROMYA MY2 A135</t>
  </si>
  <si>
    <t>KROMYA MY2 A136</t>
  </si>
  <si>
    <t>KROMYA MY2 A137</t>
  </si>
  <si>
    <t>KROMYA MY2 A138</t>
  </si>
  <si>
    <t>KROMYA MY2 A139</t>
  </si>
  <si>
    <t>KROMYA MY2 A140</t>
  </si>
  <si>
    <t>KROMYA MY2 A141</t>
  </si>
  <si>
    <t>KROMYA MY2 A142</t>
  </si>
  <si>
    <t>KROMYA MY2 A143</t>
  </si>
  <si>
    <t>KROMYA MY2 A144</t>
  </si>
  <si>
    <t>KROMYA MY2 A145</t>
  </si>
  <si>
    <t>KROMYA MY2 A146</t>
  </si>
  <si>
    <t>KROMYA MY2 A147</t>
  </si>
  <si>
    <t>KROMYA MY2 A148</t>
  </si>
  <si>
    <t>KROMYA MY2 A149</t>
  </si>
  <si>
    <t>KROMYA MY2 A150</t>
  </si>
  <si>
    <t>KROMYA MY2 A151</t>
  </si>
  <si>
    <t>KROMYA MY2 A152</t>
  </si>
  <si>
    <t>KROMYA MY2 A153</t>
  </si>
  <si>
    <t>KROMYA MY2 A154</t>
  </si>
  <si>
    <t>KROMYA MY2 A155</t>
  </si>
  <si>
    <t>KROMYA MY2 A156</t>
  </si>
  <si>
    <t>KROMYA MY2 A157</t>
  </si>
  <si>
    <t>KROMYA MY2 A158</t>
  </si>
  <si>
    <t>KROMYA MY2 A159</t>
  </si>
  <si>
    <t>KROMYA MY2 A160</t>
  </si>
  <si>
    <t>KROMYA MY2 A161</t>
  </si>
  <si>
    <t>KROMYA MY2 A162</t>
  </si>
  <si>
    <t>KROMYA MY2 A163</t>
  </si>
  <si>
    <t>KROMYA MY2 A164</t>
  </si>
  <si>
    <t>KROMYA MY2 A165</t>
  </si>
  <si>
    <t>2,5 L</t>
  </si>
  <si>
    <t>GLITTER</t>
  </si>
  <si>
    <t>FormCoul_Kromyamy2</t>
  </si>
  <si>
    <t>=SI(OU('Vos Besoins - Kromya MY2'!B22="";NB.SI(Kromyamy2Coul_Gamme;'Vos Besoins - Kromya MY2'!B22)&gt;0);"";INDEX(DECALER(Kromyamy2Coul_Col1;0;SOMMEPROD((Kromyamy2Coul_Table='Vos Besoins - Kromya MY2'!B22)*COLONNE(Kromyamy2Coul_Gamme))-COLONNE(Kromyamy2Coul_Gamme)+1);EQUIV('Vos Besoins - Kromya MY2'!B22;DECALER(Kromyamy2Coul_Col1;0;SOMMEPROD((Kromyamy2Coul_Table='Vos Besoins - Kromya MY2'!B22)*COLONNE(Kromyamy2Coul_Gamme))-COLONNE(Kromyamy2Coul_Gamme));0)))</t>
  </si>
  <si>
    <t>Kromya_MY1-Type</t>
  </si>
  <si>
    <r>
      <t xml:space="preserve">165 COULEURS </t>
    </r>
    <r>
      <rPr>
        <b/>
        <sz val="9"/>
        <color theme="1"/>
        <rFont val="Arial"/>
        <family val="2"/>
      </rPr>
      <t>Faire votre choix</t>
    </r>
  </si>
  <si>
    <t>KROMYAMY2_Type</t>
  </si>
  <si>
    <t>KROMYA_MY2</t>
  </si>
  <si>
    <t>Kromyamy2Cou_Conso</t>
  </si>
  <si>
    <t>Kromyamy2Type_Gamme</t>
  </si>
  <si>
    <t>Kromyamy2Type_Col1</t>
  </si>
  <si>
    <t>Kromyamy2Type_Table</t>
  </si>
  <si>
    <t>Kromyamy2Coul_Gamme</t>
  </si>
  <si>
    <t>Kromyamy2Coul_Col1</t>
  </si>
  <si>
    <t>Kromyamy2Coul_Table</t>
  </si>
  <si>
    <t>Kromyamy2Type_Prix</t>
  </si>
  <si>
    <t>A16 / A20</t>
  </si>
  <si>
    <t>A22 / A190</t>
  </si>
  <si>
    <t>M22</t>
  </si>
  <si>
    <t>M15</t>
  </si>
  <si>
    <t>M16 / M19</t>
  </si>
  <si>
    <t>M16 / R19</t>
  </si>
  <si>
    <t>M25 / M190</t>
  </si>
  <si>
    <t>M25 / R190</t>
  </si>
  <si>
    <t>T17 / Y20</t>
  </si>
  <si>
    <t>Images_Kromyamy2Type</t>
  </si>
  <si>
    <t>Images_Kromyamy2</t>
  </si>
  <si>
    <t>=DECALER('Coul_Kromya-MY2'!$A$22;EQUIV('Vos Besoins - Kromya MY2'!$H$5;'Coul_Kromya-MY2'!$A$22:$A$190;0)-1;1)</t>
  </si>
  <si>
    <t>=DECALER('Coul_Kromya-MY2'!$A$16;EQUIV('Vos Besoins - Kromya MY2'!$H$5;'Coul_Kromya-MY2'!$A$16:$A$17;0)-1;1)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</si>
</sst>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"/>
    <numFmt numFmtId="165" formatCode="0.0"/>
    <numFmt numFmtId="166" formatCode="#,##0.00\ _€"/>
    <numFmt numFmtId="167" formatCode="0.00&quot; ml&quot;"/>
    <numFmt numFmtId="168" formatCode="0.00&quot; m²&quot;"/>
    <numFmt numFmtId="169" formatCode="0.000&quot; ml&quot;"/>
    <numFmt numFmtId="170" formatCode="#,##0_ ;\-#,##0\ "/>
  </numFmts>
  <fonts count="26" x14ac:knownFonts="1"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color rgb="FFFF0000"/>
      <name val="Arial"/>
      <family val="2"/>
    </font>
    <font>
      <b/>
      <sz val="20"/>
      <color theme="1"/>
      <name val="Arial"/>
      <family val="2"/>
    </font>
    <font>
      <b/>
      <sz val="20"/>
      <color theme="9" tint="-0.249977111117893"/>
      <name val="Arial"/>
      <family val="2"/>
    </font>
    <font>
      <sz val="12"/>
      <name val="Arial"/>
      <family val="2"/>
    </font>
    <font>
      <b/>
      <sz val="10"/>
      <color theme="3" tint="0.39997558519241921"/>
      <name val="Arial"/>
      <family val="2"/>
    </font>
    <font>
      <sz val="10"/>
      <color theme="3" tint="0.39997558519241921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Arial"/>
      <family val="2"/>
    </font>
    <font>
      <sz val="7"/>
      <color rgb="FFFF0000"/>
      <name val="Arial"/>
      <family val="2"/>
    </font>
    <font>
      <b/>
      <sz val="14"/>
      <color theme="3" tint="0.39997558519241921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DashDot">
        <color indexed="64"/>
      </bottom>
      <diagonal/>
    </border>
    <border>
      <left/>
      <right/>
      <top/>
      <bottom style="mediumDashDot">
        <color indexed="64"/>
      </bottom>
      <diagonal/>
    </border>
    <border>
      <left/>
      <right style="medium">
        <color indexed="64"/>
      </right>
      <top/>
      <bottom style="mediumDashDot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/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mediumDashDot">
        <color indexed="64"/>
      </top>
      <bottom/>
      <diagonal/>
    </border>
    <border>
      <left/>
      <right/>
      <top style="mediumDashDot">
        <color indexed="64"/>
      </top>
      <bottom/>
      <diagonal/>
    </border>
    <border>
      <left/>
      <right style="medium">
        <color indexed="64"/>
      </right>
      <top style="mediumDashDot">
        <color indexed="64"/>
      </top>
      <bottom/>
      <diagonal/>
    </border>
    <border>
      <left style="thick">
        <color theme="3" tint="0.39994506668294322"/>
      </left>
      <right/>
      <top/>
      <bottom/>
      <diagonal/>
    </border>
    <border>
      <left/>
      <right style="thick">
        <color theme="3" tint="0.39994506668294322"/>
      </right>
      <top/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/>
      <diagonal/>
    </border>
    <border>
      <left/>
      <right/>
      <top style="thick">
        <color theme="6" tint="-0.24994659260841701"/>
      </top>
      <bottom/>
      <diagonal/>
    </border>
    <border>
      <left/>
      <right style="thick">
        <color theme="6" tint="-0.24994659260841701"/>
      </right>
      <top style="thick">
        <color theme="6" tint="-0.24994659260841701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theme="3" tint="-0.24994659260841701"/>
      </left>
      <right/>
      <top style="thick">
        <color theme="3" tint="-0.24994659260841701"/>
      </top>
      <bottom/>
      <diagonal/>
    </border>
    <border>
      <left style="thick">
        <color theme="3" tint="-0.24994659260841701"/>
      </left>
      <right/>
      <top/>
      <bottom/>
      <diagonal/>
    </border>
    <border>
      <left/>
      <right style="thick">
        <color theme="3" tint="-0.24994659260841701"/>
      </right>
      <top/>
      <bottom/>
      <diagonal/>
    </border>
    <border>
      <left style="thick">
        <color theme="3" tint="-0.24994659260841701"/>
      </left>
      <right/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/>
      <right style="thick">
        <color theme="3" tint="-0.24994659260841701"/>
      </right>
      <top/>
      <bottom style="thick">
        <color theme="3" tint="-0.24994659260841701"/>
      </bottom>
      <diagonal/>
    </border>
    <border>
      <left style="thick">
        <color theme="3" tint="0.39994506668294322"/>
      </left>
      <right/>
      <top style="thick">
        <color theme="3" tint="0.39991454817346722"/>
      </top>
      <bottom/>
      <diagonal/>
    </border>
    <border>
      <left/>
      <right/>
      <top style="thick">
        <color theme="3" tint="0.39991454817346722"/>
      </top>
      <bottom/>
      <diagonal/>
    </border>
    <border>
      <left/>
      <right style="thick">
        <color theme="3" tint="0.39994506668294322"/>
      </right>
      <top style="thick">
        <color theme="3" tint="0.39991454817346722"/>
      </top>
      <bottom/>
      <diagonal/>
    </border>
    <border>
      <left style="thick">
        <color theme="3" tint="0.39994506668294322"/>
      </left>
      <right/>
      <top/>
      <bottom style="thick">
        <color theme="3" tint="0.39991454817346722"/>
      </bottom>
      <diagonal/>
    </border>
    <border>
      <left/>
      <right/>
      <top/>
      <bottom style="thick">
        <color theme="3" tint="0.39991454817346722"/>
      </bottom>
      <diagonal/>
    </border>
    <border>
      <left/>
      <right style="thick">
        <color theme="3" tint="0.39994506668294322"/>
      </right>
      <top/>
      <bottom style="thick">
        <color theme="3" tint="0.39991454817346722"/>
      </bottom>
      <diagonal/>
    </border>
    <border>
      <left style="thick">
        <color rgb="FFFF0000"/>
      </left>
      <right style="thick">
        <color rgb="FFFF0000"/>
      </right>
      <top style="thick">
        <color theme="3" tint="0.39991454817346722"/>
      </top>
      <bottom/>
      <diagonal/>
    </border>
    <border>
      <left/>
      <right style="thick">
        <color rgb="FFFF0000"/>
      </right>
      <top style="thick">
        <color theme="3" tint="0.39991454817346722"/>
      </top>
      <bottom/>
      <diagonal/>
    </border>
    <border>
      <left style="thick">
        <color rgb="FFFF0000"/>
      </left>
      <right/>
      <top style="thick">
        <color theme="3" tint="0.39991454817346722"/>
      </top>
      <bottom/>
      <diagonal/>
    </border>
    <border>
      <left style="thick">
        <color rgb="FFFF0000"/>
      </left>
      <right style="thick">
        <color rgb="FFFF0000"/>
      </right>
      <top style="thick">
        <color theme="3" tint="0.39994506668294322"/>
      </top>
      <bottom style="thick">
        <color rgb="FFFF0000"/>
      </bottom>
      <diagonal/>
    </border>
    <border>
      <left style="thick">
        <color rgb="FFFF0000"/>
      </left>
      <right/>
      <top style="thick">
        <color theme="3" tint="0.39994506668294322"/>
      </top>
      <bottom style="thick">
        <color rgb="FFFF0000"/>
      </bottom>
      <diagonal/>
    </border>
    <border>
      <left/>
      <right/>
      <top style="thick">
        <color theme="3" tint="0.39994506668294322"/>
      </top>
      <bottom style="thick">
        <color rgb="FFFF0000"/>
      </bottom>
      <diagonal/>
    </border>
    <border>
      <left/>
      <right style="thick">
        <color rgb="FFFF0000"/>
      </right>
      <top style="thick">
        <color theme="3" tint="0.39994506668294322"/>
      </top>
      <bottom style="thick">
        <color rgb="FFFF0000"/>
      </bottom>
      <diagonal/>
    </border>
    <border>
      <left style="thick">
        <color theme="3" tint="0.39994506668294322"/>
      </left>
      <right/>
      <top style="thick">
        <color theme="3" tint="0.39991454817346722"/>
      </top>
      <bottom style="thick">
        <color theme="3" tint="0.39991454817346722"/>
      </bottom>
      <diagonal/>
    </border>
    <border>
      <left/>
      <right/>
      <top style="thick">
        <color theme="3" tint="0.39991454817346722"/>
      </top>
      <bottom style="thick">
        <color theme="3" tint="0.39991454817346722"/>
      </bottom>
      <diagonal/>
    </border>
    <border>
      <left/>
      <right style="thick">
        <color theme="3" tint="0.39994506668294322"/>
      </right>
      <top style="thick">
        <color theme="3" tint="0.39991454817346722"/>
      </top>
      <bottom style="thick">
        <color theme="3" tint="0.39991454817346722"/>
      </bottom>
      <diagonal/>
    </border>
    <border>
      <left style="thick">
        <color auto="1"/>
      </left>
      <right/>
      <top style="thick">
        <color rgb="FFFF0000"/>
      </top>
      <bottom/>
      <diagonal/>
    </border>
    <border>
      <left style="thick">
        <color auto="1"/>
      </left>
      <right/>
      <top/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ck">
        <color auto="1"/>
      </left>
      <right/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ck">
        <color auto="1"/>
      </left>
      <right/>
      <top/>
      <bottom style="medium">
        <color indexed="64"/>
      </bottom>
      <diagonal/>
    </border>
    <border>
      <left/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thick">
        <color rgb="FFFF0000"/>
      </top>
      <bottom style="medium">
        <color indexed="64"/>
      </bottom>
      <diagonal/>
    </border>
    <border>
      <left style="medium">
        <color indexed="64"/>
      </left>
      <right style="mediumDashDot">
        <color indexed="64"/>
      </right>
      <top style="medium">
        <color indexed="64"/>
      </top>
      <bottom/>
      <diagonal/>
    </border>
    <border>
      <left style="mediumDashDot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DashDot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2" fillId="0" borderId="0" applyFont="0" applyFill="0" applyBorder="0" applyAlignment="0" applyProtection="0"/>
    <xf numFmtId="0" fontId="13" fillId="0" borderId="0"/>
    <xf numFmtId="43" fontId="2" fillId="0" borderId="0" applyFont="0" applyFill="0" applyBorder="0" applyAlignment="0" applyProtection="0"/>
    <xf numFmtId="0" fontId="2" fillId="0" borderId="0"/>
    <xf numFmtId="0" fontId="23" fillId="0" borderId="0"/>
    <xf numFmtId="0" fontId="1" fillId="0" borderId="0"/>
    <xf numFmtId="44" fontId="1" fillId="0" borderId="0" applyFont="0" applyFill="0" applyBorder="0" applyAlignment="0" applyProtection="0"/>
  </cellStyleXfs>
  <cellXfs count="414">
    <xf numFmtId="0" fontId="0" fillId="0" borderId="0" xfId="0"/>
    <xf numFmtId="0" fontId="3" fillId="0" borderId="0" xfId="0" applyFont="1"/>
    <xf numFmtId="0" fontId="0" fillId="0" borderId="0" xfId="0" applyBorder="1"/>
    <xf numFmtId="0" fontId="0" fillId="0" borderId="0" xfId="0" applyAlignment="1">
      <alignment vertical="center"/>
    </xf>
    <xf numFmtId="0" fontId="12" fillId="0" borderId="4" xfId="0" applyFont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2" fontId="0" fillId="0" borderId="0" xfId="0" applyNumberFormat="1" applyBorder="1" applyAlignment="1">
      <alignment vertical="center"/>
    </xf>
    <xf numFmtId="2" fontId="0" fillId="0" borderId="10" xfId="0" applyNumberFormat="1" applyBorder="1" applyAlignment="1">
      <alignment vertical="center"/>
    </xf>
    <xf numFmtId="1" fontId="0" fillId="0" borderId="5" xfId="0" applyNumberFormat="1" applyBorder="1" applyAlignment="1">
      <alignment vertical="center"/>
    </xf>
    <xf numFmtId="0" fontId="0" fillId="0" borderId="14" xfId="0" applyBorder="1" applyAlignment="1">
      <alignment vertical="center"/>
    </xf>
    <xf numFmtId="0" fontId="12" fillId="0" borderId="9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Fill="1"/>
    <xf numFmtId="2" fontId="0" fillId="0" borderId="5" xfId="0" applyNumberFormat="1" applyBorder="1" applyAlignment="1">
      <alignment vertical="center"/>
    </xf>
    <xf numFmtId="165" fontId="12" fillId="0" borderId="10" xfId="0" applyNumberFormat="1" applyFont="1" applyBorder="1" applyAlignment="1">
      <alignment vertical="center"/>
    </xf>
    <xf numFmtId="0" fontId="12" fillId="0" borderId="10" xfId="0" applyFont="1" applyBorder="1" applyAlignment="1">
      <alignment horizontal="right" vertical="center"/>
    </xf>
    <xf numFmtId="2" fontId="3" fillId="7" borderId="4" xfId="0" applyNumberFormat="1" applyFont="1" applyFill="1" applyBorder="1" applyAlignment="1">
      <alignment vertical="center"/>
    </xf>
    <xf numFmtId="0" fontId="3" fillId="7" borderId="6" xfId="0" applyFont="1" applyFill="1" applyBorder="1" applyAlignment="1">
      <alignment vertical="center"/>
    </xf>
    <xf numFmtId="0" fontId="3" fillId="7" borderId="11" xfId="0" applyFont="1" applyFill="1" applyBorder="1" applyAlignment="1">
      <alignment vertical="center"/>
    </xf>
    <xf numFmtId="0" fontId="3" fillId="7" borderId="8" xfId="0" applyFont="1" applyFill="1" applyBorder="1" applyAlignment="1">
      <alignment vertical="center"/>
    </xf>
    <xf numFmtId="0" fontId="3" fillId="7" borderId="9" xfId="0" applyFont="1" applyFill="1" applyBorder="1" applyAlignment="1">
      <alignment vertical="center"/>
    </xf>
    <xf numFmtId="0" fontId="3" fillId="7" borderId="7" xfId="0" applyFont="1" applyFill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2" fillId="0" borderId="13" xfId="0" applyFont="1" applyBorder="1" applyAlignment="1">
      <alignment horizontal="center" vertical="center"/>
    </xf>
    <xf numFmtId="0" fontId="12" fillId="0" borderId="13" xfId="0" applyFont="1" applyBorder="1" applyAlignment="1">
      <alignment vertical="center"/>
    </xf>
    <xf numFmtId="49" fontId="12" fillId="0" borderId="13" xfId="0" applyNumberFormat="1" applyFont="1" applyBorder="1" applyAlignment="1">
      <alignment horizontal="center" vertical="center"/>
    </xf>
    <xf numFmtId="2" fontId="3" fillId="7" borderId="12" xfId="0" applyNumberFormat="1" applyFont="1" applyFill="1" applyBorder="1" applyAlignment="1">
      <alignment vertical="center"/>
    </xf>
    <xf numFmtId="0" fontId="3" fillId="7" borderId="14" xfId="0" applyFont="1" applyFill="1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2" fontId="0" fillId="0" borderId="13" xfId="0" applyNumberFormat="1" applyBorder="1" applyAlignment="1">
      <alignment vertical="center"/>
    </xf>
    <xf numFmtId="0" fontId="3" fillId="7" borderId="12" xfId="0" applyFont="1" applyFill="1" applyBorder="1" applyAlignment="1">
      <alignment vertical="center"/>
    </xf>
    <xf numFmtId="1" fontId="0" fillId="0" borderId="0" xfId="0" applyNumberFormat="1" applyBorder="1" applyAlignment="1">
      <alignment vertical="center"/>
    </xf>
    <xf numFmtId="1" fontId="0" fillId="0" borderId="10" xfId="0" applyNumberFormat="1" applyBorder="1" applyAlignment="1">
      <alignment vertical="center"/>
    </xf>
    <xf numFmtId="0" fontId="0" fillId="5" borderId="0" xfId="0" applyFill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12" fillId="0" borderId="27" xfId="0" applyFont="1" applyBorder="1" applyAlignment="1">
      <alignment horizontal="center" vertical="center"/>
    </xf>
    <xf numFmtId="0" fontId="12" fillId="0" borderId="27" xfId="0" applyFont="1" applyBorder="1" applyAlignment="1">
      <alignment vertical="center"/>
    </xf>
    <xf numFmtId="0" fontId="3" fillId="7" borderId="28" xfId="0" applyFont="1" applyFill="1" applyBorder="1" applyAlignment="1">
      <alignment vertical="center"/>
    </xf>
    <xf numFmtId="0" fontId="3" fillId="7" borderId="26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10" fillId="7" borderId="6" xfId="0" applyFont="1" applyFill="1" applyBorder="1" applyAlignment="1">
      <alignment vertical="center"/>
    </xf>
    <xf numFmtId="44" fontId="0" fillId="0" borderId="13" xfId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23" xfId="0" applyFont="1" applyBorder="1" applyAlignment="1">
      <alignment horizontal="center" vertical="center"/>
    </xf>
    <xf numFmtId="44" fontId="0" fillId="0" borderId="4" xfId="1" applyFont="1" applyBorder="1" applyAlignment="1">
      <alignment vertical="center"/>
    </xf>
    <xf numFmtId="44" fontId="0" fillId="0" borderId="5" xfId="1" applyFont="1" applyBorder="1" applyAlignment="1">
      <alignment vertical="center"/>
    </xf>
    <xf numFmtId="44" fontId="0" fillId="0" borderId="6" xfId="1" applyFont="1" applyBorder="1" applyAlignment="1">
      <alignment vertical="center"/>
    </xf>
    <xf numFmtId="44" fontId="0" fillId="0" borderId="12" xfId="1" applyFont="1" applyBorder="1" applyAlignment="1">
      <alignment vertical="center"/>
    </xf>
    <xf numFmtId="44" fontId="0" fillId="0" borderId="14" xfId="1" applyFont="1" applyBorder="1" applyAlignment="1">
      <alignment vertical="center"/>
    </xf>
    <xf numFmtId="44" fontId="0" fillId="0" borderId="9" xfId="1" applyFont="1" applyBorder="1" applyAlignment="1">
      <alignment vertical="center"/>
    </xf>
    <xf numFmtId="44" fontId="0" fillId="0" borderId="10" xfId="1" applyFont="1" applyBorder="1" applyAlignment="1">
      <alignment vertical="center"/>
    </xf>
    <xf numFmtId="44" fontId="0" fillId="0" borderId="11" xfId="1" applyFont="1" applyBorder="1" applyAlignment="1">
      <alignment vertical="center"/>
    </xf>
    <xf numFmtId="44" fontId="0" fillId="0" borderId="7" xfId="1" applyFont="1" applyBorder="1" applyAlignment="1">
      <alignment vertical="center"/>
    </xf>
    <xf numFmtId="44" fontId="0" fillId="0" borderId="0" xfId="1" applyFont="1" applyBorder="1" applyAlignment="1">
      <alignment vertical="center"/>
    </xf>
    <xf numFmtId="44" fontId="0" fillId="0" borderId="8" xfId="1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9" fontId="0" fillId="4" borderId="5" xfId="0" applyNumberFormat="1" applyFill="1" applyBorder="1" applyAlignment="1" applyProtection="1">
      <alignment vertical="center"/>
      <protection locked="0"/>
    </xf>
    <xf numFmtId="9" fontId="0" fillId="4" borderId="0" xfId="0" applyNumberFormat="1" applyFill="1" applyBorder="1" applyAlignment="1" applyProtection="1">
      <alignment vertical="center"/>
      <protection locked="0"/>
    </xf>
    <xf numFmtId="9" fontId="0" fillId="4" borderId="10" xfId="0" applyNumberFormat="1" applyFill="1" applyBorder="1" applyAlignment="1" applyProtection="1">
      <alignment vertical="center"/>
      <protection locked="0"/>
    </xf>
    <xf numFmtId="9" fontId="0" fillId="4" borderId="13" xfId="0" applyNumberFormat="1" applyFill="1" applyBorder="1" applyAlignment="1" applyProtection="1">
      <alignment vertical="center"/>
      <protection locked="0"/>
    </xf>
    <xf numFmtId="0" fontId="0" fillId="0" borderId="0" xfId="0" applyBorder="1" applyAlignment="1">
      <alignment horizontal="center" vertical="center"/>
    </xf>
    <xf numFmtId="0" fontId="0" fillId="9" borderId="18" xfId="0" applyFill="1" applyBorder="1" applyAlignment="1">
      <alignment vertical="center"/>
    </xf>
    <xf numFmtId="0" fontId="0" fillId="9" borderId="19" xfId="0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0" fillId="9" borderId="0" xfId="0" applyFill="1" applyBorder="1" applyAlignment="1">
      <alignment vertical="center"/>
    </xf>
    <xf numFmtId="0" fontId="0" fillId="9" borderId="20" xfId="0" applyFill="1" applyBorder="1" applyAlignment="1">
      <alignment vertical="center"/>
    </xf>
    <xf numFmtId="0" fontId="7" fillId="9" borderId="0" xfId="0" applyFont="1" applyFill="1" applyBorder="1" applyAlignment="1">
      <alignment horizontal="right" vertical="center"/>
    </xf>
    <xf numFmtId="0" fontId="5" fillId="9" borderId="0" xfId="0" applyFont="1" applyFill="1" applyBorder="1" applyAlignment="1">
      <alignment vertical="center"/>
    </xf>
    <xf numFmtId="0" fontId="6" fillId="9" borderId="0" xfId="0" applyFont="1" applyFill="1" applyBorder="1" applyAlignment="1">
      <alignment vertical="center"/>
    </xf>
    <xf numFmtId="0" fontId="3" fillId="9" borderId="0" xfId="0" applyFont="1" applyFill="1" applyBorder="1" applyAlignment="1">
      <alignment vertical="center"/>
    </xf>
    <xf numFmtId="0" fontId="0" fillId="5" borderId="35" xfId="0" applyFill="1" applyBorder="1" applyAlignment="1">
      <alignment vertical="center"/>
    </xf>
    <xf numFmtId="0" fontId="3" fillId="5" borderId="0" xfId="0" applyFon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0" fontId="3" fillId="4" borderId="0" xfId="0" applyFont="1" applyFill="1" applyBorder="1" applyAlignment="1" applyProtection="1">
      <alignment vertical="center"/>
      <protection locked="0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44" fontId="0" fillId="0" borderId="0" xfId="0" applyNumberFormat="1" applyBorder="1"/>
    <xf numFmtId="44" fontId="3" fillId="0" borderId="0" xfId="0" applyNumberFormat="1" applyFont="1" applyBorder="1"/>
    <xf numFmtId="0" fontId="6" fillId="9" borderId="35" xfId="0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vertical="center"/>
    </xf>
    <xf numFmtId="0" fontId="0" fillId="9" borderId="35" xfId="0" applyFill="1" applyBorder="1" applyAlignment="1">
      <alignment vertical="center"/>
    </xf>
    <xf numFmtId="0" fontId="0" fillId="9" borderId="0" xfId="0" quotePrefix="1" applyFill="1" applyBorder="1" applyAlignment="1">
      <alignment vertical="center"/>
    </xf>
    <xf numFmtId="0" fontId="0" fillId="9" borderId="21" xfId="0" applyFill="1" applyBorder="1" applyAlignment="1">
      <alignment vertical="center"/>
    </xf>
    <xf numFmtId="0" fontId="0" fillId="9" borderId="21" xfId="0" quotePrefix="1" applyFill="1" applyBorder="1" applyAlignment="1">
      <alignment vertical="center"/>
    </xf>
    <xf numFmtId="0" fontId="0" fillId="5" borderId="21" xfId="0" applyFill="1" applyBorder="1" applyAlignment="1">
      <alignment vertical="center"/>
    </xf>
    <xf numFmtId="0" fontId="0" fillId="9" borderId="22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12" fillId="0" borderId="27" xfId="0" applyFont="1" applyBorder="1" applyAlignment="1">
      <alignment horizontal="right" vertical="center"/>
    </xf>
    <xf numFmtId="165" fontId="12" fillId="0" borderId="27" xfId="0" applyNumberFormat="1" applyFont="1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7" xfId="0" applyBorder="1" applyAlignment="1">
      <alignment horizontal="center" vertical="center"/>
    </xf>
    <xf numFmtId="1" fontId="0" fillId="0" borderId="27" xfId="0" applyNumberFormat="1" applyBorder="1" applyAlignment="1">
      <alignment vertical="center"/>
    </xf>
    <xf numFmtId="0" fontId="0" fillId="0" borderId="28" xfId="0" applyBorder="1" applyAlignment="1">
      <alignment vertical="center"/>
    </xf>
    <xf numFmtId="9" fontId="0" fillId="4" borderId="27" xfId="0" applyNumberFormat="1" applyFill="1" applyBorder="1" applyAlignment="1" applyProtection="1">
      <alignment vertical="center"/>
      <protection locked="0"/>
    </xf>
    <xf numFmtId="44" fontId="0" fillId="0" borderId="27" xfId="1" applyFont="1" applyBorder="1" applyAlignment="1">
      <alignment vertical="center"/>
    </xf>
    <xf numFmtId="44" fontId="0" fillId="0" borderId="28" xfId="1" applyFont="1" applyBorder="1" applyAlignment="1">
      <alignment vertical="center"/>
    </xf>
    <xf numFmtId="0" fontId="0" fillId="5" borderId="0" xfId="0" quotePrefix="1" applyFill="1" applyBorder="1"/>
    <xf numFmtId="3" fontId="3" fillId="0" borderId="0" xfId="0" applyNumberFormat="1" applyFont="1" applyFill="1" applyBorder="1" applyAlignment="1" applyProtection="1">
      <alignment vertical="center"/>
    </xf>
    <xf numFmtId="0" fontId="15" fillId="2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5" fillId="0" borderId="0" xfId="0" applyFont="1" applyBorder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164" fontId="15" fillId="0" borderId="0" xfId="0" applyNumberFormat="1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Fill="1" applyProtection="1">
      <protection hidden="1"/>
    </xf>
    <xf numFmtId="0" fontId="15" fillId="8" borderId="0" xfId="0" applyFont="1" applyFill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vertical="center"/>
      <protection hidden="1"/>
    </xf>
    <xf numFmtId="1" fontId="15" fillId="8" borderId="0" xfId="0" applyNumberFormat="1" applyFont="1" applyFill="1" applyBorder="1" applyAlignment="1" applyProtection="1">
      <alignment vertical="center"/>
      <protection hidden="1"/>
    </xf>
    <xf numFmtId="0" fontId="15" fillId="0" borderId="4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Protection="1">
      <protection hidden="1"/>
    </xf>
    <xf numFmtId="0" fontId="15" fillId="0" borderId="6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1" fontId="15" fillId="0" borderId="0" xfId="0" applyNumberFormat="1" applyFont="1" applyBorder="1" applyAlignment="1" applyProtection="1">
      <alignment vertical="center"/>
      <protection hidden="1"/>
    </xf>
    <xf numFmtId="2" fontId="15" fillId="0" borderId="0" xfId="0" applyNumberFormat="1" applyFont="1" applyBorder="1" applyAlignment="1" applyProtection="1">
      <alignment vertical="center"/>
      <protection hidden="1"/>
    </xf>
    <xf numFmtId="0" fontId="15" fillId="0" borderId="8" xfId="0" applyFont="1" applyBorder="1" applyAlignment="1" applyProtection="1">
      <alignment vertical="center"/>
      <protection hidden="1"/>
    </xf>
    <xf numFmtId="0" fontId="14" fillId="2" borderId="31" xfId="0" applyFont="1" applyFill="1" applyBorder="1" applyAlignment="1" applyProtection="1">
      <alignment vertical="center"/>
      <protection hidden="1"/>
    </xf>
    <xf numFmtId="0" fontId="15" fillId="2" borderId="32" xfId="0" applyFont="1" applyFill="1" applyBorder="1" applyAlignment="1" applyProtection="1">
      <alignment vertical="center"/>
      <protection hidden="1"/>
    </xf>
    <xf numFmtId="0" fontId="15" fillId="2" borderId="33" xfId="0" applyFont="1" applyFill="1" applyBorder="1" applyAlignment="1" applyProtection="1">
      <alignment horizontal="center" vertical="center"/>
      <protection hidden="1"/>
    </xf>
    <xf numFmtId="0" fontId="15" fillId="0" borderId="7" xfId="0" applyFont="1" applyBorder="1" applyAlignment="1" applyProtection="1">
      <alignment vertical="center" wrapText="1"/>
      <protection hidden="1"/>
    </xf>
    <xf numFmtId="2" fontId="15" fillId="0" borderId="0" xfId="0" applyNumberFormat="1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15" fillId="0" borderId="17" xfId="0" applyFont="1" applyBorder="1" applyAlignment="1" applyProtection="1">
      <alignment vertical="center" wrapText="1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5" fillId="0" borderId="29" xfId="0" applyFont="1" applyBorder="1" applyAlignment="1" applyProtection="1">
      <alignment vertical="center"/>
      <protection hidden="1"/>
    </xf>
    <xf numFmtId="44" fontId="15" fillId="0" borderId="30" xfId="1" applyFont="1" applyBorder="1" applyAlignment="1" applyProtection="1">
      <alignment vertical="center"/>
      <protection hidden="1"/>
    </xf>
    <xf numFmtId="0" fontId="15" fillId="0" borderId="9" xfId="0" applyFont="1" applyBorder="1" applyAlignment="1" applyProtection="1">
      <alignment vertical="center" wrapText="1"/>
      <protection hidden="1"/>
    </xf>
    <xf numFmtId="0" fontId="15" fillId="0" borderId="10" xfId="0" applyFont="1" applyBorder="1" applyProtection="1">
      <protection hidden="1"/>
    </xf>
    <xf numFmtId="0" fontId="15" fillId="0" borderId="11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vertical="center" wrapText="1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0" fontId="15" fillId="0" borderId="23" xfId="0" applyFont="1" applyBorder="1" applyAlignment="1" applyProtection="1">
      <alignment vertical="center"/>
      <protection hidden="1"/>
    </xf>
    <xf numFmtId="0" fontId="15" fillId="0" borderId="17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horizontal="left" vertical="center"/>
      <protection hidden="1"/>
    </xf>
    <xf numFmtId="167" fontId="15" fillId="0" borderId="0" xfId="0" applyNumberFormat="1" applyFont="1" applyFill="1" applyBorder="1" applyAlignment="1">
      <alignment vertical="center"/>
    </xf>
    <xf numFmtId="0" fontId="15" fillId="0" borderId="15" xfId="0" applyFont="1" applyBorder="1" applyAlignment="1" applyProtection="1">
      <alignment horizontal="center" vertical="center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165" fontId="3" fillId="7" borderId="4" xfId="0" applyNumberFormat="1" applyFont="1" applyFill="1" applyBorder="1" applyAlignment="1">
      <alignment vertical="center"/>
    </xf>
    <xf numFmtId="0" fontId="15" fillId="0" borderId="4" xfId="0" applyFont="1" applyBorder="1" applyAlignment="1" applyProtection="1">
      <alignment vertical="center" wrapText="1"/>
      <protection hidden="1"/>
    </xf>
    <xf numFmtId="0" fontId="15" fillId="0" borderId="5" xfId="0" applyFont="1" applyBorder="1" applyProtection="1">
      <protection hidden="1"/>
    </xf>
    <xf numFmtId="0" fontId="15" fillId="0" borderId="1" xfId="0" applyFont="1" applyBorder="1" applyAlignment="1" applyProtection="1">
      <alignment vertical="center" wrapText="1"/>
      <protection hidden="1"/>
    </xf>
    <xf numFmtId="0" fontId="14" fillId="0" borderId="2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2" fillId="0" borderId="0" xfId="0" applyFont="1" applyBorder="1" applyAlignment="1">
      <alignment horizontal="right" vertical="center"/>
    </xf>
    <xf numFmtId="165" fontId="12" fillId="0" borderId="0" xfId="0" applyNumberFormat="1" applyFont="1" applyBorder="1" applyAlignment="1">
      <alignment vertical="center"/>
    </xf>
    <xf numFmtId="0" fontId="3" fillId="10" borderId="23" xfId="0" applyFont="1" applyFill="1" applyBorder="1" applyAlignment="1" applyProtection="1">
      <alignment vertical="center"/>
      <protection locked="0"/>
    </xf>
    <xf numFmtId="0" fontId="3" fillId="11" borderId="23" xfId="0" applyFont="1" applyFill="1" applyBorder="1" applyAlignment="1" applyProtection="1">
      <alignment vertical="center"/>
      <protection locked="0"/>
    </xf>
    <xf numFmtId="0" fontId="3" fillId="2" borderId="23" xfId="0" applyFont="1" applyFill="1" applyBorder="1" applyAlignment="1" applyProtection="1">
      <alignment vertical="center"/>
      <protection locked="0"/>
    </xf>
    <xf numFmtId="0" fontId="3" fillId="12" borderId="23" xfId="0" applyFont="1" applyFill="1" applyBorder="1" applyAlignment="1" applyProtection="1">
      <alignment vertical="center"/>
      <protection locked="0"/>
    </xf>
    <xf numFmtId="166" fontId="3" fillId="7" borderId="26" xfId="0" quotePrefix="1" applyNumberFormat="1" applyFont="1" applyFill="1" applyBorder="1" applyAlignment="1">
      <alignment vertical="center"/>
    </xf>
    <xf numFmtId="166" fontId="3" fillId="7" borderId="7" xfId="0" quotePrefix="1" applyNumberFormat="1" applyFont="1" applyFill="1" applyBorder="1" applyAlignment="1">
      <alignment vertical="center"/>
    </xf>
    <xf numFmtId="0" fontId="12" fillId="0" borderId="8" xfId="0" applyFont="1" applyBorder="1" applyAlignment="1">
      <alignment vertical="center"/>
    </xf>
    <xf numFmtId="170" fontId="12" fillId="0" borderId="26" xfId="3" quotePrefix="1" applyNumberFormat="1" applyFont="1" applyBorder="1" applyAlignment="1">
      <alignment vertical="center"/>
    </xf>
    <xf numFmtId="170" fontId="12" fillId="0" borderId="7" xfId="3" quotePrefix="1" applyNumberFormat="1" applyFont="1" applyBorder="1" applyAlignment="1">
      <alignment vertical="center"/>
    </xf>
    <xf numFmtId="0" fontId="15" fillId="2" borderId="36" xfId="0" applyFont="1" applyFill="1" applyBorder="1" applyAlignment="1" applyProtection="1">
      <alignment horizontal="center" vertical="center"/>
      <protection hidden="1"/>
    </xf>
    <xf numFmtId="0" fontId="15" fillId="8" borderId="39" xfId="0" applyFont="1" applyFill="1" applyBorder="1" applyAlignment="1">
      <alignment vertical="center"/>
    </xf>
    <xf numFmtId="0" fontId="15" fillId="8" borderId="40" xfId="0" applyFont="1" applyFill="1" applyBorder="1" applyAlignment="1">
      <alignment vertical="center"/>
    </xf>
    <xf numFmtId="44" fontId="15" fillId="8" borderId="41" xfId="1" applyFont="1" applyFill="1" applyBorder="1" applyAlignment="1" applyProtection="1">
      <alignment vertical="center"/>
      <protection hidden="1"/>
    </xf>
    <xf numFmtId="0" fontId="15" fillId="6" borderId="40" xfId="0" applyFont="1" applyFill="1" applyBorder="1" applyAlignment="1">
      <alignment vertical="center"/>
    </xf>
    <xf numFmtId="44" fontId="15" fillId="6" borderId="41" xfId="1" applyFont="1" applyFill="1" applyBorder="1" applyAlignment="1">
      <alignment vertical="center"/>
    </xf>
    <xf numFmtId="44" fontId="15" fillId="8" borderId="41" xfId="1" applyFont="1" applyFill="1" applyBorder="1" applyAlignment="1">
      <alignment vertical="center"/>
    </xf>
    <xf numFmtId="0" fontId="15" fillId="8" borderId="42" xfId="0" applyFont="1" applyFill="1" applyBorder="1" applyAlignment="1">
      <alignment vertical="center"/>
    </xf>
    <xf numFmtId="0" fontId="15" fillId="8" borderId="43" xfId="0" applyFont="1" applyFill="1" applyBorder="1" applyAlignment="1" applyProtection="1">
      <alignment vertical="center"/>
      <protection hidden="1"/>
    </xf>
    <xf numFmtId="44" fontId="15" fillId="8" borderId="44" xfId="1" applyFont="1" applyFill="1" applyBorder="1" applyAlignment="1">
      <alignment vertical="center"/>
    </xf>
    <xf numFmtId="0" fontId="3" fillId="4" borderId="0" xfId="0" applyFont="1" applyFill="1" applyBorder="1" applyAlignment="1" applyProtection="1">
      <alignment vertical="center"/>
    </xf>
    <xf numFmtId="3" fontId="3" fillId="4" borderId="0" xfId="0" applyNumberFormat="1" applyFont="1" applyFill="1" applyBorder="1" applyAlignment="1" applyProtection="1">
      <alignment vertical="center"/>
    </xf>
    <xf numFmtId="0" fontId="0" fillId="0" borderId="7" xfId="0" quotePrefix="1" applyBorder="1"/>
    <xf numFmtId="0" fontId="0" fillId="0" borderId="9" xfId="0" quotePrefix="1" applyBorder="1"/>
    <xf numFmtId="0" fontId="3" fillId="0" borderId="7" xfId="0" quotePrefix="1" applyFont="1" applyBorder="1"/>
    <xf numFmtId="0" fontId="3" fillId="0" borderId="9" xfId="0" quotePrefix="1" applyFont="1" applyBorder="1"/>
    <xf numFmtId="170" fontId="12" fillId="0" borderId="9" xfId="3" quotePrefix="1" applyNumberFormat="1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166" fontId="3" fillId="7" borderId="9" xfId="0" quotePrefix="1" applyNumberFormat="1" applyFont="1" applyFill="1" applyBorder="1" applyAlignment="1">
      <alignment vertical="center"/>
    </xf>
    <xf numFmtId="0" fontId="0" fillId="0" borderId="0" xfId="0" applyFont="1" applyBorder="1"/>
    <xf numFmtId="0" fontId="0" fillId="13" borderId="0" xfId="0" applyFill="1" applyAlignment="1">
      <alignment vertical="center"/>
    </xf>
    <xf numFmtId="0" fontId="0" fillId="13" borderId="0" xfId="0" applyFill="1"/>
    <xf numFmtId="0" fontId="3" fillId="13" borderId="0" xfId="0" applyFont="1" applyFill="1" applyAlignment="1">
      <alignment vertical="center"/>
    </xf>
    <xf numFmtId="0" fontId="0" fillId="13" borderId="0" xfId="0" quotePrefix="1" applyFill="1" applyAlignment="1">
      <alignment vertical="center"/>
    </xf>
    <xf numFmtId="0" fontId="14" fillId="13" borderId="0" xfId="0" applyFont="1" applyFill="1"/>
    <xf numFmtId="0" fontId="3" fillId="13" borderId="0" xfId="0" applyFont="1" applyFill="1"/>
    <xf numFmtId="0" fontId="15" fillId="13" borderId="0" xfId="2" quotePrefix="1" applyNumberFormat="1" applyFont="1" applyFill="1" applyBorder="1" applyAlignment="1" applyProtection="1"/>
    <xf numFmtId="1" fontId="3" fillId="13" borderId="0" xfId="0" applyNumberFormat="1" applyFont="1" applyFill="1" applyAlignment="1">
      <alignment horizontal="right"/>
    </xf>
    <xf numFmtId="2" fontId="0" fillId="13" borderId="0" xfId="0" applyNumberFormat="1" applyFill="1"/>
    <xf numFmtId="44" fontId="0" fillId="13" borderId="0" xfId="1" applyFont="1" applyFill="1"/>
    <xf numFmtId="0" fontId="3" fillId="13" borderId="0" xfId="0" applyFont="1" applyFill="1" applyAlignment="1">
      <alignment horizontal="center"/>
    </xf>
    <xf numFmtId="0" fontId="0" fillId="13" borderId="0" xfId="0" quotePrefix="1" applyFill="1"/>
    <xf numFmtId="0" fontId="14" fillId="13" borderId="0" xfId="2" applyNumberFormat="1" applyFont="1" applyFill="1" applyBorder="1" applyAlignment="1" applyProtection="1"/>
    <xf numFmtId="0" fontId="0" fillId="13" borderId="0" xfId="0" quotePrefix="1" applyFont="1" applyFill="1"/>
    <xf numFmtId="0" fontId="14" fillId="0" borderId="0" xfId="0" applyFont="1" applyBorder="1" applyAlignment="1" applyProtection="1">
      <alignment horizontal="center" vertical="center"/>
      <protection hidden="1"/>
    </xf>
    <xf numFmtId="0" fontId="22" fillId="0" borderId="9" xfId="0" applyFont="1" applyBorder="1" applyAlignment="1" applyProtection="1">
      <alignment vertical="center" wrapText="1"/>
      <protection hidden="1"/>
    </xf>
    <xf numFmtId="0" fontId="15" fillId="0" borderId="45" xfId="0" applyFont="1" applyBorder="1" applyAlignment="1" applyProtection="1">
      <alignment vertical="center"/>
      <protection hidden="1"/>
    </xf>
    <xf numFmtId="0" fontId="15" fillId="0" borderId="46" xfId="0" applyFont="1" applyBorder="1" applyAlignment="1" applyProtection="1">
      <alignment vertical="center"/>
      <protection hidden="1"/>
    </xf>
    <xf numFmtId="44" fontId="15" fillId="0" borderId="47" xfId="1" applyFont="1" applyBorder="1" applyAlignment="1" applyProtection="1">
      <alignment vertical="center"/>
      <protection hidden="1"/>
    </xf>
    <xf numFmtId="0" fontId="15" fillId="0" borderId="48" xfId="0" applyFont="1" applyBorder="1" applyAlignment="1" applyProtection="1">
      <alignment vertical="center"/>
      <protection hidden="1"/>
    </xf>
    <xf numFmtId="0" fontId="15" fillId="0" borderId="49" xfId="0" applyFont="1" applyBorder="1" applyAlignment="1" applyProtection="1">
      <alignment vertical="center"/>
      <protection hidden="1"/>
    </xf>
    <xf numFmtId="44" fontId="15" fillId="0" borderId="50" xfId="1" applyFont="1" applyBorder="1" applyAlignment="1" applyProtection="1">
      <alignment vertical="center"/>
      <protection hidden="1"/>
    </xf>
    <xf numFmtId="1" fontId="15" fillId="0" borderId="46" xfId="0" applyNumberFormat="1" applyFont="1" applyBorder="1" applyAlignment="1" applyProtection="1">
      <alignment vertical="center"/>
      <protection hidden="1"/>
    </xf>
    <xf numFmtId="2" fontId="15" fillId="0" borderId="46" xfId="0" applyNumberFormat="1" applyFont="1" applyBorder="1" applyAlignment="1" applyProtection="1">
      <alignment vertical="center"/>
      <protection hidden="1"/>
    </xf>
    <xf numFmtId="0" fontId="15" fillId="0" borderId="51" xfId="0" applyFont="1" applyBorder="1" applyAlignment="1" applyProtection="1">
      <alignment vertical="center" wrapText="1"/>
      <protection hidden="1"/>
    </xf>
    <xf numFmtId="0" fontId="15" fillId="0" borderId="52" xfId="0" applyFont="1" applyBorder="1" applyAlignment="1" applyProtection="1">
      <alignment vertical="center"/>
      <protection hidden="1"/>
    </xf>
    <xf numFmtId="0" fontId="15" fillId="0" borderId="20" xfId="0" applyFont="1" applyBorder="1" applyAlignment="1" applyProtection="1">
      <alignment vertical="center"/>
      <protection hidden="1"/>
    </xf>
    <xf numFmtId="44" fontId="15" fillId="0" borderId="17" xfId="1" applyFont="1" applyBorder="1" applyAlignment="1" applyProtection="1">
      <alignment vertical="center"/>
      <protection hidden="1"/>
    </xf>
    <xf numFmtId="0" fontId="15" fillId="6" borderId="0" xfId="0" applyFont="1" applyFill="1" applyBorder="1" applyProtection="1">
      <protection hidden="1"/>
    </xf>
    <xf numFmtId="0" fontId="15" fillId="6" borderId="0" xfId="0" applyFont="1" applyFill="1" applyProtection="1">
      <protection hidden="1"/>
    </xf>
    <xf numFmtId="0" fontId="15" fillId="6" borderId="0" xfId="0" applyFont="1" applyFill="1" applyAlignment="1" applyProtection="1">
      <alignment vertical="center"/>
      <protection hidden="1"/>
    </xf>
    <xf numFmtId="0" fontId="20" fillId="6" borderId="0" xfId="0" applyFont="1" applyFill="1" applyBorder="1" applyAlignment="1" applyProtection="1">
      <protection hidden="1"/>
    </xf>
    <xf numFmtId="0" fontId="15" fillId="0" borderId="53" xfId="0" applyFont="1" applyBorder="1" applyAlignment="1" applyProtection="1">
      <alignment vertical="center"/>
      <protection hidden="1"/>
    </xf>
    <xf numFmtId="0" fontId="15" fillId="0" borderId="35" xfId="0" applyFont="1" applyBorder="1" applyAlignment="1" applyProtection="1">
      <alignment vertical="center"/>
      <protection hidden="1"/>
    </xf>
    <xf numFmtId="0" fontId="15" fillId="0" borderId="0" xfId="0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vertical="center"/>
    </xf>
    <xf numFmtId="0" fontId="15" fillId="11" borderId="2" xfId="0" applyFont="1" applyFill="1" applyBorder="1" applyAlignment="1">
      <alignment vertical="center"/>
    </xf>
    <xf numFmtId="0" fontId="15" fillId="2" borderId="2" xfId="0" applyFont="1" applyFill="1" applyBorder="1" applyAlignment="1">
      <alignment vertical="center"/>
    </xf>
    <xf numFmtId="0" fontId="15" fillId="4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8" fontId="15" fillId="0" borderId="16" xfId="0" applyNumberFormat="1" applyFont="1" applyBorder="1" applyAlignment="1">
      <alignment vertical="center"/>
    </xf>
    <xf numFmtId="168" fontId="15" fillId="0" borderId="24" xfId="0" applyNumberFormat="1" applyFont="1" applyBorder="1" applyAlignment="1">
      <alignment vertical="center"/>
    </xf>
    <xf numFmtId="169" fontId="15" fillId="0" borderId="0" xfId="0" applyNumberFormat="1" applyFont="1" applyFill="1" applyBorder="1" applyAlignment="1">
      <alignment vertical="center"/>
    </xf>
    <xf numFmtId="0" fontId="15" fillId="0" borderId="36" xfId="0" applyFont="1" applyBorder="1" applyAlignment="1" applyProtection="1">
      <alignment vertical="center"/>
      <protection hidden="1"/>
    </xf>
    <xf numFmtId="0" fontId="15" fillId="0" borderId="37" xfId="0" applyFont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center" vertical="center"/>
      <protection hidden="1"/>
    </xf>
    <xf numFmtId="2" fontId="15" fillId="6" borderId="0" xfId="0" applyNumberFormat="1" applyFont="1" applyFill="1" applyBorder="1" applyAlignment="1" applyProtection="1">
      <alignment vertical="center"/>
      <protection hidden="1"/>
    </xf>
    <xf numFmtId="1" fontId="15" fillId="6" borderId="0" xfId="0" applyNumberFormat="1" applyFont="1" applyFill="1" applyBorder="1" applyAlignment="1" applyProtection="1">
      <alignment vertical="center"/>
      <protection hidden="1"/>
    </xf>
    <xf numFmtId="0" fontId="15" fillId="6" borderId="0" xfId="0" applyFont="1" applyFill="1" applyBorder="1" applyAlignment="1" applyProtection="1">
      <alignment horizontal="left" vertical="center"/>
      <protection hidden="1"/>
    </xf>
    <xf numFmtId="44" fontId="15" fillId="0" borderId="0" xfId="1" applyFont="1" applyBorder="1" applyAlignment="1" applyProtection="1">
      <alignment vertical="center"/>
      <protection hidden="1"/>
    </xf>
    <xf numFmtId="0" fontId="15" fillId="0" borderId="54" xfId="0" applyFont="1" applyBorder="1" applyAlignment="1" applyProtection="1">
      <alignment vertical="center" wrapText="1"/>
      <protection hidden="1"/>
    </xf>
    <xf numFmtId="0" fontId="15" fillId="0" borderId="55" xfId="0" applyFont="1" applyBorder="1" applyAlignment="1" applyProtection="1">
      <alignment vertical="center"/>
      <protection hidden="1"/>
    </xf>
    <xf numFmtId="1" fontId="15" fillId="0" borderId="56" xfId="0" applyNumberFormat="1" applyFont="1" applyBorder="1" applyAlignment="1" applyProtection="1">
      <alignment vertical="center"/>
      <protection hidden="1"/>
    </xf>
    <xf numFmtId="2" fontId="15" fillId="0" borderId="56" xfId="0" applyNumberFormat="1" applyFont="1" applyBorder="1" applyAlignment="1" applyProtection="1">
      <alignment vertical="center"/>
      <protection hidden="1"/>
    </xf>
    <xf numFmtId="0" fontId="15" fillId="0" borderId="57" xfId="0" applyFont="1" applyBorder="1" applyAlignment="1" applyProtection="1">
      <alignment vertical="center"/>
      <protection hidden="1"/>
    </xf>
    <xf numFmtId="44" fontId="15" fillId="0" borderId="54" xfId="1" applyFont="1" applyBorder="1" applyAlignment="1" applyProtection="1">
      <alignment vertical="center"/>
      <protection hidden="1"/>
    </xf>
    <xf numFmtId="0" fontId="15" fillId="0" borderId="58" xfId="0" applyFont="1" applyBorder="1" applyAlignment="1" applyProtection="1">
      <alignment vertical="center"/>
      <protection hidden="1"/>
    </xf>
    <xf numFmtId="0" fontId="15" fillId="0" borderId="59" xfId="0" applyFont="1" applyBorder="1" applyAlignment="1" applyProtection="1">
      <alignment vertical="center"/>
      <protection hidden="1"/>
    </xf>
    <xf numFmtId="44" fontId="15" fillId="0" borderId="60" xfId="1" applyFont="1" applyBorder="1" applyAlignment="1" applyProtection="1">
      <alignment vertical="center"/>
      <protection hidden="1"/>
    </xf>
    <xf numFmtId="0" fontId="15" fillId="0" borderId="37" xfId="0" applyFont="1" applyFill="1" applyBorder="1" applyAlignment="1" applyProtection="1">
      <alignment vertical="center"/>
      <protection hidden="1"/>
    </xf>
    <xf numFmtId="169" fontId="1" fillId="2" borderId="0" xfId="5" applyNumberFormat="1" applyFont="1" applyFill="1" applyBorder="1"/>
    <xf numFmtId="167" fontId="1" fillId="2" borderId="0" xfId="5" applyNumberFormat="1" applyFont="1" applyFill="1" applyBorder="1"/>
    <xf numFmtId="167" fontId="1" fillId="2" borderId="10" xfId="5" applyNumberFormat="1" applyFont="1" applyFill="1" applyBorder="1"/>
    <xf numFmtId="167" fontId="1" fillId="11" borderId="0" xfId="5" applyNumberFormat="1" applyFont="1" applyFill="1" applyBorder="1"/>
    <xf numFmtId="167" fontId="1" fillId="11" borderId="10" xfId="5" applyNumberFormat="1" applyFont="1" applyFill="1" applyBorder="1"/>
    <xf numFmtId="167" fontId="0" fillId="2" borderId="0" xfId="0" applyNumberFormat="1" applyFont="1" applyFill="1" applyBorder="1"/>
    <xf numFmtId="167" fontId="0" fillId="11" borderId="0" xfId="0" applyNumberFormat="1" applyFont="1" applyFill="1" applyBorder="1"/>
    <xf numFmtId="0" fontId="3" fillId="0" borderId="0" xfId="0" applyFont="1" applyBorder="1" applyAlignment="1">
      <alignment horizontal="right"/>
    </xf>
    <xf numFmtId="0" fontId="6" fillId="9" borderId="35" xfId="0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/>
    </xf>
    <xf numFmtId="169" fontId="0" fillId="11" borderId="0" xfId="0" applyNumberFormat="1" applyFont="1" applyFill="1" applyBorder="1"/>
    <xf numFmtId="0" fontId="2" fillId="0" borderId="0" xfId="5" applyFont="1" applyFill="1" applyBorder="1"/>
    <xf numFmtId="169" fontId="1" fillId="10" borderId="61" xfId="5" applyNumberFormat="1" applyFont="1" applyFill="1" applyBorder="1"/>
    <xf numFmtId="169" fontId="1" fillId="10" borderId="62" xfId="5" applyNumberFormat="1" applyFont="1" applyFill="1" applyBorder="1"/>
    <xf numFmtId="169" fontId="1" fillId="4" borderId="20" xfId="5" applyNumberFormat="1" applyFont="1" applyFill="1" applyBorder="1"/>
    <xf numFmtId="169" fontId="1" fillId="10" borderId="64" xfId="5" applyNumberFormat="1" applyFont="1" applyFill="1" applyBorder="1"/>
    <xf numFmtId="169" fontId="1" fillId="4" borderId="22" xfId="5" applyNumberFormat="1" applyFont="1" applyFill="1" applyBorder="1"/>
    <xf numFmtId="0" fontId="0" fillId="0" borderId="0" xfId="0" applyFill="1" applyAlignment="1">
      <alignment vertical="center"/>
    </xf>
    <xf numFmtId="0" fontId="15" fillId="0" borderId="65" xfId="0" applyFont="1" applyBorder="1" applyAlignment="1" applyProtection="1">
      <alignment vertical="center"/>
      <protection hidden="1"/>
    </xf>
    <xf numFmtId="0" fontId="15" fillId="0" borderId="10" xfId="0" applyFont="1" applyBorder="1" applyAlignment="1" applyProtection="1">
      <alignment vertical="center"/>
      <protection hidden="1"/>
    </xf>
    <xf numFmtId="169" fontId="1" fillId="4" borderId="67" xfId="5" applyNumberFormat="1" applyFont="1" applyFill="1" applyBorder="1"/>
    <xf numFmtId="169" fontId="1" fillId="10" borderId="66" xfId="5" applyNumberFormat="1" applyFont="1" applyFill="1" applyBorder="1"/>
    <xf numFmtId="169" fontId="1" fillId="2" borderId="10" xfId="5" applyNumberFormat="1" applyFont="1" applyFill="1" applyBorder="1"/>
    <xf numFmtId="0" fontId="15" fillId="0" borderId="38" xfId="0" applyFont="1" applyBorder="1" applyAlignment="1" applyProtection="1">
      <alignment vertical="center"/>
      <protection hidden="1"/>
    </xf>
    <xf numFmtId="169" fontId="0" fillId="0" borderId="0" xfId="0" applyNumberFormat="1" applyFont="1" applyFill="1" applyBorder="1"/>
    <xf numFmtId="169" fontId="1" fillId="0" borderId="0" xfId="5" applyNumberFormat="1" applyFont="1" applyFill="1" applyBorder="1"/>
    <xf numFmtId="169" fontId="1" fillId="0" borderId="20" xfId="5" applyNumberFormat="1" applyFont="1" applyFill="1" applyBorder="1"/>
    <xf numFmtId="169" fontId="15" fillId="0" borderId="18" xfId="0" applyNumberFormat="1" applyFont="1" applyBorder="1" applyAlignment="1" applyProtection="1">
      <alignment vertical="center"/>
      <protection hidden="1"/>
    </xf>
    <xf numFmtId="169" fontId="15" fillId="0" borderId="19" xfId="0" applyNumberFormat="1" applyFont="1" applyBorder="1" applyAlignment="1" applyProtection="1">
      <alignment horizontal="left" vertical="center"/>
      <protection hidden="1"/>
    </xf>
    <xf numFmtId="169" fontId="1" fillId="0" borderId="62" xfId="5" applyNumberFormat="1" applyFont="1" applyFill="1" applyBorder="1"/>
    <xf numFmtId="0" fontId="15" fillId="0" borderId="68" xfId="0" applyFont="1" applyBorder="1" applyAlignment="1" applyProtection="1">
      <alignment vertical="center"/>
      <protection hidden="1"/>
    </xf>
    <xf numFmtId="0" fontId="15" fillId="0" borderId="18" xfId="0" applyFont="1" applyBorder="1" applyAlignment="1" applyProtection="1">
      <alignment vertical="center"/>
      <protection hidden="1"/>
    </xf>
    <xf numFmtId="169" fontId="0" fillId="0" borderId="18" xfId="0" applyNumberFormat="1" applyFont="1" applyFill="1" applyBorder="1"/>
    <xf numFmtId="169" fontId="1" fillId="0" borderId="21" xfId="5" applyNumberFormat="1" applyFont="1" applyFill="1" applyBorder="1"/>
    <xf numFmtId="167" fontId="1" fillId="10" borderId="61" xfId="5" applyNumberFormat="1" applyFont="1" applyFill="1" applyBorder="1"/>
    <xf numFmtId="167" fontId="0" fillId="0" borderId="0" xfId="0" applyNumberFormat="1" applyFont="1" applyBorder="1"/>
    <xf numFmtId="167" fontId="1" fillId="4" borderId="20" xfId="5" applyNumberFormat="1" applyFont="1" applyFill="1" applyBorder="1"/>
    <xf numFmtId="167" fontId="0" fillId="10" borderId="62" xfId="0" applyNumberFormat="1" applyFont="1" applyFill="1" applyBorder="1"/>
    <xf numFmtId="167" fontId="0" fillId="4" borderId="20" xfId="0" applyNumberFormat="1" applyFont="1" applyFill="1" applyBorder="1"/>
    <xf numFmtId="167" fontId="0" fillId="0" borderId="62" xfId="0" applyNumberFormat="1" applyFont="1" applyBorder="1"/>
    <xf numFmtId="167" fontId="1" fillId="10" borderId="62" xfId="5" applyNumberFormat="1" applyFont="1" applyFill="1" applyBorder="1"/>
    <xf numFmtId="167" fontId="0" fillId="0" borderId="66" xfId="0" applyNumberFormat="1" applyFont="1" applyBorder="1"/>
    <xf numFmtId="167" fontId="0" fillId="0" borderId="10" xfId="0" applyNumberFormat="1" applyFont="1" applyBorder="1"/>
    <xf numFmtId="167" fontId="1" fillId="4" borderId="67" xfId="5" applyNumberFormat="1" applyFont="1" applyFill="1" applyBorder="1"/>
    <xf numFmtId="167" fontId="0" fillId="0" borderId="20" xfId="0" applyNumberFormat="1" applyFont="1" applyBorder="1"/>
    <xf numFmtId="167" fontId="1" fillId="10" borderId="66" xfId="5" applyNumberFormat="1" applyFont="1" applyFill="1" applyBorder="1"/>
    <xf numFmtId="167" fontId="0" fillId="0" borderId="67" xfId="0" applyNumberFormat="1" applyFont="1" applyBorder="1"/>
    <xf numFmtId="167" fontId="1" fillId="10" borderId="64" xfId="5" applyNumberFormat="1" applyFont="1" applyFill="1" applyBorder="1"/>
    <xf numFmtId="167" fontId="1" fillId="11" borderId="21" xfId="5" applyNumberFormat="1" applyFont="1" applyFill="1" applyBorder="1"/>
    <xf numFmtId="167" fontId="0" fillId="0" borderId="21" xfId="0" applyNumberFormat="1" applyFont="1" applyBorder="1"/>
    <xf numFmtId="167" fontId="1" fillId="4" borderId="22" xfId="5" applyNumberFormat="1" applyFont="1" applyFill="1" applyBorder="1"/>
    <xf numFmtId="169" fontId="0" fillId="11" borderId="21" xfId="0" applyNumberFormat="1" applyFont="1" applyFill="1" applyBorder="1"/>
    <xf numFmtId="169" fontId="1" fillId="2" borderId="18" xfId="5" applyNumberFormat="1" applyFont="1" applyFill="1" applyBorder="1"/>
    <xf numFmtId="169" fontId="1" fillId="4" borderId="19" xfId="5" applyNumberFormat="1" applyFont="1" applyFill="1" applyBorder="1"/>
    <xf numFmtId="169" fontId="1" fillId="0" borderId="66" xfId="5" applyNumberFormat="1" applyFont="1" applyFill="1" applyBorder="1"/>
    <xf numFmtId="169" fontId="0" fillId="11" borderId="10" xfId="0" applyNumberFormat="1" applyFont="1" applyFill="1" applyBorder="1"/>
    <xf numFmtId="169" fontId="0" fillId="0" borderId="10" xfId="0" applyNumberFormat="1" applyFont="1" applyFill="1" applyBorder="1"/>
    <xf numFmtId="169" fontId="1" fillId="0" borderId="67" xfId="5" applyNumberFormat="1" applyFont="1" applyFill="1" applyBorder="1"/>
    <xf numFmtId="169" fontId="1" fillId="0" borderId="10" xfId="5" applyNumberFormat="1" applyFont="1" applyFill="1" applyBorder="1"/>
    <xf numFmtId="0" fontId="15" fillId="0" borderId="63" xfId="0" applyFont="1" applyBorder="1" applyAlignment="1" applyProtection="1">
      <alignment vertical="center"/>
      <protection hidden="1"/>
    </xf>
    <xf numFmtId="0" fontId="15" fillId="0" borderId="21" xfId="0" applyFont="1" applyBorder="1" applyAlignment="1" applyProtection="1">
      <alignment vertical="center"/>
      <protection hidden="1"/>
    </xf>
    <xf numFmtId="0" fontId="12" fillId="0" borderId="1" xfId="0" applyFont="1" applyBorder="1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3" fillId="7" borderId="3" xfId="0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165" fontId="0" fillId="0" borderId="2" xfId="0" applyNumberFormat="1" applyBorder="1" applyAlignment="1">
      <alignment vertical="center"/>
    </xf>
    <xf numFmtId="0" fontId="0" fillId="0" borderId="3" xfId="0" applyBorder="1" applyAlignment="1">
      <alignment vertical="center"/>
    </xf>
    <xf numFmtId="9" fontId="0" fillId="4" borderId="2" xfId="0" applyNumberFormat="1" applyFill="1" applyBorder="1" applyAlignment="1" applyProtection="1">
      <alignment vertical="center"/>
      <protection locked="0"/>
    </xf>
    <xf numFmtId="44" fontId="0" fillId="0" borderId="2" xfId="1" applyFont="1" applyBorder="1" applyAlignment="1">
      <alignment vertical="center"/>
    </xf>
    <xf numFmtId="44" fontId="0" fillId="0" borderId="3" xfId="1" applyFont="1" applyBorder="1" applyAlignment="1">
      <alignment vertical="center"/>
    </xf>
    <xf numFmtId="44" fontId="0" fillId="0" borderId="1" xfId="1" quotePrefix="1" applyFont="1" applyBorder="1" applyAlignment="1">
      <alignment vertical="center"/>
    </xf>
    <xf numFmtId="0" fontId="14" fillId="6" borderId="23" xfId="0" applyFont="1" applyFill="1" applyBorder="1" applyAlignment="1" applyProtection="1">
      <alignment vertical="center" wrapText="1"/>
      <protection hidden="1"/>
    </xf>
    <xf numFmtId="0" fontId="3" fillId="0" borderId="4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4" xfId="0" quotePrefix="1" applyFont="1" applyBorder="1" applyAlignment="1">
      <alignment horizontal="left" vertical="center"/>
    </xf>
    <xf numFmtId="0" fontId="3" fillId="0" borderId="7" xfId="0" quotePrefix="1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2" fontId="3" fillId="7" borderId="1" xfId="0" applyNumberFormat="1" applyFont="1" applyFill="1" applyBorder="1" applyAlignment="1">
      <alignment vertical="center"/>
    </xf>
    <xf numFmtId="0" fontId="3" fillId="6" borderId="23" xfId="0" applyFont="1" applyFill="1" applyBorder="1" applyAlignment="1" applyProtection="1">
      <alignment vertical="center"/>
      <protection locked="0"/>
    </xf>
    <xf numFmtId="0" fontId="3" fillId="0" borderId="1" xfId="0" applyFont="1" applyBorder="1" applyAlignment="1">
      <alignment vertical="center"/>
    </xf>
    <xf numFmtId="0" fontId="15" fillId="0" borderId="69" xfId="0" applyFont="1" applyFill="1" applyBorder="1" applyAlignment="1">
      <alignment horizontal="center" vertical="center"/>
    </xf>
    <xf numFmtId="0" fontId="24" fillId="0" borderId="0" xfId="0" quotePrefix="1" applyFont="1"/>
    <xf numFmtId="0" fontId="21" fillId="0" borderId="4" xfId="0" applyFont="1" applyBorder="1" applyAlignment="1" applyProtection="1">
      <alignment vertical="center" wrapText="1"/>
      <protection hidden="1"/>
    </xf>
    <xf numFmtId="0" fontId="14" fillId="0" borderId="5" xfId="0" applyFont="1" applyBorder="1" applyAlignment="1" applyProtection="1">
      <alignment horizontal="center"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5" fillId="0" borderId="70" xfId="0" applyFont="1" applyBorder="1" applyAlignment="1" applyProtection="1">
      <alignment horizontal="center" vertical="center"/>
      <protection hidden="1"/>
    </xf>
    <xf numFmtId="1" fontId="15" fillId="0" borderId="71" xfId="0" applyNumberFormat="1" applyFont="1" applyBorder="1" applyAlignment="1" applyProtection="1">
      <alignment vertical="center"/>
      <protection hidden="1"/>
    </xf>
    <xf numFmtId="1" fontId="15" fillId="0" borderId="5" xfId="0" applyNumberFormat="1" applyFont="1" applyBorder="1" applyAlignment="1" applyProtection="1">
      <alignment vertical="center"/>
      <protection hidden="1"/>
    </xf>
    <xf numFmtId="164" fontId="15" fillId="0" borderId="5" xfId="0" applyNumberFormat="1" applyFont="1" applyBorder="1" applyAlignment="1" applyProtection="1">
      <alignment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14" fillId="6" borderId="38" xfId="0" applyFont="1" applyFill="1" applyBorder="1" applyAlignment="1">
      <alignment vertical="center"/>
    </xf>
    <xf numFmtId="0" fontId="14" fillId="6" borderId="38" xfId="0" applyFont="1" applyFill="1" applyBorder="1" applyAlignment="1" applyProtection="1">
      <alignment vertical="center"/>
      <protection locked="0"/>
    </xf>
    <xf numFmtId="0" fontId="15" fillId="0" borderId="9" xfId="0" applyFont="1" applyFill="1" applyBorder="1" applyAlignment="1" applyProtection="1">
      <alignment vertical="center"/>
      <protection hidden="1"/>
    </xf>
    <xf numFmtId="0" fontId="15" fillId="0" borderId="11" xfId="0" applyFont="1" applyFill="1" applyBorder="1" applyAlignment="1" applyProtection="1">
      <alignment vertical="center"/>
      <protection hidden="1"/>
    </xf>
    <xf numFmtId="0" fontId="15" fillId="0" borderId="72" xfId="0" applyFont="1" applyFill="1" applyBorder="1" applyAlignment="1" applyProtection="1">
      <alignment horizontal="center" vertical="center"/>
      <protection hidden="1"/>
    </xf>
    <xf numFmtId="2" fontId="15" fillId="0" borderId="10" xfId="0" applyNumberFormat="1" applyFont="1" applyFill="1" applyBorder="1" applyAlignment="1" applyProtection="1">
      <alignment vertical="center"/>
      <protection hidden="1"/>
    </xf>
    <xf numFmtId="0" fontId="15" fillId="0" borderId="10" xfId="0" applyFont="1" applyFill="1" applyBorder="1" applyAlignment="1" applyProtection="1">
      <alignment vertical="center"/>
      <protection hidden="1"/>
    </xf>
    <xf numFmtId="0" fontId="20" fillId="2" borderId="1" xfId="0" applyFont="1" applyFill="1" applyBorder="1" applyAlignment="1" applyProtection="1">
      <alignment horizontal="center"/>
      <protection hidden="1"/>
    </xf>
    <xf numFmtId="0" fontId="20" fillId="2" borderId="2" xfId="0" applyFont="1" applyFill="1" applyBorder="1" applyAlignment="1" applyProtection="1">
      <alignment horizontal="center"/>
      <protection hidden="1"/>
    </xf>
    <xf numFmtId="0" fontId="20" fillId="2" borderId="3" xfId="0" applyFont="1" applyFill="1" applyBorder="1" applyAlignment="1" applyProtection="1">
      <alignment horizontal="center"/>
      <protection hidden="1"/>
    </xf>
    <xf numFmtId="0" fontId="15" fillId="0" borderId="15" xfId="0" applyFont="1" applyBorder="1" applyAlignment="1" applyProtection="1">
      <alignment horizontal="center" vertical="center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0" fontId="15" fillId="0" borderId="24" xfId="0" applyFont="1" applyBorder="1" applyAlignment="1" applyProtection="1">
      <alignment horizontal="center" vertical="center"/>
      <protection hidden="1"/>
    </xf>
    <xf numFmtId="0" fontId="15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21" fillId="0" borderId="3" xfId="0" applyFont="1" applyBorder="1" applyAlignment="1" applyProtection="1">
      <alignment horizontal="center" vertical="center" wrapText="1"/>
      <protection hidden="1"/>
    </xf>
    <xf numFmtId="0" fontId="15" fillId="0" borderId="25" xfId="0" applyFont="1" applyBorder="1" applyAlignment="1" applyProtection="1">
      <alignment horizontal="center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0" fontId="15" fillId="0" borderId="22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9" borderId="35" xfId="0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/>
    </xf>
    <xf numFmtId="0" fontId="5" fillId="3" borderId="1" xfId="0" applyFont="1" applyFill="1" applyBorder="1" applyAlignment="1" applyProtection="1">
      <alignment horizontal="left" vertical="center"/>
      <protection locked="0"/>
    </xf>
    <xf numFmtId="0" fontId="5" fillId="3" borderId="2" xfId="0" applyFont="1" applyFill="1" applyBorder="1" applyAlignment="1" applyProtection="1">
      <alignment horizontal="left" vertical="center"/>
      <protection locked="0"/>
    </xf>
    <xf numFmtId="0" fontId="5" fillId="3" borderId="3" xfId="0" applyFont="1" applyFill="1" applyBorder="1" applyAlignment="1" applyProtection="1">
      <alignment horizontal="left" vertical="center"/>
      <protection locked="0"/>
    </xf>
    <xf numFmtId="1" fontId="3" fillId="0" borderId="0" xfId="0" applyNumberFormat="1" applyFont="1" applyBorder="1" applyAlignment="1">
      <alignment horizontal="right"/>
    </xf>
    <xf numFmtId="10" fontId="3" fillId="0" borderId="0" xfId="0" applyNumberFormat="1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18" fillId="9" borderId="25" xfId="0" applyFont="1" applyFill="1" applyBorder="1" applyAlignment="1">
      <alignment vertical="center"/>
    </xf>
    <xf numFmtId="0" fontId="18" fillId="9" borderId="21" xfId="0" applyFont="1" applyFill="1" applyBorder="1" applyAlignment="1">
      <alignment vertical="center"/>
    </xf>
    <xf numFmtId="0" fontId="3" fillId="0" borderId="0" xfId="0" applyFont="1" applyBorder="1" applyAlignment="1">
      <alignment horizontal="left"/>
    </xf>
    <xf numFmtId="44" fontId="3" fillId="2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18" fillId="9" borderId="35" xfId="0" applyFont="1" applyFill="1" applyBorder="1" applyAlignment="1">
      <alignment horizontal="left"/>
    </xf>
    <xf numFmtId="0" fontId="18" fillId="9" borderId="0" xfId="0" applyFont="1" applyFill="1" applyBorder="1" applyAlignment="1">
      <alignment horizontal="left"/>
    </xf>
    <xf numFmtId="0" fontId="4" fillId="9" borderId="34" xfId="0" applyFont="1" applyFill="1" applyBorder="1" applyAlignment="1">
      <alignment horizontal="left" vertical="center"/>
    </xf>
    <xf numFmtId="0" fontId="4" fillId="9" borderId="18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left" vertical="center"/>
    </xf>
    <xf numFmtId="0" fontId="4" fillId="9" borderId="35" xfId="0" applyFont="1" applyFill="1" applyBorder="1" applyAlignment="1">
      <alignment horizontal="left" vertical="center"/>
    </xf>
    <xf numFmtId="0" fontId="4" fillId="9" borderId="0" xfId="0" applyFont="1" applyFill="1" applyBorder="1" applyAlignment="1">
      <alignment horizontal="left" vertical="center"/>
    </xf>
    <xf numFmtId="3" fontId="4" fillId="7" borderId="4" xfId="0" applyNumberFormat="1" applyFont="1" applyFill="1" applyBorder="1" applyAlignment="1" applyProtection="1">
      <alignment horizontal="right" vertical="center"/>
      <protection locked="0"/>
    </xf>
    <xf numFmtId="3" fontId="4" fillId="7" borderId="5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ont="1" applyBorder="1" applyAlignment="1">
      <alignment vertical="center"/>
    </xf>
    <xf numFmtId="0" fontId="0" fillId="13" borderId="0" xfId="0" applyFont="1" applyFill="1" applyBorder="1" applyAlignment="1"/>
    <xf numFmtId="0" fontId="0" fillId="13" borderId="0" xfId="0" quotePrefix="1" applyFont="1" applyFill="1" applyBorder="1" applyAlignment="1"/>
    <xf numFmtId="0" fontId="0" fillId="0" borderId="0" xfId="0" applyFont="1" applyBorder="1" applyAlignment="1"/>
    <xf numFmtId="0" fontId="0" fillId="0" borderId="0" xfId="0" quotePrefix="1" applyFont="1" applyBorder="1" applyAlignment="1"/>
    <xf numFmtId="0" fontId="0" fillId="13" borderId="0" xfId="0" quotePrefix="1" applyFont="1" applyFill="1" applyAlignment="1">
      <alignment vertical="center"/>
    </xf>
    <xf numFmtId="0" fontId="3" fillId="13" borderId="0" xfId="0" quotePrefix="1" applyFont="1" applyFill="1" applyAlignment="1">
      <alignment vertical="center"/>
    </xf>
    <xf numFmtId="0" fontId="15" fillId="6" borderId="0" xfId="0" applyFont="1" applyFill="1" applyAlignment="1" applyProtection="1">
      <alignment horizontal="center" vertical="center"/>
      <protection hidden="1"/>
    </xf>
    <xf numFmtId="164" fontId="15" fillId="6" borderId="0" xfId="0" applyNumberFormat="1" applyFont="1" applyFill="1" applyAlignment="1" applyProtection="1">
      <alignment vertical="center"/>
      <protection hidden="1"/>
    </xf>
    <xf numFmtId="0" fontId="15" fillId="6" borderId="0" xfId="0" applyFont="1" applyFill="1" applyAlignment="1" applyProtection="1">
      <alignment horizontal="left" vertical="center"/>
      <protection hidden="1"/>
    </xf>
  </cellXfs>
  <cellStyles count="8">
    <cellStyle name="Milliers" xfId="3" builtinId="3"/>
    <cellStyle name="Monétaire" xfId="1" builtinId="4"/>
    <cellStyle name="Monétaire 2" xfId="7" xr:uid="{4380E573-D62C-4255-86E4-335F88684730}"/>
    <cellStyle name="Normal" xfId="0" builtinId="0"/>
    <cellStyle name="Normal 2" xfId="5" xr:uid="{F2F04C03-B91D-4E62-BC3D-A9B6E25A3C6A}"/>
    <cellStyle name="Normal 3" xfId="6" xr:uid="{36E5526B-20E6-48D7-9ED1-21F408D331C4}"/>
    <cellStyle name="Normal 6" xfId="4" xr:uid="{00000000-0005-0000-0000-000003000000}"/>
    <cellStyle name="Normal_devis" xfId="2" xr:uid="{00000000-0005-0000-0000-000004000000}"/>
  </cellStyles>
  <dxfs count="0"/>
  <tableStyles count="0" defaultTableStyle="TableStyleMedium9" defaultPivotStyle="PivotStyleLight16"/>
  <colors>
    <mruColors>
      <color rgb="FF99FF66"/>
      <color rgb="FFE30F28"/>
      <color rgb="FF05506F"/>
      <color rgb="FF3C1F17"/>
      <color rgb="FF8F313F"/>
      <color rgb="FF04510B"/>
      <color rgb="FF8C9777"/>
      <color rgb="FFABAF58"/>
      <color rgb="FFAD9966"/>
      <color rgb="FFED97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'Coul_Kromya-MY2'!$B$18" lockText="1" noThreeD="1"/>
</file>

<file path=xl/ctrlProps/ctrlProp2.xml><?xml version="1.0" encoding="utf-8"?>
<formControlPr xmlns="http://schemas.microsoft.com/office/spreadsheetml/2009/9/main" objectType="CheckBox" checked="Checked" fmlaLink="'Coul_Kromya-MY2'!$B$19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9.emf"/><Relationship Id="rId2" Type="http://schemas.openxmlformats.org/officeDocument/2006/relationships/image" Target="../media/image168.png"/><Relationship Id="rId1" Type="http://schemas.openxmlformats.org/officeDocument/2006/relationships/image" Target="../media/image167.jpeg"/><Relationship Id="rId5" Type="http://schemas.openxmlformats.org/officeDocument/2006/relationships/image" Target="../media/image171.jpg"/><Relationship Id="rId4" Type="http://schemas.openxmlformats.org/officeDocument/2006/relationships/image" Target="../media/image170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3.emf"/><Relationship Id="rId1" Type="http://schemas.openxmlformats.org/officeDocument/2006/relationships/image" Target="../media/image17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28703</xdr:colOff>
      <xdr:row>25</xdr:row>
      <xdr:rowOff>53749</xdr:rowOff>
    </xdr:from>
    <xdr:to>
      <xdr:col>1</xdr:col>
      <xdr:colOff>1288703</xdr:colOff>
      <xdr:row>25</xdr:row>
      <xdr:rowOff>593749</xdr:rowOff>
    </xdr:to>
    <xdr:pic>
      <xdr:nvPicPr>
        <xdr:cNvPr id="190" name="Image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44" y="840213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31680</xdr:colOff>
      <xdr:row>26</xdr:row>
      <xdr:rowOff>53470</xdr:rowOff>
    </xdr:from>
    <xdr:to>
      <xdr:col>1</xdr:col>
      <xdr:colOff>1291680</xdr:colOff>
      <xdr:row>26</xdr:row>
      <xdr:rowOff>593470</xdr:rowOff>
    </xdr:to>
    <xdr:pic>
      <xdr:nvPicPr>
        <xdr:cNvPr id="191" name="Image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621" y="902938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34929</xdr:colOff>
      <xdr:row>27</xdr:row>
      <xdr:rowOff>54591</xdr:rowOff>
    </xdr:from>
    <xdr:to>
      <xdr:col>1</xdr:col>
      <xdr:colOff>1294929</xdr:colOff>
      <xdr:row>27</xdr:row>
      <xdr:rowOff>594591</xdr:rowOff>
    </xdr:to>
    <xdr:pic>
      <xdr:nvPicPr>
        <xdr:cNvPr id="192" name="Imag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870" y="965803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44971</xdr:colOff>
      <xdr:row>28</xdr:row>
      <xdr:rowOff>56994</xdr:rowOff>
    </xdr:from>
    <xdr:to>
      <xdr:col>1</xdr:col>
      <xdr:colOff>1304971</xdr:colOff>
      <xdr:row>28</xdr:row>
      <xdr:rowOff>596994</xdr:rowOff>
    </xdr:to>
    <xdr:pic>
      <xdr:nvPicPr>
        <xdr:cNvPr id="193" name="Image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12" y="1028796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44206</xdr:colOff>
      <xdr:row>29</xdr:row>
      <xdr:rowOff>57474</xdr:rowOff>
    </xdr:from>
    <xdr:to>
      <xdr:col>1</xdr:col>
      <xdr:colOff>1304206</xdr:colOff>
      <xdr:row>29</xdr:row>
      <xdr:rowOff>597474</xdr:rowOff>
    </xdr:to>
    <xdr:pic>
      <xdr:nvPicPr>
        <xdr:cNvPr id="194" name="Imag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147" y="1091597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43851</xdr:colOff>
      <xdr:row>30</xdr:row>
      <xdr:rowOff>49953</xdr:rowOff>
    </xdr:from>
    <xdr:to>
      <xdr:col>1</xdr:col>
      <xdr:colOff>1303851</xdr:colOff>
      <xdr:row>30</xdr:row>
      <xdr:rowOff>589953</xdr:rowOff>
    </xdr:to>
    <xdr:pic>
      <xdr:nvPicPr>
        <xdr:cNvPr id="195" name="Image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792" y="1153598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47854</xdr:colOff>
      <xdr:row>31</xdr:row>
      <xdr:rowOff>81491</xdr:rowOff>
    </xdr:from>
    <xdr:to>
      <xdr:col>1</xdr:col>
      <xdr:colOff>1307854</xdr:colOff>
      <xdr:row>31</xdr:row>
      <xdr:rowOff>621491</xdr:rowOff>
    </xdr:to>
    <xdr:pic>
      <xdr:nvPicPr>
        <xdr:cNvPr id="196" name="Image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95" y="1219505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29923</xdr:colOff>
      <xdr:row>32</xdr:row>
      <xdr:rowOff>46755</xdr:rowOff>
    </xdr:from>
    <xdr:to>
      <xdr:col>1</xdr:col>
      <xdr:colOff>1289923</xdr:colOff>
      <xdr:row>32</xdr:row>
      <xdr:rowOff>586755</xdr:rowOff>
    </xdr:to>
    <xdr:pic>
      <xdr:nvPicPr>
        <xdr:cNvPr id="197" name="Image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864" y="1278784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44976</xdr:colOff>
      <xdr:row>33</xdr:row>
      <xdr:rowOff>61324</xdr:rowOff>
    </xdr:from>
    <xdr:to>
      <xdr:col>1</xdr:col>
      <xdr:colOff>1304976</xdr:colOff>
      <xdr:row>33</xdr:row>
      <xdr:rowOff>601324</xdr:rowOff>
    </xdr:to>
    <xdr:pic>
      <xdr:nvPicPr>
        <xdr:cNvPr id="198" name="Image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17" y="1342994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29289</xdr:colOff>
      <xdr:row>34</xdr:row>
      <xdr:rowOff>44355</xdr:rowOff>
    </xdr:from>
    <xdr:to>
      <xdr:col>1</xdr:col>
      <xdr:colOff>1289289</xdr:colOff>
      <xdr:row>34</xdr:row>
      <xdr:rowOff>584355</xdr:rowOff>
    </xdr:to>
    <xdr:pic>
      <xdr:nvPicPr>
        <xdr:cNvPr id="199" name="Image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230" y="1404050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37490</xdr:colOff>
      <xdr:row>35</xdr:row>
      <xdr:rowOff>36350</xdr:rowOff>
    </xdr:from>
    <xdr:to>
      <xdr:col>1</xdr:col>
      <xdr:colOff>1297490</xdr:colOff>
      <xdr:row>35</xdr:row>
      <xdr:rowOff>576350</xdr:rowOff>
    </xdr:to>
    <xdr:pic>
      <xdr:nvPicPr>
        <xdr:cNvPr id="200" name="Image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431" y="1466002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28812</xdr:colOff>
      <xdr:row>36</xdr:row>
      <xdr:rowOff>17944</xdr:rowOff>
    </xdr:from>
    <xdr:to>
      <xdr:col>1</xdr:col>
      <xdr:colOff>1288812</xdr:colOff>
      <xdr:row>36</xdr:row>
      <xdr:rowOff>557944</xdr:rowOff>
    </xdr:to>
    <xdr:pic>
      <xdr:nvPicPr>
        <xdr:cNvPr id="201" name="Image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753" y="1526915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57304</xdr:colOff>
      <xdr:row>38</xdr:row>
      <xdr:rowOff>49626</xdr:rowOff>
    </xdr:from>
    <xdr:to>
      <xdr:col>1</xdr:col>
      <xdr:colOff>1317304</xdr:colOff>
      <xdr:row>38</xdr:row>
      <xdr:rowOff>589626</xdr:rowOff>
    </xdr:to>
    <xdr:pic>
      <xdr:nvPicPr>
        <xdr:cNvPr id="202" name="Image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245" y="1655589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40755</xdr:colOff>
      <xdr:row>39</xdr:row>
      <xdr:rowOff>42435</xdr:rowOff>
    </xdr:from>
    <xdr:to>
      <xdr:col>1</xdr:col>
      <xdr:colOff>1300755</xdr:colOff>
      <xdr:row>39</xdr:row>
      <xdr:rowOff>582435</xdr:rowOff>
    </xdr:to>
    <xdr:pic>
      <xdr:nvPicPr>
        <xdr:cNvPr id="204" name="Image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696" y="1717622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32992</xdr:colOff>
      <xdr:row>40</xdr:row>
      <xdr:rowOff>61586</xdr:rowOff>
    </xdr:from>
    <xdr:to>
      <xdr:col>1</xdr:col>
      <xdr:colOff>1292992</xdr:colOff>
      <xdr:row>40</xdr:row>
      <xdr:rowOff>601586</xdr:rowOff>
    </xdr:to>
    <xdr:pic>
      <xdr:nvPicPr>
        <xdr:cNvPr id="205" name="Image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933" y="1782291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18523</xdr:colOff>
      <xdr:row>41</xdr:row>
      <xdr:rowOff>42360</xdr:rowOff>
    </xdr:from>
    <xdr:to>
      <xdr:col>1</xdr:col>
      <xdr:colOff>1278523</xdr:colOff>
      <xdr:row>41</xdr:row>
      <xdr:rowOff>582360</xdr:rowOff>
    </xdr:to>
    <xdr:pic>
      <xdr:nvPicPr>
        <xdr:cNvPr id="206" name="Image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64" y="1843121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41976</xdr:colOff>
      <xdr:row>42</xdr:row>
      <xdr:rowOff>64840</xdr:rowOff>
    </xdr:from>
    <xdr:to>
      <xdr:col>1</xdr:col>
      <xdr:colOff>1301976</xdr:colOff>
      <xdr:row>42</xdr:row>
      <xdr:rowOff>604840</xdr:rowOff>
    </xdr:to>
    <xdr:pic>
      <xdr:nvPicPr>
        <xdr:cNvPr id="207" name="Image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917" y="1908122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37281</xdr:colOff>
      <xdr:row>43</xdr:row>
      <xdr:rowOff>45616</xdr:rowOff>
    </xdr:from>
    <xdr:to>
      <xdr:col>1</xdr:col>
      <xdr:colOff>1297281</xdr:colOff>
      <xdr:row>43</xdr:row>
      <xdr:rowOff>585616</xdr:rowOff>
    </xdr:to>
    <xdr:pic>
      <xdr:nvPicPr>
        <xdr:cNvPr id="208" name="Image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222" y="1968952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45019</xdr:colOff>
      <xdr:row>44</xdr:row>
      <xdr:rowOff>52846</xdr:rowOff>
    </xdr:from>
    <xdr:to>
      <xdr:col>1</xdr:col>
      <xdr:colOff>1305019</xdr:colOff>
      <xdr:row>44</xdr:row>
      <xdr:rowOff>592846</xdr:rowOff>
    </xdr:to>
    <xdr:pic>
      <xdr:nvPicPr>
        <xdr:cNvPr id="209" name="Image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60" y="2032428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41508</xdr:colOff>
      <xdr:row>45</xdr:row>
      <xdr:rowOff>88217</xdr:rowOff>
    </xdr:from>
    <xdr:to>
      <xdr:col>1</xdr:col>
      <xdr:colOff>1301508</xdr:colOff>
      <xdr:row>46</xdr:row>
      <xdr:rowOff>688</xdr:rowOff>
    </xdr:to>
    <xdr:pic>
      <xdr:nvPicPr>
        <xdr:cNvPr id="210" name="Image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449" y="2098718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36559</xdr:colOff>
      <xdr:row>46</xdr:row>
      <xdr:rowOff>54921</xdr:rowOff>
    </xdr:from>
    <xdr:to>
      <xdr:col>1</xdr:col>
      <xdr:colOff>1296559</xdr:colOff>
      <xdr:row>46</xdr:row>
      <xdr:rowOff>594921</xdr:rowOff>
    </xdr:to>
    <xdr:pic>
      <xdr:nvPicPr>
        <xdr:cNvPr id="211" name="Image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8500" y="2158142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37135</xdr:colOff>
      <xdr:row>47</xdr:row>
      <xdr:rowOff>45216</xdr:rowOff>
    </xdr:from>
    <xdr:to>
      <xdr:col>1</xdr:col>
      <xdr:colOff>1297135</xdr:colOff>
      <xdr:row>47</xdr:row>
      <xdr:rowOff>585216</xdr:rowOff>
    </xdr:to>
    <xdr:pic>
      <xdr:nvPicPr>
        <xdr:cNvPr id="212" name="Image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076" y="2219924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38175</xdr:colOff>
      <xdr:row>48</xdr:row>
      <xdr:rowOff>49370</xdr:rowOff>
    </xdr:from>
    <xdr:to>
      <xdr:col>1</xdr:col>
      <xdr:colOff>1298175</xdr:colOff>
      <xdr:row>48</xdr:row>
      <xdr:rowOff>589370</xdr:rowOff>
    </xdr:to>
    <xdr:pic>
      <xdr:nvPicPr>
        <xdr:cNvPr id="213" name="Image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116" y="2283092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43867</xdr:colOff>
      <xdr:row>49</xdr:row>
      <xdr:rowOff>63510</xdr:rowOff>
    </xdr:from>
    <xdr:to>
      <xdr:col>1</xdr:col>
      <xdr:colOff>1303867</xdr:colOff>
      <xdr:row>49</xdr:row>
      <xdr:rowOff>603510</xdr:rowOff>
    </xdr:to>
    <xdr:pic>
      <xdr:nvPicPr>
        <xdr:cNvPr id="214" name="Image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808" y="2347259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42397</xdr:colOff>
      <xdr:row>50</xdr:row>
      <xdr:rowOff>48581</xdr:rowOff>
    </xdr:from>
    <xdr:to>
      <xdr:col>1</xdr:col>
      <xdr:colOff>1302397</xdr:colOff>
      <xdr:row>50</xdr:row>
      <xdr:rowOff>588581</xdr:rowOff>
    </xdr:to>
    <xdr:pic>
      <xdr:nvPicPr>
        <xdr:cNvPr id="215" name="Image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338" y="2408519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44046</xdr:colOff>
      <xdr:row>51</xdr:row>
      <xdr:rowOff>28385</xdr:rowOff>
    </xdr:from>
    <xdr:to>
      <xdr:col>1</xdr:col>
      <xdr:colOff>1304046</xdr:colOff>
      <xdr:row>51</xdr:row>
      <xdr:rowOff>568385</xdr:rowOff>
    </xdr:to>
    <xdr:pic>
      <xdr:nvPicPr>
        <xdr:cNvPr id="216" name="Image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987" y="2469253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47800</xdr:colOff>
      <xdr:row>52</xdr:row>
      <xdr:rowOff>41347</xdr:rowOff>
    </xdr:from>
    <xdr:to>
      <xdr:col>1</xdr:col>
      <xdr:colOff>1307800</xdr:colOff>
      <xdr:row>52</xdr:row>
      <xdr:rowOff>581347</xdr:rowOff>
    </xdr:to>
    <xdr:pic>
      <xdr:nvPicPr>
        <xdr:cNvPr id="217" name="Image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741" y="2533302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57898</xdr:colOff>
      <xdr:row>53</xdr:row>
      <xdr:rowOff>37370</xdr:rowOff>
    </xdr:from>
    <xdr:to>
      <xdr:col>1</xdr:col>
      <xdr:colOff>1317898</xdr:colOff>
      <xdr:row>53</xdr:row>
      <xdr:rowOff>577370</xdr:rowOff>
    </xdr:to>
    <xdr:pic>
      <xdr:nvPicPr>
        <xdr:cNvPr id="218" name="Image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839" y="2595657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69168</xdr:colOff>
      <xdr:row>54</xdr:row>
      <xdr:rowOff>30532</xdr:rowOff>
    </xdr:from>
    <xdr:to>
      <xdr:col>1</xdr:col>
      <xdr:colOff>1329168</xdr:colOff>
      <xdr:row>54</xdr:row>
      <xdr:rowOff>570532</xdr:rowOff>
    </xdr:to>
    <xdr:pic>
      <xdr:nvPicPr>
        <xdr:cNvPr id="219" name="Image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09" y="2657726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54135</xdr:colOff>
      <xdr:row>55</xdr:row>
      <xdr:rowOff>33002</xdr:rowOff>
    </xdr:from>
    <xdr:to>
      <xdr:col>1</xdr:col>
      <xdr:colOff>1314135</xdr:colOff>
      <xdr:row>55</xdr:row>
      <xdr:rowOff>573002</xdr:rowOff>
    </xdr:to>
    <xdr:pic>
      <xdr:nvPicPr>
        <xdr:cNvPr id="220" name="Image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076" y="2720726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55533</xdr:colOff>
      <xdr:row>56</xdr:row>
      <xdr:rowOff>39768</xdr:rowOff>
    </xdr:from>
    <xdr:to>
      <xdr:col>1</xdr:col>
      <xdr:colOff>1315533</xdr:colOff>
      <xdr:row>56</xdr:row>
      <xdr:rowOff>579768</xdr:rowOff>
    </xdr:to>
    <xdr:pic>
      <xdr:nvPicPr>
        <xdr:cNvPr id="221" name="Image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474" y="2784156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52272</xdr:colOff>
      <xdr:row>57</xdr:row>
      <xdr:rowOff>40553</xdr:rowOff>
    </xdr:from>
    <xdr:to>
      <xdr:col>1</xdr:col>
      <xdr:colOff>1312272</xdr:colOff>
      <xdr:row>57</xdr:row>
      <xdr:rowOff>580553</xdr:rowOff>
    </xdr:to>
    <xdr:pic>
      <xdr:nvPicPr>
        <xdr:cNvPr id="222" name="Image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213" y="2846987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56176</xdr:colOff>
      <xdr:row>58</xdr:row>
      <xdr:rowOff>47782</xdr:rowOff>
    </xdr:from>
    <xdr:to>
      <xdr:col>1</xdr:col>
      <xdr:colOff>1316176</xdr:colOff>
      <xdr:row>58</xdr:row>
      <xdr:rowOff>587782</xdr:rowOff>
    </xdr:to>
    <xdr:pic>
      <xdr:nvPicPr>
        <xdr:cNvPr id="223" name="Image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117" y="2910463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48368</xdr:colOff>
      <xdr:row>59</xdr:row>
      <xdr:rowOff>8548</xdr:rowOff>
    </xdr:from>
    <xdr:to>
      <xdr:col>1</xdr:col>
      <xdr:colOff>1308368</xdr:colOff>
      <xdr:row>59</xdr:row>
      <xdr:rowOff>548548</xdr:rowOff>
    </xdr:to>
    <xdr:pic>
      <xdr:nvPicPr>
        <xdr:cNvPr id="224" name="Image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09" y="2969293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45613</xdr:colOff>
      <xdr:row>60</xdr:row>
      <xdr:rowOff>49395</xdr:rowOff>
    </xdr:from>
    <xdr:to>
      <xdr:col>1</xdr:col>
      <xdr:colOff>1305613</xdr:colOff>
      <xdr:row>60</xdr:row>
      <xdr:rowOff>589395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554" y="3036130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44754</xdr:colOff>
      <xdr:row>61</xdr:row>
      <xdr:rowOff>30633</xdr:rowOff>
    </xdr:from>
    <xdr:to>
      <xdr:col>1</xdr:col>
      <xdr:colOff>1304754</xdr:colOff>
      <xdr:row>61</xdr:row>
      <xdr:rowOff>570633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695" y="3097007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37304</xdr:colOff>
      <xdr:row>62</xdr:row>
      <xdr:rowOff>59094</xdr:rowOff>
    </xdr:from>
    <xdr:to>
      <xdr:col>1</xdr:col>
      <xdr:colOff>1297304</xdr:colOff>
      <xdr:row>62</xdr:row>
      <xdr:rowOff>599094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245" y="3162606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45861</xdr:colOff>
      <xdr:row>63</xdr:row>
      <xdr:rowOff>46779</xdr:rowOff>
    </xdr:from>
    <xdr:to>
      <xdr:col>1</xdr:col>
      <xdr:colOff>1305861</xdr:colOff>
      <xdr:row>63</xdr:row>
      <xdr:rowOff>586779</xdr:rowOff>
    </xdr:to>
    <xdr:pic>
      <xdr:nvPicPr>
        <xdr:cNvPr id="228" name="Image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802" y="3224127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39737</xdr:colOff>
      <xdr:row>64</xdr:row>
      <xdr:rowOff>55694</xdr:rowOff>
    </xdr:from>
    <xdr:to>
      <xdr:col>1</xdr:col>
      <xdr:colOff>1299737</xdr:colOff>
      <xdr:row>64</xdr:row>
      <xdr:rowOff>595694</xdr:rowOff>
    </xdr:to>
    <xdr:pic>
      <xdr:nvPicPr>
        <xdr:cNvPr id="229" name="Imag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678" y="3287772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37657</xdr:colOff>
      <xdr:row>65</xdr:row>
      <xdr:rowOff>44556</xdr:rowOff>
    </xdr:from>
    <xdr:to>
      <xdr:col>1</xdr:col>
      <xdr:colOff>1297657</xdr:colOff>
      <xdr:row>65</xdr:row>
      <xdr:rowOff>584556</xdr:rowOff>
    </xdr:to>
    <xdr:pic>
      <xdr:nvPicPr>
        <xdr:cNvPr id="230" name="Imag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598" y="3349411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28206</xdr:colOff>
      <xdr:row>66</xdr:row>
      <xdr:rowOff>61561</xdr:rowOff>
    </xdr:from>
    <xdr:to>
      <xdr:col>1</xdr:col>
      <xdr:colOff>1288206</xdr:colOff>
      <xdr:row>66</xdr:row>
      <xdr:rowOff>601561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147" y="3413864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43102</xdr:colOff>
      <xdr:row>67</xdr:row>
      <xdr:rowOff>40903</xdr:rowOff>
    </xdr:from>
    <xdr:to>
      <xdr:col>1</xdr:col>
      <xdr:colOff>1303102</xdr:colOff>
      <xdr:row>67</xdr:row>
      <xdr:rowOff>580903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043" y="3474552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34830</xdr:colOff>
      <xdr:row>68</xdr:row>
      <xdr:rowOff>48849</xdr:rowOff>
    </xdr:from>
    <xdr:to>
      <xdr:col>1</xdr:col>
      <xdr:colOff>1294830</xdr:colOff>
      <xdr:row>68</xdr:row>
      <xdr:rowOff>588849</xdr:rowOff>
    </xdr:to>
    <xdr:pic>
      <xdr:nvPicPr>
        <xdr:cNvPr id="233" name="Image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71" y="3538099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45642</xdr:colOff>
      <xdr:row>69</xdr:row>
      <xdr:rowOff>28698</xdr:rowOff>
    </xdr:from>
    <xdr:to>
      <xdr:col>1</xdr:col>
      <xdr:colOff>1305642</xdr:colOff>
      <xdr:row>69</xdr:row>
      <xdr:rowOff>568698</xdr:rowOff>
    </xdr:to>
    <xdr:pic>
      <xdr:nvPicPr>
        <xdr:cNvPr id="234" name="Image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583" y="3598837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44530</xdr:colOff>
      <xdr:row>70</xdr:row>
      <xdr:rowOff>59517</xdr:rowOff>
    </xdr:from>
    <xdr:to>
      <xdr:col>1</xdr:col>
      <xdr:colOff>1304530</xdr:colOff>
      <xdr:row>70</xdr:row>
      <xdr:rowOff>599517</xdr:rowOff>
    </xdr:to>
    <xdr:pic>
      <xdr:nvPicPr>
        <xdr:cNvPr id="235" name="Image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471" y="3664672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54518</xdr:colOff>
      <xdr:row>71</xdr:row>
      <xdr:rowOff>51749</xdr:rowOff>
    </xdr:from>
    <xdr:to>
      <xdr:col>1</xdr:col>
      <xdr:colOff>1314518</xdr:colOff>
      <xdr:row>71</xdr:row>
      <xdr:rowOff>591749</xdr:rowOff>
    </xdr:to>
    <xdr:pic>
      <xdr:nvPicPr>
        <xdr:cNvPr id="236" name="Image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59" y="3726648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44352</xdr:colOff>
      <xdr:row>72</xdr:row>
      <xdr:rowOff>39359</xdr:rowOff>
    </xdr:from>
    <xdr:to>
      <xdr:col>1</xdr:col>
      <xdr:colOff>1304352</xdr:colOff>
      <xdr:row>72</xdr:row>
      <xdr:rowOff>579359</xdr:rowOff>
    </xdr:to>
    <xdr:pic>
      <xdr:nvPicPr>
        <xdr:cNvPr id="237" name="Image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93" y="3788162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42414</xdr:colOff>
      <xdr:row>73</xdr:row>
      <xdr:rowOff>45409</xdr:rowOff>
    </xdr:from>
    <xdr:to>
      <xdr:col>1</xdr:col>
      <xdr:colOff>1302414</xdr:colOff>
      <xdr:row>73</xdr:row>
      <xdr:rowOff>585409</xdr:rowOff>
    </xdr:to>
    <xdr:pic>
      <xdr:nvPicPr>
        <xdr:cNvPr id="238" name="Image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355" y="3851520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42020</xdr:colOff>
      <xdr:row>74</xdr:row>
      <xdr:rowOff>41720</xdr:rowOff>
    </xdr:from>
    <xdr:to>
      <xdr:col>1</xdr:col>
      <xdr:colOff>1302020</xdr:colOff>
      <xdr:row>74</xdr:row>
      <xdr:rowOff>581720</xdr:rowOff>
    </xdr:to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961" y="3913904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38680</xdr:colOff>
      <xdr:row>75</xdr:row>
      <xdr:rowOff>74210</xdr:rowOff>
    </xdr:from>
    <xdr:to>
      <xdr:col>1</xdr:col>
      <xdr:colOff>1298680</xdr:colOff>
      <xdr:row>75</xdr:row>
      <xdr:rowOff>614210</xdr:rowOff>
    </xdr:to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621" y="3979906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41085</xdr:colOff>
      <xdr:row>76</xdr:row>
      <xdr:rowOff>43656</xdr:rowOff>
    </xdr:from>
    <xdr:to>
      <xdr:col>1</xdr:col>
      <xdr:colOff>1301085</xdr:colOff>
      <xdr:row>76</xdr:row>
      <xdr:rowOff>583656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26" y="4039603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49163</xdr:colOff>
      <xdr:row>77</xdr:row>
      <xdr:rowOff>39949</xdr:rowOff>
    </xdr:from>
    <xdr:to>
      <xdr:col>1</xdr:col>
      <xdr:colOff>1309163</xdr:colOff>
      <xdr:row>77</xdr:row>
      <xdr:rowOff>579949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104" y="4101986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64988</xdr:colOff>
      <xdr:row>78</xdr:row>
      <xdr:rowOff>60714</xdr:rowOff>
    </xdr:from>
    <xdr:to>
      <xdr:col>1</xdr:col>
      <xdr:colOff>1324988</xdr:colOff>
      <xdr:row>78</xdr:row>
      <xdr:rowOff>600714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929" y="4166815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66703</xdr:colOff>
      <xdr:row>79</xdr:row>
      <xdr:rowOff>57529</xdr:rowOff>
    </xdr:from>
    <xdr:to>
      <xdr:col>1</xdr:col>
      <xdr:colOff>1326703</xdr:colOff>
      <xdr:row>79</xdr:row>
      <xdr:rowOff>597529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8644" y="4229250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44326</xdr:colOff>
      <xdr:row>80</xdr:row>
      <xdr:rowOff>49508</xdr:rowOff>
    </xdr:from>
    <xdr:to>
      <xdr:col>1</xdr:col>
      <xdr:colOff>1304326</xdr:colOff>
      <xdr:row>80</xdr:row>
      <xdr:rowOff>589508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267" y="4291200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40685</xdr:colOff>
      <xdr:row>81</xdr:row>
      <xdr:rowOff>61296</xdr:rowOff>
    </xdr:from>
    <xdr:to>
      <xdr:col>1</xdr:col>
      <xdr:colOff>1300685</xdr:colOff>
      <xdr:row>81</xdr:row>
      <xdr:rowOff>601296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626" y="4355132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51552</xdr:colOff>
      <xdr:row>82</xdr:row>
      <xdr:rowOff>50468</xdr:rowOff>
    </xdr:from>
    <xdr:to>
      <xdr:col>1</xdr:col>
      <xdr:colOff>1311552</xdr:colOff>
      <xdr:row>82</xdr:row>
      <xdr:rowOff>590468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493" y="4416802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52256</xdr:colOff>
      <xdr:row>83</xdr:row>
      <xdr:rowOff>49372</xdr:rowOff>
    </xdr:from>
    <xdr:to>
      <xdr:col>1</xdr:col>
      <xdr:colOff>1312256</xdr:colOff>
      <xdr:row>83</xdr:row>
      <xdr:rowOff>589372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197" y="4479446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45133</xdr:colOff>
      <xdr:row>84</xdr:row>
      <xdr:rowOff>54838</xdr:rowOff>
    </xdr:from>
    <xdr:to>
      <xdr:col>1</xdr:col>
      <xdr:colOff>1305133</xdr:colOff>
      <xdr:row>84</xdr:row>
      <xdr:rowOff>594838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074" y="4542745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50141</xdr:colOff>
      <xdr:row>85</xdr:row>
      <xdr:rowOff>66626</xdr:rowOff>
    </xdr:from>
    <xdr:to>
      <xdr:col>1</xdr:col>
      <xdr:colOff>1310141</xdr:colOff>
      <xdr:row>85</xdr:row>
      <xdr:rowOff>606626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082" y="4606677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44365</xdr:colOff>
      <xdr:row>86</xdr:row>
      <xdr:rowOff>66882</xdr:rowOff>
    </xdr:from>
    <xdr:to>
      <xdr:col>1</xdr:col>
      <xdr:colOff>1304365</xdr:colOff>
      <xdr:row>86</xdr:row>
      <xdr:rowOff>606882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306" y="4669455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54471</xdr:colOff>
      <xdr:row>87</xdr:row>
      <xdr:rowOff>49356</xdr:rowOff>
    </xdr:from>
    <xdr:to>
      <xdr:col>1</xdr:col>
      <xdr:colOff>1314471</xdr:colOff>
      <xdr:row>87</xdr:row>
      <xdr:rowOff>589356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12" y="4730456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53823</xdr:colOff>
      <xdr:row>88</xdr:row>
      <xdr:rowOff>52672</xdr:rowOff>
    </xdr:from>
    <xdr:to>
      <xdr:col>1</xdr:col>
      <xdr:colOff>1313823</xdr:colOff>
      <xdr:row>88</xdr:row>
      <xdr:rowOff>592672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764" y="4793540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35905</xdr:colOff>
      <xdr:row>89</xdr:row>
      <xdr:rowOff>32145</xdr:rowOff>
    </xdr:from>
    <xdr:to>
      <xdr:col>1</xdr:col>
      <xdr:colOff>1295905</xdr:colOff>
      <xdr:row>89</xdr:row>
      <xdr:rowOff>572145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46" y="4854241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35877</xdr:colOff>
      <xdr:row>90</xdr:row>
      <xdr:rowOff>81327</xdr:rowOff>
    </xdr:from>
    <xdr:to>
      <xdr:col>1</xdr:col>
      <xdr:colOff>1295877</xdr:colOff>
      <xdr:row>90</xdr:row>
      <xdr:rowOff>621327</xdr:rowOff>
    </xdr:to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18" y="4921912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45012</xdr:colOff>
      <xdr:row>91</xdr:row>
      <xdr:rowOff>66871</xdr:rowOff>
    </xdr:from>
    <xdr:to>
      <xdr:col>1</xdr:col>
      <xdr:colOff>1305012</xdr:colOff>
      <xdr:row>91</xdr:row>
      <xdr:rowOff>606871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53" y="4983219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37863</xdr:colOff>
      <xdr:row>92</xdr:row>
      <xdr:rowOff>39237</xdr:rowOff>
    </xdr:from>
    <xdr:to>
      <xdr:col>1</xdr:col>
      <xdr:colOff>1297863</xdr:colOff>
      <xdr:row>92</xdr:row>
      <xdr:rowOff>579237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804" y="5043209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40203</xdr:colOff>
      <xdr:row>93</xdr:row>
      <xdr:rowOff>58828</xdr:rowOff>
    </xdr:from>
    <xdr:to>
      <xdr:col>1</xdr:col>
      <xdr:colOff>1300203</xdr:colOff>
      <xdr:row>93</xdr:row>
      <xdr:rowOff>598828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144" y="5107921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46548</xdr:colOff>
      <xdr:row>94</xdr:row>
      <xdr:rowOff>48792</xdr:rowOff>
    </xdr:from>
    <xdr:to>
      <xdr:col>1</xdr:col>
      <xdr:colOff>1306548</xdr:colOff>
      <xdr:row>94</xdr:row>
      <xdr:rowOff>588792</xdr:rowOff>
    </xdr:to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489" y="5169670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29803</xdr:colOff>
      <xdr:row>95</xdr:row>
      <xdr:rowOff>58381</xdr:rowOff>
    </xdr:from>
    <xdr:to>
      <xdr:col>1</xdr:col>
      <xdr:colOff>1289803</xdr:colOff>
      <xdr:row>95</xdr:row>
      <xdr:rowOff>598381</xdr:rowOff>
    </xdr:to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744" y="5233382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32013</xdr:colOff>
      <xdr:row>96</xdr:row>
      <xdr:rowOff>49580</xdr:rowOff>
    </xdr:from>
    <xdr:to>
      <xdr:col>1</xdr:col>
      <xdr:colOff>1292013</xdr:colOff>
      <xdr:row>96</xdr:row>
      <xdr:rowOff>589580</xdr:rowOff>
    </xdr:to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3954" y="5295255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53762</xdr:colOff>
      <xdr:row>97</xdr:row>
      <xdr:rowOff>42991</xdr:rowOff>
    </xdr:from>
    <xdr:to>
      <xdr:col>1</xdr:col>
      <xdr:colOff>1313762</xdr:colOff>
      <xdr:row>97</xdr:row>
      <xdr:rowOff>582991</xdr:rowOff>
    </xdr:to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703" y="5357349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45107</xdr:colOff>
      <xdr:row>98</xdr:row>
      <xdr:rowOff>56733</xdr:rowOff>
    </xdr:from>
    <xdr:to>
      <xdr:col>1</xdr:col>
      <xdr:colOff>1305107</xdr:colOff>
      <xdr:row>98</xdr:row>
      <xdr:rowOff>596733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048" y="5421476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48626</xdr:colOff>
      <xdr:row>99</xdr:row>
      <xdr:rowOff>36537</xdr:rowOff>
    </xdr:from>
    <xdr:to>
      <xdr:col>1</xdr:col>
      <xdr:colOff>1308626</xdr:colOff>
      <xdr:row>99</xdr:row>
      <xdr:rowOff>576537</xdr:rowOff>
    </xdr:to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567" y="5482209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35902</xdr:colOff>
      <xdr:row>100</xdr:row>
      <xdr:rowOff>52754</xdr:rowOff>
    </xdr:from>
    <xdr:to>
      <xdr:col>1</xdr:col>
      <xdr:colOff>1295902</xdr:colOff>
      <xdr:row>100</xdr:row>
      <xdr:rowOff>592754</xdr:rowOff>
    </xdr:to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43" y="5546584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53591</xdr:colOff>
      <xdr:row>101</xdr:row>
      <xdr:rowOff>15161</xdr:rowOff>
    </xdr:from>
    <xdr:to>
      <xdr:col>1</xdr:col>
      <xdr:colOff>1313591</xdr:colOff>
      <xdr:row>101</xdr:row>
      <xdr:rowOff>555161</xdr:rowOff>
    </xdr:to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532" y="5605577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48745</xdr:colOff>
      <xdr:row>102</xdr:row>
      <xdr:rowOff>54309</xdr:rowOff>
    </xdr:from>
    <xdr:to>
      <xdr:col>1</xdr:col>
      <xdr:colOff>1308745</xdr:colOff>
      <xdr:row>102</xdr:row>
      <xdr:rowOff>594309</xdr:rowOff>
    </xdr:to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686" y="5672245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42922</xdr:colOff>
      <xdr:row>103</xdr:row>
      <xdr:rowOff>57301</xdr:rowOff>
    </xdr:from>
    <xdr:to>
      <xdr:col>1</xdr:col>
      <xdr:colOff>1302922</xdr:colOff>
      <xdr:row>103</xdr:row>
      <xdr:rowOff>597301</xdr:rowOff>
    </xdr:to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863" y="5735297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46047</xdr:colOff>
      <xdr:row>104</xdr:row>
      <xdr:rowOff>38420</xdr:rowOff>
    </xdr:from>
    <xdr:to>
      <xdr:col>1</xdr:col>
      <xdr:colOff>1306047</xdr:colOff>
      <xdr:row>104</xdr:row>
      <xdr:rowOff>578420</xdr:rowOff>
    </xdr:to>
    <xdr:pic>
      <xdr:nvPicPr>
        <xdr:cNvPr id="89" name="Imag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8" y="5796162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105</xdr:row>
      <xdr:rowOff>49626</xdr:rowOff>
    </xdr:from>
    <xdr:to>
      <xdr:col>1</xdr:col>
      <xdr:colOff>1294840</xdr:colOff>
      <xdr:row>105</xdr:row>
      <xdr:rowOff>589626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5860036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106</xdr:row>
      <xdr:rowOff>60831</xdr:rowOff>
    </xdr:from>
    <xdr:to>
      <xdr:col>1</xdr:col>
      <xdr:colOff>1294841</xdr:colOff>
      <xdr:row>106</xdr:row>
      <xdr:rowOff>600831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5923909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107</xdr:row>
      <xdr:rowOff>52027</xdr:rowOff>
    </xdr:from>
    <xdr:to>
      <xdr:col>1</xdr:col>
      <xdr:colOff>1294840</xdr:colOff>
      <xdr:row>107</xdr:row>
      <xdr:rowOff>592027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5985782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32439</xdr:colOff>
      <xdr:row>108</xdr:row>
      <xdr:rowOff>43223</xdr:rowOff>
    </xdr:from>
    <xdr:to>
      <xdr:col>1</xdr:col>
      <xdr:colOff>1292439</xdr:colOff>
      <xdr:row>108</xdr:row>
      <xdr:rowOff>583223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380" y="6047654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43645</xdr:colOff>
      <xdr:row>109</xdr:row>
      <xdr:rowOff>40821</xdr:rowOff>
    </xdr:from>
    <xdr:to>
      <xdr:col>1</xdr:col>
      <xdr:colOff>1303645</xdr:colOff>
      <xdr:row>109</xdr:row>
      <xdr:rowOff>580821</xdr:rowOff>
    </xdr:to>
    <xdr:pic>
      <xdr:nvPicPr>
        <xdr:cNvPr id="95" name="Imag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586" y="6110167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43645</xdr:colOff>
      <xdr:row>110</xdr:row>
      <xdr:rowOff>38420</xdr:rowOff>
    </xdr:from>
    <xdr:to>
      <xdr:col>1</xdr:col>
      <xdr:colOff>1303645</xdr:colOff>
      <xdr:row>110</xdr:row>
      <xdr:rowOff>578420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586" y="6172680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111</xdr:row>
      <xdr:rowOff>43222</xdr:rowOff>
    </xdr:from>
    <xdr:to>
      <xdr:col>1</xdr:col>
      <xdr:colOff>1306046</xdr:colOff>
      <xdr:row>111</xdr:row>
      <xdr:rowOff>583222</xdr:rowOff>
    </xdr:to>
    <xdr:pic>
      <xdr:nvPicPr>
        <xdr:cNvPr id="97" name="Imag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6235913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48448</xdr:colOff>
      <xdr:row>112</xdr:row>
      <xdr:rowOff>52026</xdr:rowOff>
    </xdr:from>
    <xdr:to>
      <xdr:col>1</xdr:col>
      <xdr:colOff>1308448</xdr:colOff>
      <xdr:row>112</xdr:row>
      <xdr:rowOff>592026</xdr:rowOff>
    </xdr:to>
    <xdr:pic>
      <xdr:nvPicPr>
        <xdr:cNvPr id="99" name="Imag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9" y="6299546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46047</xdr:colOff>
      <xdr:row>113</xdr:row>
      <xdr:rowOff>49627</xdr:rowOff>
    </xdr:from>
    <xdr:to>
      <xdr:col>1</xdr:col>
      <xdr:colOff>1306047</xdr:colOff>
      <xdr:row>113</xdr:row>
      <xdr:rowOff>589627</xdr:rowOff>
    </xdr:to>
    <xdr:pic>
      <xdr:nvPicPr>
        <xdr:cNvPr id="100" name="Imag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8" y="6362059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57252</xdr:colOff>
      <xdr:row>114</xdr:row>
      <xdr:rowOff>40822</xdr:rowOff>
    </xdr:from>
    <xdr:to>
      <xdr:col>1</xdr:col>
      <xdr:colOff>1317252</xdr:colOff>
      <xdr:row>114</xdr:row>
      <xdr:rowOff>580822</xdr:rowOff>
    </xdr:to>
    <xdr:pic>
      <xdr:nvPicPr>
        <xdr:cNvPr id="101" name="Imag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193" y="6423932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115</xdr:row>
      <xdr:rowOff>38420</xdr:rowOff>
    </xdr:from>
    <xdr:to>
      <xdr:col>1</xdr:col>
      <xdr:colOff>1294840</xdr:colOff>
      <xdr:row>115</xdr:row>
      <xdr:rowOff>578420</xdr:rowOff>
    </xdr:to>
    <xdr:pic>
      <xdr:nvPicPr>
        <xdr:cNvPr id="102" name="Imag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6486444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34839</xdr:colOff>
      <xdr:row>116</xdr:row>
      <xdr:rowOff>52028</xdr:rowOff>
    </xdr:from>
    <xdr:to>
      <xdr:col>1</xdr:col>
      <xdr:colOff>1294839</xdr:colOff>
      <xdr:row>116</xdr:row>
      <xdr:rowOff>592028</xdr:rowOff>
    </xdr:to>
    <xdr:pic>
      <xdr:nvPicPr>
        <xdr:cNvPr id="103" name="Imag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0" y="6550558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48447</xdr:colOff>
      <xdr:row>117</xdr:row>
      <xdr:rowOff>52026</xdr:rowOff>
    </xdr:from>
    <xdr:to>
      <xdr:col>1</xdr:col>
      <xdr:colOff>1308447</xdr:colOff>
      <xdr:row>117</xdr:row>
      <xdr:rowOff>592026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8" y="6613311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118</xdr:row>
      <xdr:rowOff>43223</xdr:rowOff>
    </xdr:from>
    <xdr:to>
      <xdr:col>1</xdr:col>
      <xdr:colOff>1294841</xdr:colOff>
      <xdr:row>118</xdr:row>
      <xdr:rowOff>583223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667518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37242</xdr:colOff>
      <xdr:row>119</xdr:row>
      <xdr:rowOff>40822</xdr:rowOff>
    </xdr:from>
    <xdr:to>
      <xdr:col>1</xdr:col>
      <xdr:colOff>1297242</xdr:colOff>
      <xdr:row>119</xdr:row>
      <xdr:rowOff>580822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3" y="6737696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120</xdr:row>
      <xdr:rowOff>52028</xdr:rowOff>
    </xdr:from>
    <xdr:to>
      <xdr:col>1</xdr:col>
      <xdr:colOff>1294840</xdr:colOff>
      <xdr:row>120</xdr:row>
      <xdr:rowOff>592028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6801570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46045</xdr:colOff>
      <xdr:row>121</xdr:row>
      <xdr:rowOff>52027</xdr:rowOff>
    </xdr:from>
    <xdr:to>
      <xdr:col>1</xdr:col>
      <xdr:colOff>1306045</xdr:colOff>
      <xdr:row>121</xdr:row>
      <xdr:rowOff>592027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6" y="6864323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37241</xdr:colOff>
      <xdr:row>122</xdr:row>
      <xdr:rowOff>54428</xdr:rowOff>
    </xdr:from>
    <xdr:to>
      <xdr:col>1</xdr:col>
      <xdr:colOff>1297241</xdr:colOff>
      <xdr:row>122</xdr:row>
      <xdr:rowOff>594428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2" y="6927316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48448</xdr:colOff>
      <xdr:row>123</xdr:row>
      <xdr:rowOff>54428</xdr:rowOff>
    </xdr:from>
    <xdr:to>
      <xdr:col>1</xdr:col>
      <xdr:colOff>1308448</xdr:colOff>
      <xdr:row>123</xdr:row>
      <xdr:rowOff>594428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9" y="6990069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48447</xdr:colOff>
      <xdr:row>124</xdr:row>
      <xdr:rowOff>63234</xdr:rowOff>
    </xdr:from>
    <xdr:to>
      <xdr:col>1</xdr:col>
      <xdr:colOff>1308447</xdr:colOff>
      <xdr:row>124</xdr:row>
      <xdr:rowOff>603234</xdr:rowOff>
    </xdr:to>
    <xdr:pic>
      <xdr:nvPicPr>
        <xdr:cNvPr id="112" name="Imag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8" y="7053702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37242</xdr:colOff>
      <xdr:row>125</xdr:row>
      <xdr:rowOff>54429</xdr:rowOff>
    </xdr:from>
    <xdr:to>
      <xdr:col>1</xdr:col>
      <xdr:colOff>1297242</xdr:colOff>
      <xdr:row>125</xdr:row>
      <xdr:rowOff>594429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3" y="7115575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126</xdr:row>
      <xdr:rowOff>54429</xdr:rowOff>
    </xdr:from>
    <xdr:to>
      <xdr:col>1</xdr:col>
      <xdr:colOff>1294840</xdr:colOff>
      <xdr:row>126</xdr:row>
      <xdr:rowOff>594429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7178328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34839</xdr:colOff>
      <xdr:row>127</xdr:row>
      <xdr:rowOff>40822</xdr:rowOff>
    </xdr:from>
    <xdr:to>
      <xdr:col>1</xdr:col>
      <xdr:colOff>1294839</xdr:colOff>
      <xdr:row>127</xdr:row>
      <xdr:rowOff>580822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0" y="7239720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37242</xdr:colOff>
      <xdr:row>128</xdr:row>
      <xdr:rowOff>54429</xdr:rowOff>
    </xdr:from>
    <xdr:to>
      <xdr:col>1</xdr:col>
      <xdr:colOff>1297242</xdr:colOff>
      <xdr:row>128</xdr:row>
      <xdr:rowOff>594429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3" y="730383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129</xdr:row>
      <xdr:rowOff>29616</xdr:rowOff>
    </xdr:from>
    <xdr:to>
      <xdr:col>1</xdr:col>
      <xdr:colOff>1306046</xdr:colOff>
      <xdr:row>129</xdr:row>
      <xdr:rowOff>569616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7364105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57251</xdr:colOff>
      <xdr:row>130</xdr:row>
      <xdr:rowOff>40822</xdr:rowOff>
    </xdr:from>
    <xdr:to>
      <xdr:col>1</xdr:col>
      <xdr:colOff>1317251</xdr:colOff>
      <xdr:row>130</xdr:row>
      <xdr:rowOff>580822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192" y="7427979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57252</xdr:colOff>
      <xdr:row>131</xdr:row>
      <xdr:rowOff>52026</xdr:rowOff>
    </xdr:from>
    <xdr:to>
      <xdr:col>1</xdr:col>
      <xdr:colOff>1317252</xdr:colOff>
      <xdr:row>131</xdr:row>
      <xdr:rowOff>592026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193" y="7491852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46047</xdr:colOff>
      <xdr:row>132</xdr:row>
      <xdr:rowOff>60831</xdr:rowOff>
    </xdr:from>
    <xdr:to>
      <xdr:col>1</xdr:col>
      <xdr:colOff>1306047</xdr:colOff>
      <xdr:row>132</xdr:row>
      <xdr:rowOff>600831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8" y="7555486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133</xdr:row>
      <xdr:rowOff>43222</xdr:rowOff>
    </xdr:from>
    <xdr:to>
      <xdr:col>1</xdr:col>
      <xdr:colOff>1294841</xdr:colOff>
      <xdr:row>133</xdr:row>
      <xdr:rowOff>583222</xdr:rowOff>
    </xdr:to>
    <xdr:pic>
      <xdr:nvPicPr>
        <xdr:cNvPr id="121" name="Imag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7616478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134</xdr:row>
      <xdr:rowOff>54429</xdr:rowOff>
    </xdr:from>
    <xdr:to>
      <xdr:col>1</xdr:col>
      <xdr:colOff>1306046</xdr:colOff>
      <xdr:row>134</xdr:row>
      <xdr:rowOff>594429</xdr:rowOff>
    </xdr:to>
    <xdr:pic>
      <xdr:nvPicPr>
        <xdr:cNvPr id="122" name="Imag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7680351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37241</xdr:colOff>
      <xdr:row>135</xdr:row>
      <xdr:rowOff>43223</xdr:rowOff>
    </xdr:from>
    <xdr:to>
      <xdr:col>1</xdr:col>
      <xdr:colOff>1297241</xdr:colOff>
      <xdr:row>135</xdr:row>
      <xdr:rowOff>583223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2" y="774198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48447</xdr:colOff>
      <xdr:row>136</xdr:row>
      <xdr:rowOff>65634</xdr:rowOff>
    </xdr:from>
    <xdr:to>
      <xdr:col>1</xdr:col>
      <xdr:colOff>1308447</xdr:colOff>
      <xdr:row>136</xdr:row>
      <xdr:rowOff>605634</xdr:rowOff>
    </xdr:to>
    <xdr:pic>
      <xdr:nvPicPr>
        <xdr:cNvPr id="124" name="Imag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388" y="7806978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37242</xdr:colOff>
      <xdr:row>137</xdr:row>
      <xdr:rowOff>40822</xdr:rowOff>
    </xdr:from>
    <xdr:to>
      <xdr:col>1</xdr:col>
      <xdr:colOff>1297242</xdr:colOff>
      <xdr:row>137</xdr:row>
      <xdr:rowOff>580822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3" y="7867249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46045</xdr:colOff>
      <xdr:row>138</xdr:row>
      <xdr:rowOff>40822</xdr:rowOff>
    </xdr:from>
    <xdr:to>
      <xdr:col>1</xdr:col>
      <xdr:colOff>1306045</xdr:colOff>
      <xdr:row>138</xdr:row>
      <xdr:rowOff>580822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6" y="7930002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139</xdr:row>
      <xdr:rowOff>63234</xdr:rowOff>
    </xdr:from>
    <xdr:to>
      <xdr:col>1</xdr:col>
      <xdr:colOff>1306046</xdr:colOff>
      <xdr:row>139</xdr:row>
      <xdr:rowOff>603234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7994996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140</xdr:row>
      <xdr:rowOff>63234</xdr:rowOff>
    </xdr:from>
    <xdr:to>
      <xdr:col>1</xdr:col>
      <xdr:colOff>1306046</xdr:colOff>
      <xdr:row>140</xdr:row>
      <xdr:rowOff>603234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8057749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141</xdr:row>
      <xdr:rowOff>52027</xdr:rowOff>
    </xdr:from>
    <xdr:to>
      <xdr:col>1</xdr:col>
      <xdr:colOff>1306046</xdr:colOff>
      <xdr:row>141</xdr:row>
      <xdr:rowOff>592027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8119382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142</xdr:row>
      <xdr:rowOff>43222</xdr:rowOff>
    </xdr:from>
    <xdr:to>
      <xdr:col>1</xdr:col>
      <xdr:colOff>1294840</xdr:colOff>
      <xdr:row>142</xdr:row>
      <xdr:rowOff>583222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8181254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37241</xdr:colOff>
      <xdr:row>143</xdr:row>
      <xdr:rowOff>43223</xdr:rowOff>
    </xdr:from>
    <xdr:to>
      <xdr:col>1</xdr:col>
      <xdr:colOff>1297241</xdr:colOff>
      <xdr:row>143</xdr:row>
      <xdr:rowOff>583223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2" y="8244007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34841</xdr:colOff>
      <xdr:row>144</xdr:row>
      <xdr:rowOff>49627</xdr:rowOff>
    </xdr:from>
    <xdr:to>
      <xdr:col>1</xdr:col>
      <xdr:colOff>1294841</xdr:colOff>
      <xdr:row>144</xdr:row>
      <xdr:rowOff>589627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2" y="8307400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46045</xdr:colOff>
      <xdr:row>145</xdr:row>
      <xdr:rowOff>40822</xdr:rowOff>
    </xdr:from>
    <xdr:to>
      <xdr:col>1</xdr:col>
      <xdr:colOff>1306045</xdr:colOff>
      <xdr:row>145</xdr:row>
      <xdr:rowOff>580822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6" y="8369273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146</xdr:row>
      <xdr:rowOff>60832</xdr:rowOff>
    </xdr:from>
    <xdr:to>
      <xdr:col>1</xdr:col>
      <xdr:colOff>1306046</xdr:colOff>
      <xdr:row>146</xdr:row>
      <xdr:rowOff>600832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8434027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43646</xdr:colOff>
      <xdr:row>147</xdr:row>
      <xdr:rowOff>40822</xdr:rowOff>
    </xdr:from>
    <xdr:to>
      <xdr:col>1</xdr:col>
      <xdr:colOff>1303646</xdr:colOff>
      <xdr:row>147</xdr:row>
      <xdr:rowOff>580822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5587" y="8494779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148</xdr:row>
      <xdr:rowOff>29615</xdr:rowOff>
    </xdr:from>
    <xdr:to>
      <xdr:col>1</xdr:col>
      <xdr:colOff>1294840</xdr:colOff>
      <xdr:row>148</xdr:row>
      <xdr:rowOff>569615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8556411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34840</xdr:colOff>
      <xdr:row>149</xdr:row>
      <xdr:rowOff>40821</xdr:rowOff>
    </xdr:from>
    <xdr:to>
      <xdr:col>1</xdr:col>
      <xdr:colOff>1294840</xdr:colOff>
      <xdr:row>149</xdr:row>
      <xdr:rowOff>580821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781" y="8620285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46046</xdr:colOff>
      <xdr:row>150</xdr:row>
      <xdr:rowOff>43222</xdr:rowOff>
    </xdr:from>
    <xdr:to>
      <xdr:col>1</xdr:col>
      <xdr:colOff>1306046</xdr:colOff>
      <xdr:row>150</xdr:row>
      <xdr:rowOff>583222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7" y="8683278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37242</xdr:colOff>
      <xdr:row>151</xdr:row>
      <xdr:rowOff>40821</xdr:rowOff>
    </xdr:from>
    <xdr:to>
      <xdr:col>1</xdr:col>
      <xdr:colOff>1297242</xdr:colOff>
      <xdr:row>151</xdr:row>
      <xdr:rowOff>580821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83" y="8745790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28436</xdr:colOff>
      <xdr:row>152</xdr:row>
      <xdr:rowOff>40821</xdr:rowOff>
    </xdr:from>
    <xdr:to>
      <xdr:col>1</xdr:col>
      <xdr:colOff>1288436</xdr:colOff>
      <xdr:row>152</xdr:row>
      <xdr:rowOff>580821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377" y="8808543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46043</xdr:colOff>
      <xdr:row>24</xdr:row>
      <xdr:rowOff>27214</xdr:rowOff>
    </xdr:from>
    <xdr:to>
      <xdr:col>1</xdr:col>
      <xdr:colOff>1306043</xdr:colOff>
      <xdr:row>24</xdr:row>
      <xdr:rowOff>567214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984" y="774806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28437</xdr:colOff>
      <xdr:row>37</xdr:row>
      <xdr:rowOff>32017</xdr:rowOff>
    </xdr:from>
    <xdr:to>
      <xdr:col>1</xdr:col>
      <xdr:colOff>1288437</xdr:colOff>
      <xdr:row>37</xdr:row>
      <xdr:rowOff>572017</xdr:rowOff>
    </xdr:to>
    <xdr:pic>
      <xdr:nvPicPr>
        <xdr:cNvPr id="145" name="Imag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378" y="1591075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153</xdr:row>
      <xdr:rowOff>44824</xdr:rowOff>
    </xdr:from>
    <xdr:to>
      <xdr:col>1</xdr:col>
      <xdr:colOff>1295030</xdr:colOff>
      <xdr:row>153</xdr:row>
      <xdr:rowOff>584824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8871697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154</xdr:row>
      <xdr:rowOff>56029</xdr:rowOff>
    </xdr:from>
    <xdr:to>
      <xdr:col>1</xdr:col>
      <xdr:colOff>1295029</xdr:colOff>
      <xdr:row>154</xdr:row>
      <xdr:rowOff>596029</xdr:rowOff>
    </xdr:to>
    <xdr:pic>
      <xdr:nvPicPr>
        <xdr:cNvPr id="144" name="Imag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8935570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155</xdr:row>
      <xdr:rowOff>33618</xdr:rowOff>
    </xdr:from>
    <xdr:to>
      <xdr:col>1</xdr:col>
      <xdr:colOff>1306235</xdr:colOff>
      <xdr:row>155</xdr:row>
      <xdr:rowOff>573618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8996082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156</xdr:row>
      <xdr:rowOff>44823</xdr:rowOff>
    </xdr:from>
    <xdr:to>
      <xdr:col>1</xdr:col>
      <xdr:colOff>1306235</xdr:colOff>
      <xdr:row>156</xdr:row>
      <xdr:rowOff>584823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059955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157</xdr:row>
      <xdr:rowOff>44824</xdr:rowOff>
    </xdr:from>
    <xdr:to>
      <xdr:col>1</xdr:col>
      <xdr:colOff>1306235</xdr:colOff>
      <xdr:row>157</xdr:row>
      <xdr:rowOff>584824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122708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158</xdr:row>
      <xdr:rowOff>44824</xdr:rowOff>
    </xdr:from>
    <xdr:to>
      <xdr:col>1</xdr:col>
      <xdr:colOff>1306235</xdr:colOff>
      <xdr:row>158</xdr:row>
      <xdr:rowOff>584824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185461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159</xdr:row>
      <xdr:rowOff>56029</xdr:rowOff>
    </xdr:from>
    <xdr:to>
      <xdr:col>1</xdr:col>
      <xdr:colOff>1317441</xdr:colOff>
      <xdr:row>159</xdr:row>
      <xdr:rowOff>596029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9249335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160</xdr:row>
      <xdr:rowOff>44823</xdr:rowOff>
    </xdr:from>
    <xdr:to>
      <xdr:col>1</xdr:col>
      <xdr:colOff>1295029</xdr:colOff>
      <xdr:row>160</xdr:row>
      <xdr:rowOff>584823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9310967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161</xdr:row>
      <xdr:rowOff>56029</xdr:rowOff>
    </xdr:from>
    <xdr:to>
      <xdr:col>1</xdr:col>
      <xdr:colOff>1295029</xdr:colOff>
      <xdr:row>161</xdr:row>
      <xdr:rowOff>596029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9374841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162</xdr:row>
      <xdr:rowOff>56029</xdr:rowOff>
    </xdr:from>
    <xdr:to>
      <xdr:col>1</xdr:col>
      <xdr:colOff>1295030</xdr:colOff>
      <xdr:row>162</xdr:row>
      <xdr:rowOff>596029</xdr:rowOff>
    </xdr:to>
    <xdr:pic>
      <xdr:nvPicPr>
        <xdr:cNvPr id="155" name="Imag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943759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163</xdr:row>
      <xdr:rowOff>56030</xdr:rowOff>
    </xdr:from>
    <xdr:to>
      <xdr:col>1</xdr:col>
      <xdr:colOff>1306235</xdr:colOff>
      <xdr:row>163</xdr:row>
      <xdr:rowOff>596030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500347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46236</xdr:colOff>
      <xdr:row>164</xdr:row>
      <xdr:rowOff>56029</xdr:rowOff>
    </xdr:from>
    <xdr:to>
      <xdr:col>1</xdr:col>
      <xdr:colOff>1306236</xdr:colOff>
      <xdr:row>164</xdr:row>
      <xdr:rowOff>596029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7" y="9563100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165</xdr:row>
      <xdr:rowOff>56030</xdr:rowOff>
    </xdr:from>
    <xdr:to>
      <xdr:col>1</xdr:col>
      <xdr:colOff>1295029</xdr:colOff>
      <xdr:row>165</xdr:row>
      <xdr:rowOff>596030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9625853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166</xdr:row>
      <xdr:rowOff>56029</xdr:rowOff>
    </xdr:from>
    <xdr:to>
      <xdr:col>1</xdr:col>
      <xdr:colOff>1295030</xdr:colOff>
      <xdr:row>166</xdr:row>
      <xdr:rowOff>596029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9688605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167</xdr:row>
      <xdr:rowOff>67235</xdr:rowOff>
    </xdr:from>
    <xdr:to>
      <xdr:col>1</xdr:col>
      <xdr:colOff>1317441</xdr:colOff>
      <xdr:row>167</xdr:row>
      <xdr:rowOff>607235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9752479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168</xdr:row>
      <xdr:rowOff>56029</xdr:rowOff>
    </xdr:from>
    <xdr:to>
      <xdr:col>1</xdr:col>
      <xdr:colOff>1317441</xdr:colOff>
      <xdr:row>168</xdr:row>
      <xdr:rowOff>596029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9814111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169</xdr:row>
      <xdr:rowOff>56029</xdr:rowOff>
    </xdr:from>
    <xdr:to>
      <xdr:col>1</xdr:col>
      <xdr:colOff>1295030</xdr:colOff>
      <xdr:row>169</xdr:row>
      <xdr:rowOff>596029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9876864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170</xdr:row>
      <xdr:rowOff>44823</xdr:rowOff>
    </xdr:from>
    <xdr:to>
      <xdr:col>1</xdr:col>
      <xdr:colOff>1306235</xdr:colOff>
      <xdr:row>170</xdr:row>
      <xdr:rowOff>584823</xdr:rowOff>
    </xdr:to>
    <xdr:pic>
      <xdr:nvPicPr>
        <xdr:cNvPr id="164" name="Image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99384970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171</xdr:row>
      <xdr:rowOff>44823</xdr:rowOff>
    </xdr:from>
    <xdr:to>
      <xdr:col>1</xdr:col>
      <xdr:colOff>1295029</xdr:colOff>
      <xdr:row>171</xdr:row>
      <xdr:rowOff>584823</xdr:rowOff>
    </xdr:to>
    <xdr:pic>
      <xdr:nvPicPr>
        <xdr:cNvPr id="165" name="Image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10001249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172</xdr:row>
      <xdr:rowOff>56030</xdr:rowOff>
    </xdr:from>
    <xdr:to>
      <xdr:col>1</xdr:col>
      <xdr:colOff>1306235</xdr:colOff>
      <xdr:row>172</xdr:row>
      <xdr:rowOff>596030</xdr:rowOff>
    </xdr:to>
    <xdr:pic>
      <xdr:nvPicPr>
        <xdr:cNvPr id="166" name="Image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065123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173</xdr:row>
      <xdr:rowOff>44823</xdr:rowOff>
    </xdr:from>
    <xdr:to>
      <xdr:col>1</xdr:col>
      <xdr:colOff>1317441</xdr:colOff>
      <xdr:row>173</xdr:row>
      <xdr:rowOff>584823</xdr:rowOff>
    </xdr:to>
    <xdr:pic>
      <xdr:nvPicPr>
        <xdr:cNvPr id="167" name="Image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101267558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174</xdr:row>
      <xdr:rowOff>67236</xdr:rowOff>
    </xdr:from>
    <xdr:to>
      <xdr:col>1</xdr:col>
      <xdr:colOff>1295030</xdr:colOff>
      <xdr:row>174</xdr:row>
      <xdr:rowOff>607236</xdr:rowOff>
    </xdr:to>
    <xdr:pic>
      <xdr:nvPicPr>
        <xdr:cNvPr id="168" name="Image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10191750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175</xdr:row>
      <xdr:rowOff>44823</xdr:rowOff>
    </xdr:from>
    <xdr:to>
      <xdr:col>1</xdr:col>
      <xdr:colOff>1295030</xdr:colOff>
      <xdr:row>175</xdr:row>
      <xdr:rowOff>584823</xdr:rowOff>
    </xdr:to>
    <xdr:pic>
      <xdr:nvPicPr>
        <xdr:cNvPr id="169" name="Image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102522617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176</xdr:row>
      <xdr:rowOff>56029</xdr:rowOff>
    </xdr:from>
    <xdr:to>
      <xdr:col>1</xdr:col>
      <xdr:colOff>1306235</xdr:colOff>
      <xdr:row>176</xdr:row>
      <xdr:rowOff>596029</xdr:rowOff>
    </xdr:to>
    <xdr:pic>
      <xdr:nvPicPr>
        <xdr:cNvPr id="170" name="Image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316135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46236</xdr:colOff>
      <xdr:row>177</xdr:row>
      <xdr:rowOff>44823</xdr:rowOff>
    </xdr:from>
    <xdr:to>
      <xdr:col>1</xdr:col>
      <xdr:colOff>1306236</xdr:colOff>
      <xdr:row>177</xdr:row>
      <xdr:rowOff>584823</xdr:rowOff>
    </xdr:to>
    <xdr:pic>
      <xdr:nvPicPr>
        <xdr:cNvPr id="171" name="Image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7" y="10377767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178</xdr:row>
      <xdr:rowOff>44824</xdr:rowOff>
    </xdr:from>
    <xdr:to>
      <xdr:col>1</xdr:col>
      <xdr:colOff>1306235</xdr:colOff>
      <xdr:row>178</xdr:row>
      <xdr:rowOff>584824</xdr:rowOff>
    </xdr:to>
    <xdr:pic>
      <xdr:nvPicPr>
        <xdr:cNvPr id="172" name="Image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4405206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179</xdr:row>
      <xdr:rowOff>44823</xdr:rowOff>
    </xdr:from>
    <xdr:to>
      <xdr:col>1</xdr:col>
      <xdr:colOff>1306235</xdr:colOff>
      <xdr:row>179</xdr:row>
      <xdr:rowOff>584823</xdr:rowOff>
    </xdr:to>
    <xdr:pic>
      <xdr:nvPicPr>
        <xdr:cNvPr id="173" name="Image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503273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180</xdr:row>
      <xdr:rowOff>44824</xdr:rowOff>
    </xdr:from>
    <xdr:to>
      <xdr:col>1</xdr:col>
      <xdr:colOff>1306235</xdr:colOff>
      <xdr:row>180</xdr:row>
      <xdr:rowOff>584824</xdr:rowOff>
    </xdr:to>
    <xdr:pic>
      <xdr:nvPicPr>
        <xdr:cNvPr id="174" name="Image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5660265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57441</xdr:colOff>
      <xdr:row>181</xdr:row>
      <xdr:rowOff>56030</xdr:rowOff>
    </xdr:from>
    <xdr:to>
      <xdr:col>1</xdr:col>
      <xdr:colOff>1317441</xdr:colOff>
      <xdr:row>181</xdr:row>
      <xdr:rowOff>596030</xdr:rowOff>
    </xdr:to>
    <xdr:pic>
      <xdr:nvPicPr>
        <xdr:cNvPr id="176" name="Image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382" y="10629900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35030</xdr:colOff>
      <xdr:row>182</xdr:row>
      <xdr:rowOff>56029</xdr:rowOff>
    </xdr:from>
    <xdr:to>
      <xdr:col>1</xdr:col>
      <xdr:colOff>1295030</xdr:colOff>
      <xdr:row>182</xdr:row>
      <xdr:rowOff>596029</xdr:rowOff>
    </xdr:to>
    <xdr:pic>
      <xdr:nvPicPr>
        <xdr:cNvPr id="177" name="Image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1" y="10692652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46236</xdr:colOff>
      <xdr:row>183</xdr:row>
      <xdr:rowOff>44824</xdr:rowOff>
    </xdr:from>
    <xdr:to>
      <xdr:col>1</xdr:col>
      <xdr:colOff>1306236</xdr:colOff>
      <xdr:row>183</xdr:row>
      <xdr:rowOff>584824</xdr:rowOff>
    </xdr:to>
    <xdr:pic>
      <xdr:nvPicPr>
        <xdr:cNvPr id="178" name="Image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7" y="10754285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184</xdr:row>
      <xdr:rowOff>44823</xdr:rowOff>
    </xdr:from>
    <xdr:to>
      <xdr:col>1</xdr:col>
      <xdr:colOff>1306235</xdr:colOff>
      <xdr:row>184</xdr:row>
      <xdr:rowOff>584823</xdr:rowOff>
    </xdr:to>
    <xdr:pic>
      <xdr:nvPicPr>
        <xdr:cNvPr id="180" name="Image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0817038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185</xdr:row>
      <xdr:rowOff>44824</xdr:rowOff>
    </xdr:from>
    <xdr:to>
      <xdr:col>1</xdr:col>
      <xdr:colOff>1295029</xdr:colOff>
      <xdr:row>185</xdr:row>
      <xdr:rowOff>584824</xdr:rowOff>
    </xdr:to>
    <xdr:pic>
      <xdr:nvPicPr>
        <xdr:cNvPr id="181" name="Image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108797912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46236</xdr:colOff>
      <xdr:row>186</xdr:row>
      <xdr:rowOff>44823</xdr:rowOff>
    </xdr:from>
    <xdr:to>
      <xdr:col>1</xdr:col>
      <xdr:colOff>1306236</xdr:colOff>
      <xdr:row>186</xdr:row>
      <xdr:rowOff>584823</xdr:rowOff>
    </xdr:to>
    <xdr:pic>
      <xdr:nvPicPr>
        <xdr:cNvPr id="183" name="Image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7" y="109425441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35029</xdr:colOff>
      <xdr:row>187</xdr:row>
      <xdr:rowOff>67236</xdr:rowOff>
    </xdr:from>
    <xdr:to>
      <xdr:col>1</xdr:col>
      <xdr:colOff>1295029</xdr:colOff>
      <xdr:row>187</xdr:row>
      <xdr:rowOff>607236</xdr:rowOff>
    </xdr:to>
    <xdr:pic>
      <xdr:nvPicPr>
        <xdr:cNvPr id="184" name="Image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970" y="110075383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46236</xdr:colOff>
      <xdr:row>188</xdr:row>
      <xdr:rowOff>44823</xdr:rowOff>
    </xdr:from>
    <xdr:to>
      <xdr:col>1</xdr:col>
      <xdr:colOff>1306236</xdr:colOff>
      <xdr:row>188</xdr:row>
      <xdr:rowOff>584823</xdr:rowOff>
    </xdr:to>
    <xdr:pic>
      <xdr:nvPicPr>
        <xdr:cNvPr id="185" name="Image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7" y="110680499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46235</xdr:colOff>
      <xdr:row>189</xdr:row>
      <xdr:rowOff>33618</xdr:rowOff>
    </xdr:from>
    <xdr:to>
      <xdr:col>1</xdr:col>
      <xdr:colOff>1306235</xdr:colOff>
      <xdr:row>189</xdr:row>
      <xdr:rowOff>573618</xdr:rowOff>
    </xdr:to>
    <xdr:pic>
      <xdr:nvPicPr>
        <xdr:cNvPr id="187" name="Image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176" y="111296824"/>
          <a:ext cx="126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1260000</xdr:colOff>
      <xdr:row>16</xdr:row>
      <xdr:rowOff>540000</xdr:rowOff>
    </xdr:to>
    <xdr:pic>
      <xdr:nvPicPr>
        <xdr:cNvPr id="182" name="Image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941" y="3462618"/>
          <a:ext cx="126000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694200</xdr:colOff>
      <xdr:row>0</xdr:row>
      <xdr:rowOff>0</xdr:rowOff>
    </xdr:from>
    <xdr:to>
      <xdr:col>27</xdr:col>
      <xdr:colOff>289669</xdr:colOff>
      <xdr:row>5</xdr:row>
      <xdr:rowOff>224948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091" y="0"/>
          <a:ext cx="1533600" cy="1533600"/>
        </a:xfrm>
        <a:prstGeom prst="rect">
          <a:avLst/>
        </a:prstGeom>
      </xdr:spPr>
    </xdr:pic>
    <xdr:clientData/>
  </xdr:twoCellAnchor>
  <xdr:twoCellAnchor editAs="oneCell">
    <xdr:from>
      <xdr:col>9</xdr:col>
      <xdr:colOff>157375</xdr:colOff>
      <xdr:row>27</xdr:row>
      <xdr:rowOff>59232</xdr:rowOff>
    </xdr:from>
    <xdr:to>
      <xdr:col>13</xdr:col>
      <xdr:colOff>2225</xdr:colOff>
      <xdr:row>28</xdr:row>
      <xdr:rowOff>123449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5" y="6279471"/>
          <a:ext cx="1302590" cy="22986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0</xdr:colOff>
          <xdr:row>0</xdr:row>
          <xdr:rowOff>0</xdr:rowOff>
        </xdr:from>
        <xdr:to>
          <xdr:col>24</xdr:col>
          <xdr:colOff>342900</xdr:colOff>
          <xdr:row>5</xdr:row>
          <xdr:rowOff>228600</xdr:rowOff>
        </xdr:to>
        <xdr:pic>
          <xdr:nvPicPr>
            <xdr:cNvPr id="17410" name="Picture 2">
              <a:extLst>
                <a:ext uri="{FF2B5EF4-FFF2-40B4-BE49-F238E27FC236}">
                  <a16:creationId xmlns:a16="http://schemas.microsoft.com/office/drawing/2014/main" id="{00000000-0008-0000-0100-00000244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Images_Kromyamy2" spid="_x0000_s1809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210425" y="0"/>
              <a:ext cx="1800225" cy="1533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0</xdr:row>
          <xdr:rowOff>24848</xdr:rowOff>
        </xdr:from>
        <xdr:to>
          <xdr:col>17</xdr:col>
          <xdr:colOff>352425</xdr:colOff>
          <xdr:row>6</xdr:row>
          <xdr:rowOff>21535</xdr:rowOff>
        </xdr:to>
        <xdr:pic>
          <xdr:nvPicPr>
            <xdr:cNvPr id="17419" name="Picture 11">
              <a:extLst>
                <a:ext uri="{FF2B5EF4-FFF2-40B4-BE49-F238E27FC236}">
                  <a16:creationId xmlns:a16="http://schemas.microsoft.com/office/drawing/2014/main" id="{00000000-0008-0000-0100-00000B440000}"/>
                </a:ext>
              </a:extLst>
            </xdr:cNvPr>
            <xdr:cNvPicPr preferRelativeResize="0">
              <a:picLocks noChangeArrowheads="1"/>
              <a:extLst>
                <a:ext uri="{84589F7E-364E-4C9E-8A38-B11213B215E9}">
                  <a14:cameraTool cellRange="'Coul_Kromya-MY2'!$B$25" spid="_x0000_s18094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387423" y="24848"/>
              <a:ext cx="1798154" cy="1537252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11</xdr:row>
          <xdr:rowOff>19050</xdr:rowOff>
        </xdr:from>
        <xdr:to>
          <xdr:col>4</xdr:col>
          <xdr:colOff>76199</xdr:colOff>
          <xdr:row>11</xdr:row>
          <xdr:rowOff>238125</xdr:rowOff>
        </xdr:to>
        <xdr:sp macro="" textlink="">
          <xdr:nvSpPr>
            <xdr:cNvPr id="17431" name="Check Box 23" hidden="1">
              <a:extLst>
                <a:ext uri="{63B3BB69-23CF-44E3-9099-C40C66FF867C}">
                  <a14:compatExt spid="_x0000_s17431"/>
                </a:ext>
                <a:ext uri="{FF2B5EF4-FFF2-40B4-BE49-F238E27FC236}">
                  <a16:creationId xmlns:a16="http://schemas.microsoft.com/office/drawing/2014/main" id="{00000000-0008-0000-0100-00001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157370</xdr:colOff>
      <xdr:row>29</xdr:row>
      <xdr:rowOff>66261</xdr:rowOff>
    </xdr:from>
    <xdr:to>
      <xdr:col>13</xdr:col>
      <xdr:colOff>8282</xdr:colOff>
      <xdr:row>31</xdr:row>
      <xdr:rowOff>127553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0" y="5781261"/>
          <a:ext cx="1308652" cy="3925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25</xdr:row>
          <xdr:rowOff>142875</xdr:rowOff>
        </xdr:from>
        <xdr:to>
          <xdr:col>4</xdr:col>
          <xdr:colOff>66674</xdr:colOff>
          <xdr:row>27</xdr:row>
          <xdr:rowOff>0</xdr:rowOff>
        </xdr:to>
        <xdr:sp macro="" textlink="">
          <xdr:nvSpPr>
            <xdr:cNvPr id="18003" name="Check Box 595" hidden="1">
              <a:extLst>
                <a:ext uri="{63B3BB69-23CF-44E3-9099-C40C66FF867C}">
                  <a14:compatExt spid="_x0000_s18003"/>
                </a:ext>
                <a:ext uri="{FF2B5EF4-FFF2-40B4-BE49-F238E27FC236}">
                  <a16:creationId xmlns:a16="http://schemas.microsoft.com/office/drawing/2014/main" id="{00000000-0008-0000-0100-0000534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AB191"/>
  <sheetViews>
    <sheetView zoomScale="85" zoomScaleNormal="85" workbookViewId="0">
      <selection activeCell="B18" sqref="B18"/>
    </sheetView>
  </sheetViews>
  <sheetFormatPr baseColWidth="10" defaultRowHeight="12.75" x14ac:dyDescent="0.2"/>
  <cols>
    <col min="1" max="1" width="21.140625" style="114" customWidth="1"/>
    <col min="2" max="2" width="20" style="113" customWidth="1"/>
    <col min="3" max="3" width="10.42578125" style="115" bestFit="1" customWidth="1"/>
    <col min="4" max="4" width="5.85546875" style="115" bestFit="1" customWidth="1"/>
    <col min="5" max="5" width="12.5703125" style="115" customWidth="1"/>
    <col min="6" max="6" width="10.42578125" style="116" bestFit="1" customWidth="1"/>
    <col min="7" max="7" width="12" style="117" bestFit="1" customWidth="1"/>
    <col min="8" max="8" width="10.42578125" style="115" bestFit="1" customWidth="1"/>
    <col min="9" max="9" width="3" style="115" bestFit="1" customWidth="1"/>
    <col min="10" max="10" width="4.7109375" style="115" bestFit="1" customWidth="1"/>
    <col min="11" max="11" width="3.140625" style="115" bestFit="1" customWidth="1"/>
    <col min="12" max="12" width="5.28515625" style="113" customWidth="1"/>
    <col min="13" max="13" width="21.28515625" style="115" bestFit="1" customWidth="1"/>
    <col min="14" max="14" width="13.140625" style="115" customWidth="1"/>
    <col min="15" max="16" width="11.5703125" style="115" bestFit="1" customWidth="1"/>
    <col min="17" max="17" width="11.5703125" style="118" bestFit="1" customWidth="1"/>
    <col min="18" max="18" width="11.5703125" style="113" bestFit="1" customWidth="1"/>
    <col min="19" max="19" width="4.5703125" style="113" customWidth="1"/>
    <col min="20" max="20" width="23.140625" style="119" bestFit="1" customWidth="1"/>
    <col min="21" max="21" width="18.42578125" style="115" bestFit="1" customWidth="1"/>
    <col min="22" max="22" width="10.42578125" style="115" customWidth="1"/>
    <col min="23" max="23" width="5.140625" style="115" bestFit="1" customWidth="1"/>
    <col min="24" max="24" width="3" style="115" bestFit="1" customWidth="1"/>
    <col min="25" max="25" width="9.5703125" style="115" bestFit="1" customWidth="1"/>
    <col min="26" max="26" width="16.85546875" style="115" bestFit="1" customWidth="1"/>
    <col min="27" max="27" width="4.7109375" style="113" customWidth="1"/>
    <col min="28" max="28" width="12.28515625" style="115" bestFit="1" customWidth="1"/>
    <col min="29" max="16384" width="11.42578125" style="113"/>
  </cols>
  <sheetData>
    <row r="1" spans="1:28" ht="24" thickBot="1" x14ac:dyDescent="0.4">
      <c r="A1" s="112">
        <v>2019</v>
      </c>
      <c r="B1" s="357" t="s">
        <v>34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9"/>
      <c r="S1" s="223"/>
      <c r="T1" s="172">
        <f>A1</f>
        <v>2019</v>
      </c>
      <c r="U1" s="357" t="s">
        <v>35</v>
      </c>
      <c r="V1" s="358"/>
      <c r="W1" s="358"/>
      <c r="X1" s="358"/>
      <c r="Y1" s="358"/>
      <c r="Z1" s="358"/>
      <c r="AA1" s="358"/>
      <c r="AB1" s="359"/>
    </row>
    <row r="2" spans="1:28" ht="13.5" thickTop="1" x14ac:dyDescent="0.2">
      <c r="S2" s="220"/>
      <c r="T2" s="173" t="s">
        <v>36</v>
      </c>
      <c r="U2" s="120" t="s">
        <v>0</v>
      </c>
      <c r="V2" s="120"/>
      <c r="W2" s="120">
        <v>5</v>
      </c>
      <c r="X2" s="120" t="s">
        <v>1</v>
      </c>
      <c r="Y2" s="175">
        <v>132</v>
      </c>
      <c r="Z2" s="113"/>
      <c r="AA2" s="115"/>
    </row>
    <row r="3" spans="1:28" x14ac:dyDescent="0.2">
      <c r="S3" s="220"/>
      <c r="T3" s="174" t="s">
        <v>37</v>
      </c>
      <c r="U3" s="120" t="s">
        <v>0</v>
      </c>
      <c r="V3" s="120"/>
      <c r="W3" s="120">
        <v>0.75</v>
      </c>
      <c r="X3" s="120" t="s">
        <v>1</v>
      </c>
      <c r="Y3" s="175">
        <v>34</v>
      </c>
      <c r="Z3" s="113"/>
      <c r="AA3" s="115"/>
    </row>
    <row r="4" spans="1:28" x14ac:dyDescent="0.2">
      <c r="S4" s="220"/>
      <c r="T4" s="176" t="s">
        <v>38</v>
      </c>
      <c r="U4" s="121" t="s">
        <v>8</v>
      </c>
      <c r="V4" s="121"/>
      <c r="W4" s="121">
        <v>15</v>
      </c>
      <c r="X4" s="121" t="s">
        <v>1</v>
      </c>
      <c r="Y4" s="177">
        <v>350</v>
      </c>
      <c r="Z4" s="113"/>
      <c r="AA4" s="115"/>
    </row>
    <row r="5" spans="1:28" x14ac:dyDescent="0.2">
      <c r="S5" s="220"/>
      <c r="T5" s="174" t="s">
        <v>39</v>
      </c>
      <c r="U5" s="120" t="s">
        <v>8</v>
      </c>
      <c r="V5" s="120"/>
      <c r="W5" s="122">
        <v>5</v>
      </c>
      <c r="X5" s="120" t="s">
        <v>1</v>
      </c>
      <c r="Y5" s="178">
        <v>122</v>
      </c>
      <c r="Z5" s="113"/>
      <c r="AA5" s="115"/>
    </row>
    <row r="6" spans="1:28" x14ac:dyDescent="0.2">
      <c r="S6" s="220"/>
      <c r="T6" s="174" t="s">
        <v>40</v>
      </c>
      <c r="U6" s="120" t="s">
        <v>8</v>
      </c>
      <c r="V6" s="120"/>
      <c r="W6" s="120">
        <v>2.5</v>
      </c>
      <c r="X6" s="120" t="s">
        <v>1</v>
      </c>
      <c r="Y6" s="178">
        <v>86</v>
      </c>
      <c r="Z6" s="113"/>
      <c r="AA6" s="115"/>
    </row>
    <row r="7" spans="1:28" x14ac:dyDescent="0.2">
      <c r="M7" s="127"/>
      <c r="N7" s="127"/>
      <c r="O7" s="127"/>
      <c r="P7" s="127"/>
      <c r="Q7" s="127"/>
      <c r="R7" s="241"/>
      <c r="S7" s="220"/>
      <c r="T7" s="174" t="s">
        <v>41</v>
      </c>
      <c r="U7" s="120" t="s">
        <v>8</v>
      </c>
      <c r="V7" s="120"/>
      <c r="W7" s="120">
        <v>1.25</v>
      </c>
      <c r="X7" s="120" t="s">
        <v>1</v>
      </c>
      <c r="Y7" s="178">
        <v>54</v>
      </c>
      <c r="Z7" s="113"/>
      <c r="AA7" s="115"/>
    </row>
    <row r="8" spans="1:28" x14ac:dyDescent="0.2">
      <c r="S8" s="220"/>
      <c r="T8" s="174" t="s">
        <v>47</v>
      </c>
      <c r="U8" s="120" t="s">
        <v>51</v>
      </c>
      <c r="V8" s="120"/>
      <c r="W8" s="120">
        <v>75</v>
      </c>
      <c r="X8" s="120" t="s">
        <v>2</v>
      </c>
      <c r="Y8" s="178">
        <v>29.17</v>
      </c>
      <c r="Z8" s="113"/>
      <c r="AA8" s="115"/>
    </row>
    <row r="9" spans="1:28" x14ac:dyDescent="0.2">
      <c r="S9" s="220"/>
      <c r="T9" s="174" t="s">
        <v>48</v>
      </c>
      <c r="U9" s="120" t="s">
        <v>52</v>
      </c>
      <c r="V9" s="120"/>
      <c r="W9" s="120">
        <v>75</v>
      </c>
      <c r="X9" s="120" t="s">
        <v>2</v>
      </c>
      <c r="Y9" s="178">
        <v>29.17</v>
      </c>
      <c r="Z9" s="113"/>
      <c r="AA9" s="115"/>
    </row>
    <row r="10" spans="1:28" x14ac:dyDescent="0.2">
      <c r="S10" s="220"/>
      <c r="T10" s="174" t="s">
        <v>49</v>
      </c>
      <c r="U10" s="120" t="s">
        <v>53</v>
      </c>
      <c r="V10" s="120"/>
      <c r="W10" s="120">
        <v>75</v>
      </c>
      <c r="X10" s="120" t="s">
        <v>2</v>
      </c>
      <c r="Y10" s="178">
        <v>29.17</v>
      </c>
      <c r="Z10" s="113"/>
      <c r="AA10" s="115"/>
    </row>
    <row r="11" spans="1:28" ht="13.5" thickBot="1" x14ac:dyDescent="0.25">
      <c r="S11" s="220"/>
      <c r="T11" s="179" t="s">
        <v>50</v>
      </c>
      <c r="U11" s="180" t="s">
        <v>54</v>
      </c>
      <c r="V11" s="180"/>
      <c r="W11" s="180">
        <v>75</v>
      </c>
      <c r="X11" s="180" t="s">
        <v>2</v>
      </c>
      <c r="Y11" s="181">
        <v>29.17</v>
      </c>
      <c r="Z11" s="113"/>
      <c r="AA11" s="115"/>
    </row>
    <row r="12" spans="1:28" ht="13.5" thickTop="1" x14ac:dyDescent="0.2">
      <c r="S12" s="220"/>
      <c r="T12" s="115"/>
      <c r="Z12" s="113"/>
      <c r="AA12" s="115"/>
    </row>
    <row r="13" spans="1:28" ht="13.5" thickBot="1" x14ac:dyDescent="0.25">
      <c r="S13" s="220"/>
      <c r="T13" s="115"/>
      <c r="Z13" s="113"/>
      <c r="AA13" s="115"/>
    </row>
    <row r="14" spans="1:28" ht="24" thickBot="1" x14ac:dyDescent="0.4">
      <c r="A14" s="112">
        <f>A1</f>
        <v>2019</v>
      </c>
      <c r="B14" s="357" t="s">
        <v>222</v>
      </c>
      <c r="C14" s="358"/>
      <c r="D14" s="358"/>
      <c r="E14" s="358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9"/>
      <c r="S14" s="223"/>
      <c r="T14" s="112">
        <f>A1</f>
        <v>2019</v>
      </c>
      <c r="U14" s="357" t="s">
        <v>223</v>
      </c>
      <c r="V14" s="358"/>
      <c r="W14" s="358"/>
      <c r="X14" s="358"/>
      <c r="Y14" s="358"/>
      <c r="Z14" s="358"/>
      <c r="AA14" s="358"/>
      <c r="AB14" s="359"/>
    </row>
    <row r="15" spans="1:28" s="119" customFormat="1" ht="24" thickBot="1" x14ac:dyDescent="0.4">
      <c r="A15" s="123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368" t="s">
        <v>227</v>
      </c>
      <c r="N15" s="369"/>
      <c r="O15" s="369"/>
      <c r="P15" s="369"/>
      <c r="Q15" s="369"/>
      <c r="R15" s="370"/>
      <c r="S15" s="220"/>
      <c r="Z15" s="124"/>
      <c r="AA15" s="124"/>
      <c r="AB15" s="124"/>
    </row>
    <row r="16" spans="1:28" ht="50.1" customHeight="1" thickTop="1" thickBot="1" x14ac:dyDescent="0.25">
      <c r="A16" s="342" t="s">
        <v>412</v>
      </c>
      <c r="B16" s="343"/>
      <c r="C16" s="126">
        <v>0</v>
      </c>
      <c r="D16" s="344">
        <v>0</v>
      </c>
      <c r="E16" s="126" t="s">
        <v>2</v>
      </c>
      <c r="F16" s="345">
        <v>0</v>
      </c>
      <c r="G16" s="346">
        <v>0</v>
      </c>
      <c r="H16" s="347">
        <v>0</v>
      </c>
      <c r="I16" s="348" t="s">
        <v>2</v>
      </c>
      <c r="J16" s="349">
        <v>0</v>
      </c>
      <c r="K16" s="126" t="s">
        <v>2</v>
      </c>
      <c r="L16" s="114"/>
      <c r="M16" s="216" t="s">
        <v>229</v>
      </c>
      <c r="N16" s="224" t="s">
        <v>235</v>
      </c>
      <c r="O16" s="214">
        <v>1</v>
      </c>
      <c r="P16" s="215">
        <v>2.5</v>
      </c>
      <c r="Q16" s="217" t="s">
        <v>1</v>
      </c>
      <c r="R16" s="219">
        <v>142</v>
      </c>
      <c r="S16" s="221"/>
      <c r="T16" s="131" t="s">
        <v>224</v>
      </c>
      <c r="U16" s="132"/>
      <c r="V16" s="132"/>
      <c r="W16" s="132"/>
      <c r="X16" s="132"/>
      <c r="Y16" s="133"/>
      <c r="Z16" s="113"/>
      <c r="AB16" s="113"/>
    </row>
    <row r="17" spans="1:28" ht="50.1" customHeight="1" thickTop="1" thickBot="1" x14ac:dyDescent="0.25">
      <c r="A17" s="141" t="s">
        <v>242</v>
      </c>
      <c r="B17" s="142"/>
      <c r="C17" s="143" t="s">
        <v>55</v>
      </c>
      <c r="D17" s="352">
        <v>2.5</v>
      </c>
      <c r="E17" s="353" t="s">
        <v>1</v>
      </c>
      <c r="F17" s="354">
        <v>0</v>
      </c>
      <c r="G17" s="355">
        <v>1</v>
      </c>
      <c r="H17" s="356">
        <v>2500</v>
      </c>
      <c r="I17" s="356" t="s">
        <v>2</v>
      </c>
      <c r="J17" s="356">
        <v>1</v>
      </c>
      <c r="K17" s="353" t="s">
        <v>3</v>
      </c>
      <c r="L17" s="114"/>
      <c r="M17" s="137" t="s">
        <v>230</v>
      </c>
      <c r="N17" s="225" t="s">
        <v>236</v>
      </c>
      <c r="O17" s="128">
        <v>1</v>
      </c>
      <c r="P17" s="129">
        <v>1.25</v>
      </c>
      <c r="Q17" s="218" t="s">
        <v>1</v>
      </c>
      <c r="R17" s="219">
        <v>93</v>
      </c>
      <c r="S17" s="221"/>
      <c r="T17" s="208" t="str">
        <f>M16</f>
        <v>KROMYA MY2 250</v>
      </c>
      <c r="U17" s="209" t="s">
        <v>238</v>
      </c>
      <c r="V17" s="209"/>
      <c r="W17" s="209">
        <v>2.5</v>
      </c>
      <c r="X17" s="209" t="s">
        <v>1</v>
      </c>
      <c r="Y17" s="210">
        <f>R16</f>
        <v>142</v>
      </c>
      <c r="Z17" s="113"/>
    </row>
    <row r="18" spans="1:28" ht="50.1" customHeight="1" thickBot="1" x14ac:dyDescent="0.25">
      <c r="A18" s="350" t="s">
        <v>0</v>
      </c>
      <c r="B18" s="351" t="b">
        <v>0</v>
      </c>
      <c r="C18" s="127"/>
      <c r="D18" s="136"/>
      <c r="E18" s="136"/>
      <c r="F18" s="138"/>
      <c r="G18" s="135"/>
      <c r="H18" s="136"/>
      <c r="I18" s="136"/>
      <c r="J18" s="136"/>
      <c r="K18" s="136"/>
      <c r="L18" s="114"/>
      <c r="M18" s="137" t="s">
        <v>231</v>
      </c>
      <c r="N18" s="225" t="s">
        <v>237</v>
      </c>
      <c r="O18" s="128">
        <v>1</v>
      </c>
      <c r="P18" s="129">
        <v>0.25</v>
      </c>
      <c r="Q18" s="218" t="s">
        <v>1</v>
      </c>
      <c r="R18" s="219">
        <v>21</v>
      </c>
      <c r="S18" s="221"/>
      <c r="T18" s="139" t="str">
        <f>M17</f>
        <v>KROMYA MY2 125</v>
      </c>
      <c r="U18" s="127" t="s">
        <v>239</v>
      </c>
      <c r="V18" s="127"/>
      <c r="W18" s="127">
        <v>1.25</v>
      </c>
      <c r="X18" s="127" t="s">
        <v>1</v>
      </c>
      <c r="Y18" s="140">
        <f>R17</f>
        <v>93</v>
      </c>
      <c r="Z18" s="113"/>
    </row>
    <row r="19" spans="1:28" ht="50.1" customHeight="1" thickTop="1" thickBot="1" x14ac:dyDescent="0.25">
      <c r="A19" s="326" t="s">
        <v>409</v>
      </c>
      <c r="B19" s="338" t="b">
        <v>1</v>
      </c>
      <c r="C19" s="127"/>
      <c r="D19" s="136"/>
      <c r="E19" s="136"/>
      <c r="F19" s="138"/>
      <c r="G19" s="135"/>
      <c r="H19" s="136"/>
      <c r="I19" s="136"/>
      <c r="J19" s="136"/>
      <c r="K19" s="136"/>
      <c r="L19" s="114"/>
      <c r="M19" s="242" t="s">
        <v>233</v>
      </c>
      <c r="N19" s="243" t="s">
        <v>232</v>
      </c>
      <c r="O19" s="244">
        <v>1</v>
      </c>
      <c r="P19" s="245">
        <v>120</v>
      </c>
      <c r="Q19" s="246" t="s">
        <v>234</v>
      </c>
      <c r="R19" s="247">
        <v>67</v>
      </c>
      <c r="S19" s="221"/>
      <c r="T19" s="211" t="str">
        <f>M18</f>
        <v>KROMYA MY2 025</v>
      </c>
      <c r="U19" s="212" t="s">
        <v>240</v>
      </c>
      <c r="V19" s="212"/>
      <c r="W19" s="212">
        <v>0.25</v>
      </c>
      <c r="X19" s="212" t="s">
        <v>1</v>
      </c>
      <c r="Y19" s="213">
        <f>R18</f>
        <v>21</v>
      </c>
      <c r="Z19" s="113"/>
    </row>
    <row r="20" spans="1:28" ht="50.1" customHeight="1" thickTop="1" thickBot="1" x14ac:dyDescent="0.25">
      <c r="A20" s="144"/>
      <c r="B20" s="114"/>
      <c r="C20" s="127"/>
      <c r="D20" s="136"/>
      <c r="E20" s="136"/>
      <c r="F20" s="138"/>
      <c r="G20" s="135"/>
      <c r="H20" s="136"/>
      <c r="I20" s="136"/>
      <c r="J20" s="136"/>
      <c r="K20" s="136"/>
      <c r="L20" s="114"/>
      <c r="M20" s="144"/>
      <c r="N20" s="127"/>
      <c r="O20" s="128"/>
      <c r="P20" s="129"/>
      <c r="Q20" s="127"/>
      <c r="R20" s="241"/>
      <c r="S20" s="221"/>
      <c r="T20" s="248" t="s">
        <v>233</v>
      </c>
      <c r="U20" s="249" t="s">
        <v>241</v>
      </c>
      <c r="V20" s="249"/>
      <c r="W20" s="249">
        <v>120</v>
      </c>
      <c r="X20" s="249" t="s">
        <v>234</v>
      </c>
      <c r="Y20" s="250">
        <f>R19</f>
        <v>67</v>
      </c>
      <c r="Z20" s="113"/>
      <c r="AB20" s="138"/>
    </row>
    <row r="21" spans="1:28" ht="19.5" customHeight="1" thickTop="1" thickBot="1" x14ac:dyDescent="0.25">
      <c r="A21" s="220"/>
      <c r="B21" s="220"/>
      <c r="C21" s="121"/>
      <c r="D21" s="121"/>
      <c r="E21" s="121"/>
      <c r="F21" s="237"/>
      <c r="G21" s="238"/>
      <c r="H21" s="121"/>
      <c r="I21" s="121"/>
      <c r="J21" s="121"/>
      <c r="K21" s="121"/>
      <c r="L21" s="221"/>
      <c r="M21" s="121"/>
      <c r="N21" s="121"/>
      <c r="O21" s="239"/>
      <c r="P21" s="121"/>
      <c r="Q21" s="240"/>
      <c r="R21" s="221"/>
      <c r="S21" s="221"/>
      <c r="T21" s="221"/>
      <c r="U21" s="222"/>
      <c r="V21" s="222"/>
      <c r="W21" s="222"/>
      <c r="X21" s="222"/>
      <c r="Y21" s="222"/>
      <c r="Z21" s="222"/>
      <c r="AB21" s="113"/>
    </row>
    <row r="22" spans="1:28" ht="50.1" customHeight="1" thickTop="1" thickBot="1" x14ac:dyDescent="0.25">
      <c r="A22" s="366" t="s">
        <v>228</v>
      </c>
      <c r="B22" s="367"/>
      <c r="C22" s="146" t="s">
        <v>225</v>
      </c>
      <c r="D22" s="158" t="s">
        <v>12</v>
      </c>
      <c r="E22" s="363" t="s">
        <v>45</v>
      </c>
      <c r="F22" s="364"/>
      <c r="G22" s="364"/>
      <c r="H22" s="365"/>
      <c r="I22" s="226"/>
      <c r="J22" s="226"/>
      <c r="K22" s="226"/>
      <c r="L22" s="226"/>
      <c r="M22" s="360" t="s">
        <v>226</v>
      </c>
      <c r="N22" s="361"/>
      <c r="O22" s="361"/>
      <c r="P22" s="361"/>
      <c r="Q22" s="361"/>
      <c r="R22" s="362"/>
      <c r="S22" s="121"/>
      <c r="T22" s="127"/>
      <c r="U22" s="148"/>
      <c r="V22" s="113"/>
      <c r="W22" s="113"/>
      <c r="X22" s="119"/>
      <c r="AA22" s="115"/>
    </row>
    <row r="23" spans="1:28" ht="50.1" customHeight="1" thickTop="1" thickBot="1" x14ac:dyDescent="0.25">
      <c r="A23" s="207"/>
      <c r="B23" s="142"/>
      <c r="C23" s="157"/>
      <c r="D23" s="158"/>
      <c r="E23" s="227"/>
      <c r="F23" s="228"/>
      <c r="G23" s="229"/>
      <c r="H23" s="230"/>
      <c r="I23" s="231"/>
      <c r="J23" s="231"/>
      <c r="K23" s="231"/>
      <c r="L23" s="231"/>
      <c r="M23" s="340" t="s">
        <v>46</v>
      </c>
      <c r="N23" s="151"/>
      <c r="O23" s="150" t="s">
        <v>408</v>
      </c>
      <c r="P23" s="232">
        <v>18</v>
      </c>
      <c r="Q23" s="151"/>
      <c r="R23" s="233"/>
      <c r="S23" s="222"/>
      <c r="T23" s="115"/>
      <c r="U23" s="148"/>
      <c r="V23" s="114"/>
      <c r="W23" s="114"/>
      <c r="X23" s="125"/>
      <c r="Y23" s="127"/>
      <c r="Z23" s="127"/>
      <c r="AA23" s="127"/>
      <c r="AB23" s="127"/>
    </row>
    <row r="24" spans="1:28" s="114" customFormat="1" ht="19.5" customHeight="1" thickBot="1" x14ac:dyDescent="0.25">
      <c r="B24" s="206"/>
      <c r="C24" s="127"/>
      <c r="D24" s="127"/>
      <c r="E24" s="145"/>
      <c r="F24" s="145"/>
      <c r="G24" s="145"/>
      <c r="H24" s="145"/>
      <c r="I24" s="138"/>
      <c r="J24" s="138"/>
      <c r="K24" s="138"/>
      <c r="L24" s="138"/>
      <c r="M24" s="145"/>
      <c r="N24" s="145"/>
      <c r="O24" s="127"/>
      <c r="P24" s="127"/>
      <c r="Q24" s="148"/>
      <c r="S24" s="121"/>
      <c r="T24" s="127"/>
      <c r="U24" s="148"/>
      <c r="X24" s="125"/>
      <c r="Y24" s="127"/>
      <c r="Z24" s="127"/>
      <c r="AA24" s="127"/>
      <c r="AB24" s="127"/>
    </row>
    <row r="25" spans="1:28" ht="50.1" customHeight="1" thickTop="1" thickBot="1" x14ac:dyDescent="0.3">
      <c r="A25" s="155" t="s">
        <v>242</v>
      </c>
      <c r="B25" s="156"/>
      <c r="C25" s="157" t="s">
        <v>55</v>
      </c>
      <c r="D25" s="146"/>
      <c r="E25" s="158"/>
      <c r="F25" s="159"/>
      <c r="G25" s="159"/>
      <c r="H25" s="160"/>
      <c r="I25" s="138"/>
      <c r="J25" s="138"/>
      <c r="K25" s="138"/>
      <c r="L25" s="138"/>
      <c r="M25" s="282" t="str">
        <f t="shared" ref="M25:M56" si="0">A25</f>
        <v>KROMYA MY2 A00</v>
      </c>
      <c r="N25" s="283" t="str">
        <f t="shared" ref="N25:N56" si="1">C25</f>
        <v>A00</v>
      </c>
      <c r="O25" s="279" t="e">
        <f>#REF!</f>
        <v>#REF!</v>
      </c>
      <c r="P25" s="279">
        <f>D24</f>
        <v>0</v>
      </c>
      <c r="Q25" s="279">
        <v>0</v>
      </c>
      <c r="R25" s="280">
        <v>0</v>
      </c>
      <c r="S25" s="222"/>
      <c r="T25" s="115"/>
      <c r="U25" s="341"/>
      <c r="V25" s="191"/>
      <c r="W25" s="191"/>
      <c r="X25" s="191"/>
      <c r="Y25" s="191"/>
      <c r="Z25" s="127"/>
      <c r="AA25" s="127"/>
      <c r="AB25" s="114"/>
    </row>
    <row r="26" spans="1:28" ht="50.1" customHeight="1" thickTop="1" x14ac:dyDescent="0.2">
      <c r="A26" s="153" t="s">
        <v>243</v>
      </c>
      <c r="B26" s="154"/>
      <c r="C26" s="126" t="s">
        <v>56</v>
      </c>
      <c r="D26" s="235">
        <v>75</v>
      </c>
      <c r="E26" s="286">
        <v>1</v>
      </c>
      <c r="F26" s="287"/>
      <c r="G26" s="253">
        <v>5</v>
      </c>
      <c r="H26" s="288">
        <v>2</v>
      </c>
      <c r="I26" s="149"/>
      <c r="J26" s="149"/>
      <c r="K26" s="149"/>
      <c r="L26" s="149"/>
      <c r="M26" s="282" t="str">
        <f t="shared" si="0"/>
        <v>KROMYA MY2 A01</v>
      </c>
      <c r="N26" s="283" t="str">
        <f t="shared" si="1"/>
        <v>A01</v>
      </c>
      <c r="O26" s="264">
        <f>E26/$P$23</f>
        <v>5.5555555555555552E-2</v>
      </c>
      <c r="P26" s="284">
        <f>F26/$P$23</f>
        <v>0</v>
      </c>
      <c r="Q26" s="304">
        <f>G26/$P$23</f>
        <v>0.27777777777777779</v>
      </c>
      <c r="R26" s="305">
        <f>H26/$P$23</f>
        <v>0.1111111111111111</v>
      </c>
      <c r="S26" s="222"/>
      <c r="T26" s="115"/>
      <c r="U26" s="263"/>
      <c r="V26" s="127"/>
      <c r="W26" s="127"/>
      <c r="X26" s="127"/>
      <c r="Y26" s="127"/>
      <c r="Z26" s="127"/>
      <c r="AA26" s="127"/>
      <c r="AB26" s="114"/>
    </row>
    <row r="27" spans="1:28" ht="50.1" customHeight="1" x14ac:dyDescent="0.2">
      <c r="A27" s="134" t="s">
        <v>244</v>
      </c>
      <c r="B27" s="114"/>
      <c r="C27" s="130" t="s">
        <v>57</v>
      </c>
      <c r="D27" s="236">
        <v>75</v>
      </c>
      <c r="E27" s="289">
        <v>0.4</v>
      </c>
      <c r="F27" s="287"/>
      <c r="G27" s="253">
        <v>1</v>
      </c>
      <c r="H27" s="290">
        <v>0.6</v>
      </c>
      <c r="I27" s="149"/>
      <c r="J27" s="149"/>
      <c r="K27" s="149"/>
      <c r="L27" s="149"/>
      <c r="M27" s="147" t="str">
        <f t="shared" si="0"/>
        <v>KROMYA MY2 A02</v>
      </c>
      <c r="N27" s="127" t="str">
        <f t="shared" si="1"/>
        <v>A02</v>
      </c>
      <c r="O27" s="265">
        <f t="shared" ref="O27:O90" si="2">E27/$P$23</f>
        <v>2.2222222222222223E-2</v>
      </c>
      <c r="P27" s="276">
        <f t="shared" ref="P27:P90" si="3">F27/$P$23</f>
        <v>0</v>
      </c>
      <c r="Q27" s="252">
        <f t="shared" ref="Q27:Q90" si="4">G27/$P$23</f>
        <v>5.5555555555555552E-2</v>
      </c>
      <c r="R27" s="266">
        <f t="shared" ref="R27:R90" si="5">H27/$P$23</f>
        <v>3.3333333333333333E-2</v>
      </c>
      <c r="S27" s="222"/>
      <c r="T27" s="115"/>
      <c r="U27" s="263"/>
      <c r="V27" s="127"/>
      <c r="W27" s="127"/>
      <c r="X27" s="127"/>
      <c r="Y27" s="127"/>
      <c r="Z27" s="127"/>
      <c r="AA27" s="127"/>
      <c r="AB27" s="114"/>
    </row>
    <row r="28" spans="1:28" ht="50.1" customHeight="1" x14ac:dyDescent="0.2">
      <c r="A28" s="134" t="s">
        <v>245</v>
      </c>
      <c r="B28" s="114"/>
      <c r="C28" s="130" t="s">
        <v>58</v>
      </c>
      <c r="D28" s="236">
        <v>75</v>
      </c>
      <c r="E28" s="289">
        <v>0.2</v>
      </c>
      <c r="F28" s="287"/>
      <c r="G28" s="257">
        <v>0.6</v>
      </c>
      <c r="H28" s="290">
        <v>0.4</v>
      </c>
      <c r="I28" s="149"/>
      <c r="J28" s="149"/>
      <c r="K28" s="149"/>
      <c r="L28" s="149"/>
      <c r="M28" s="147" t="str">
        <f t="shared" si="0"/>
        <v>KROMYA MY2 A03</v>
      </c>
      <c r="N28" s="127" t="str">
        <f t="shared" si="1"/>
        <v>A03</v>
      </c>
      <c r="O28" s="265">
        <f t="shared" si="2"/>
        <v>1.1111111111111112E-2</v>
      </c>
      <c r="P28" s="276">
        <f t="shared" si="3"/>
        <v>0</v>
      </c>
      <c r="Q28" s="252">
        <f t="shared" si="4"/>
        <v>3.3333333333333333E-2</v>
      </c>
      <c r="R28" s="266">
        <f t="shared" si="5"/>
        <v>2.2222222222222223E-2</v>
      </c>
      <c r="S28" s="222"/>
      <c r="T28" s="115"/>
      <c r="U28" s="263"/>
      <c r="V28" s="127"/>
      <c r="W28" s="127"/>
      <c r="X28" s="127"/>
      <c r="Y28" s="127"/>
      <c r="Z28" s="127"/>
      <c r="AA28" s="127"/>
      <c r="AB28" s="114"/>
    </row>
    <row r="29" spans="1:28" ht="50.1" customHeight="1" x14ac:dyDescent="0.2">
      <c r="A29" s="134" t="s">
        <v>246</v>
      </c>
      <c r="B29" s="114"/>
      <c r="C29" s="130" t="s">
        <v>59</v>
      </c>
      <c r="D29" s="236">
        <v>75</v>
      </c>
      <c r="E29" s="291"/>
      <c r="F29" s="287"/>
      <c r="G29" s="287"/>
      <c r="H29" s="290">
        <v>0.2</v>
      </c>
      <c r="I29" s="149"/>
      <c r="J29" s="149"/>
      <c r="K29" s="149"/>
      <c r="L29" s="149"/>
      <c r="M29" s="147" t="str">
        <f t="shared" si="0"/>
        <v>KROMYA MY2 A04</v>
      </c>
      <c r="N29" s="127" t="str">
        <f t="shared" si="1"/>
        <v>A04</v>
      </c>
      <c r="O29" s="281">
        <f t="shared" si="2"/>
        <v>0</v>
      </c>
      <c r="P29" s="276">
        <f t="shared" si="3"/>
        <v>0</v>
      </c>
      <c r="Q29" s="277">
        <f t="shared" si="4"/>
        <v>0</v>
      </c>
      <c r="R29" s="266">
        <f t="shared" si="5"/>
        <v>1.1111111111111112E-2</v>
      </c>
      <c r="S29" s="222"/>
      <c r="T29" s="115"/>
      <c r="U29" s="263"/>
      <c r="V29" s="127"/>
      <c r="W29" s="127"/>
      <c r="X29" s="127"/>
      <c r="Y29" s="127"/>
      <c r="Z29" s="127"/>
      <c r="AA29" s="127"/>
      <c r="AB29" s="114"/>
    </row>
    <row r="30" spans="1:28" ht="50.1" customHeight="1" x14ac:dyDescent="0.2">
      <c r="A30" s="134" t="s">
        <v>247</v>
      </c>
      <c r="B30" s="114"/>
      <c r="C30" s="130" t="s">
        <v>60</v>
      </c>
      <c r="D30" s="236">
        <v>75</v>
      </c>
      <c r="E30" s="291"/>
      <c r="F30" s="287"/>
      <c r="G30" s="287"/>
      <c r="H30" s="290">
        <v>0.8</v>
      </c>
      <c r="I30" s="149"/>
      <c r="J30" s="149"/>
      <c r="K30" s="149"/>
      <c r="L30" s="149"/>
      <c r="M30" s="147" t="str">
        <f t="shared" si="0"/>
        <v>KROMYA MY2 A05</v>
      </c>
      <c r="N30" s="127" t="str">
        <f t="shared" si="1"/>
        <v>A05</v>
      </c>
      <c r="O30" s="281">
        <f t="shared" si="2"/>
        <v>0</v>
      </c>
      <c r="P30" s="276">
        <f t="shared" si="3"/>
        <v>0</v>
      </c>
      <c r="Q30" s="277">
        <f t="shared" si="4"/>
        <v>0</v>
      </c>
      <c r="R30" s="266">
        <f t="shared" si="5"/>
        <v>4.4444444444444446E-2</v>
      </c>
      <c r="S30" s="222"/>
      <c r="T30" s="115"/>
      <c r="U30" s="263"/>
      <c r="V30" s="127"/>
      <c r="W30" s="127"/>
      <c r="X30" s="127"/>
      <c r="Y30" s="127"/>
      <c r="Z30" s="127"/>
      <c r="AA30" s="127"/>
      <c r="AB30" s="114"/>
    </row>
    <row r="31" spans="1:28" ht="50.1" customHeight="1" x14ac:dyDescent="0.2">
      <c r="A31" s="134" t="s">
        <v>248</v>
      </c>
      <c r="B31" s="114"/>
      <c r="C31" s="130" t="s">
        <v>61</v>
      </c>
      <c r="D31" s="236">
        <v>75</v>
      </c>
      <c r="E31" s="292">
        <v>2</v>
      </c>
      <c r="F31" s="287"/>
      <c r="G31" s="253">
        <v>10</v>
      </c>
      <c r="H31" s="288">
        <v>5</v>
      </c>
      <c r="I31" s="149"/>
      <c r="J31" s="149"/>
      <c r="K31" s="149"/>
      <c r="L31" s="149"/>
      <c r="M31" s="147" t="str">
        <f t="shared" si="0"/>
        <v>KROMYA MY2 A06</v>
      </c>
      <c r="N31" s="127" t="str">
        <f t="shared" si="1"/>
        <v>A06</v>
      </c>
      <c r="O31" s="265">
        <f t="shared" si="2"/>
        <v>0.1111111111111111</v>
      </c>
      <c r="P31" s="276">
        <f t="shared" si="3"/>
        <v>0</v>
      </c>
      <c r="Q31" s="252">
        <f t="shared" si="4"/>
        <v>0.55555555555555558</v>
      </c>
      <c r="R31" s="266">
        <f t="shared" si="5"/>
        <v>0.27777777777777779</v>
      </c>
      <c r="S31" s="222"/>
      <c r="T31" s="115"/>
      <c r="U31" s="263"/>
      <c r="V31" s="127"/>
      <c r="W31" s="127"/>
      <c r="X31" s="127"/>
      <c r="Y31" s="127"/>
      <c r="Z31" s="127"/>
      <c r="AA31" s="127"/>
      <c r="AB31" s="114"/>
    </row>
    <row r="32" spans="1:28" ht="50.1" customHeight="1" x14ac:dyDescent="0.2">
      <c r="A32" s="134" t="s">
        <v>249</v>
      </c>
      <c r="B32" s="114"/>
      <c r="C32" s="130" t="s">
        <v>62</v>
      </c>
      <c r="D32" s="236">
        <v>75</v>
      </c>
      <c r="E32" s="292">
        <v>5</v>
      </c>
      <c r="F32" s="287"/>
      <c r="G32" s="253">
        <v>15</v>
      </c>
      <c r="H32" s="288">
        <v>10</v>
      </c>
      <c r="I32" s="149"/>
      <c r="J32" s="149"/>
      <c r="K32" s="149"/>
      <c r="L32" s="149"/>
      <c r="M32" s="147" t="str">
        <f t="shared" si="0"/>
        <v>KROMYA MY2 A07</v>
      </c>
      <c r="N32" s="127" t="str">
        <f t="shared" si="1"/>
        <v>A07</v>
      </c>
      <c r="O32" s="265">
        <f t="shared" si="2"/>
        <v>0.27777777777777779</v>
      </c>
      <c r="P32" s="276">
        <f t="shared" si="3"/>
        <v>0</v>
      </c>
      <c r="Q32" s="252">
        <f t="shared" si="4"/>
        <v>0.83333333333333337</v>
      </c>
      <c r="R32" s="266">
        <f t="shared" si="5"/>
        <v>0.55555555555555558</v>
      </c>
      <c r="S32" s="222"/>
      <c r="T32" s="115"/>
      <c r="U32" s="263"/>
      <c r="V32" s="127"/>
      <c r="W32" s="127"/>
      <c r="X32" s="127"/>
      <c r="Y32" s="127"/>
      <c r="Z32" s="127"/>
      <c r="AA32" s="127"/>
      <c r="AB32" s="114"/>
    </row>
    <row r="33" spans="1:28" ht="50.1" customHeight="1" x14ac:dyDescent="0.2">
      <c r="A33" s="134" t="s">
        <v>250</v>
      </c>
      <c r="B33" s="114"/>
      <c r="C33" s="130" t="s">
        <v>63</v>
      </c>
      <c r="D33" s="236">
        <v>75</v>
      </c>
      <c r="E33" s="292">
        <v>10</v>
      </c>
      <c r="F33" s="287"/>
      <c r="G33" s="253">
        <v>25</v>
      </c>
      <c r="H33" s="288">
        <v>15</v>
      </c>
      <c r="I33" s="149"/>
      <c r="J33" s="149"/>
      <c r="K33" s="149"/>
      <c r="L33" s="149"/>
      <c r="M33" s="147" t="str">
        <f t="shared" si="0"/>
        <v>KROMYA MY2 A08</v>
      </c>
      <c r="N33" s="127" t="str">
        <f t="shared" si="1"/>
        <v>A08</v>
      </c>
      <c r="O33" s="265">
        <f t="shared" si="2"/>
        <v>0.55555555555555558</v>
      </c>
      <c r="P33" s="276">
        <f t="shared" si="3"/>
        <v>0</v>
      </c>
      <c r="Q33" s="252">
        <f t="shared" si="4"/>
        <v>1.3888888888888888</v>
      </c>
      <c r="R33" s="266">
        <f t="shared" si="5"/>
        <v>0.83333333333333337</v>
      </c>
      <c r="S33" s="222"/>
      <c r="T33" s="115"/>
      <c r="U33" s="263"/>
      <c r="V33" s="127"/>
      <c r="W33" s="127"/>
      <c r="X33" s="127"/>
      <c r="Y33" s="127"/>
      <c r="Z33" s="127"/>
      <c r="AA33" s="127"/>
      <c r="AB33" s="114"/>
    </row>
    <row r="34" spans="1:28" ht="50.1" customHeight="1" x14ac:dyDescent="0.2">
      <c r="A34" s="134" t="s">
        <v>251</v>
      </c>
      <c r="B34" s="114"/>
      <c r="C34" s="130" t="s">
        <v>64</v>
      </c>
      <c r="D34" s="236">
        <v>75</v>
      </c>
      <c r="E34" s="292">
        <v>20</v>
      </c>
      <c r="F34" s="287"/>
      <c r="G34" s="253">
        <v>50</v>
      </c>
      <c r="H34" s="288">
        <v>30</v>
      </c>
      <c r="I34" s="149"/>
      <c r="J34" s="149"/>
      <c r="K34" s="149"/>
      <c r="L34" s="149"/>
      <c r="M34" s="147" t="str">
        <f t="shared" si="0"/>
        <v>KROMYA MY2 A09</v>
      </c>
      <c r="N34" s="127" t="str">
        <f t="shared" si="1"/>
        <v>A09</v>
      </c>
      <c r="O34" s="265">
        <f t="shared" si="2"/>
        <v>1.1111111111111112</v>
      </c>
      <c r="P34" s="276">
        <f t="shared" si="3"/>
        <v>0</v>
      </c>
      <c r="Q34" s="252">
        <f t="shared" si="4"/>
        <v>2.7777777777777777</v>
      </c>
      <c r="R34" s="266">
        <f t="shared" si="5"/>
        <v>1.6666666666666667</v>
      </c>
      <c r="S34" s="222"/>
      <c r="T34" s="115"/>
      <c r="U34" s="263"/>
      <c r="V34" s="127"/>
      <c r="W34" s="127"/>
      <c r="X34" s="127"/>
      <c r="Y34" s="127"/>
      <c r="Z34" s="127"/>
      <c r="AA34" s="127"/>
      <c r="AB34" s="114"/>
    </row>
    <row r="35" spans="1:28" ht="50.1" customHeight="1" x14ac:dyDescent="0.2">
      <c r="A35" s="134" t="s">
        <v>252</v>
      </c>
      <c r="B35" s="114"/>
      <c r="C35" s="130" t="s">
        <v>65</v>
      </c>
      <c r="D35" s="236">
        <v>75</v>
      </c>
      <c r="E35" s="292">
        <v>30</v>
      </c>
      <c r="F35" s="287"/>
      <c r="G35" s="253">
        <v>70</v>
      </c>
      <c r="H35" s="288">
        <v>50</v>
      </c>
      <c r="I35" s="149"/>
      <c r="J35" s="149"/>
      <c r="K35" s="149"/>
      <c r="L35" s="149"/>
      <c r="M35" s="147" t="str">
        <f t="shared" si="0"/>
        <v>KROMYA MY2 A10</v>
      </c>
      <c r="N35" s="127" t="str">
        <f t="shared" si="1"/>
        <v>A10</v>
      </c>
      <c r="O35" s="265">
        <f t="shared" si="2"/>
        <v>1.6666666666666667</v>
      </c>
      <c r="P35" s="276">
        <f t="shared" si="3"/>
        <v>0</v>
      </c>
      <c r="Q35" s="252">
        <f t="shared" si="4"/>
        <v>3.8888888888888888</v>
      </c>
      <c r="R35" s="266">
        <f t="shared" si="5"/>
        <v>2.7777777777777777</v>
      </c>
      <c r="S35" s="222"/>
      <c r="T35" s="115"/>
      <c r="U35" s="263"/>
      <c r="V35" s="127"/>
      <c r="W35" s="127"/>
      <c r="X35" s="127"/>
      <c r="Y35" s="127"/>
      <c r="Z35" s="127"/>
      <c r="AA35" s="127"/>
      <c r="AB35" s="114"/>
    </row>
    <row r="36" spans="1:28" ht="50.1" customHeight="1" x14ac:dyDescent="0.2">
      <c r="A36" s="134" t="s">
        <v>253</v>
      </c>
      <c r="B36" s="114"/>
      <c r="C36" s="130" t="s">
        <v>66</v>
      </c>
      <c r="D36" s="236">
        <v>75</v>
      </c>
      <c r="E36" s="291"/>
      <c r="F36" s="287"/>
      <c r="G36" s="287"/>
      <c r="H36" s="288">
        <v>2</v>
      </c>
      <c r="I36" s="149"/>
      <c r="J36" s="149"/>
      <c r="K36" s="149"/>
      <c r="L36" s="149"/>
      <c r="M36" s="147" t="str">
        <f t="shared" si="0"/>
        <v>KROMYA MY2 A11</v>
      </c>
      <c r="N36" s="127" t="str">
        <f t="shared" si="1"/>
        <v>A11</v>
      </c>
      <c r="O36" s="281">
        <f t="shared" si="2"/>
        <v>0</v>
      </c>
      <c r="P36" s="276">
        <f t="shared" si="3"/>
        <v>0</v>
      </c>
      <c r="Q36" s="277">
        <f t="shared" si="4"/>
        <v>0</v>
      </c>
      <c r="R36" s="266">
        <f t="shared" si="5"/>
        <v>0.1111111111111111</v>
      </c>
      <c r="S36" s="222"/>
      <c r="T36" s="115"/>
      <c r="U36" s="263"/>
      <c r="V36" s="127"/>
      <c r="W36" s="127"/>
      <c r="X36" s="127"/>
      <c r="Y36" s="127"/>
      <c r="Z36" s="127"/>
      <c r="AA36" s="127"/>
      <c r="AB36" s="114"/>
    </row>
    <row r="37" spans="1:28" ht="50.1" customHeight="1" x14ac:dyDescent="0.2">
      <c r="A37" s="134" t="s">
        <v>254</v>
      </c>
      <c r="B37" s="114"/>
      <c r="C37" s="130" t="s">
        <v>67</v>
      </c>
      <c r="D37" s="236">
        <v>75</v>
      </c>
      <c r="E37" s="291"/>
      <c r="F37" s="287"/>
      <c r="G37" s="287"/>
      <c r="H37" s="288">
        <v>5</v>
      </c>
      <c r="I37" s="149"/>
      <c r="J37" s="149"/>
      <c r="K37" s="149"/>
      <c r="L37" s="149"/>
      <c r="M37" s="147" t="str">
        <f t="shared" si="0"/>
        <v>KROMYA MY2 A12</v>
      </c>
      <c r="N37" s="127" t="str">
        <f t="shared" si="1"/>
        <v>A12</v>
      </c>
      <c r="O37" s="281">
        <f t="shared" si="2"/>
        <v>0</v>
      </c>
      <c r="P37" s="276">
        <f t="shared" si="3"/>
        <v>0</v>
      </c>
      <c r="Q37" s="277">
        <f t="shared" si="4"/>
        <v>0</v>
      </c>
      <c r="R37" s="266">
        <f t="shared" si="5"/>
        <v>0.27777777777777779</v>
      </c>
      <c r="S37" s="222"/>
      <c r="T37" s="115"/>
      <c r="U37" s="263"/>
      <c r="V37" s="127"/>
      <c r="W37" s="127"/>
      <c r="X37" s="127"/>
      <c r="Y37" s="127"/>
      <c r="Z37" s="127"/>
      <c r="AA37" s="127"/>
      <c r="AB37" s="114"/>
    </row>
    <row r="38" spans="1:28" ht="50.1" customHeight="1" x14ac:dyDescent="0.2">
      <c r="A38" s="134" t="s">
        <v>255</v>
      </c>
      <c r="B38" s="125"/>
      <c r="C38" s="130" t="s">
        <v>68</v>
      </c>
      <c r="D38" s="251"/>
      <c r="E38" s="291"/>
      <c r="F38" s="287"/>
      <c r="G38" s="287"/>
      <c r="H38" s="288">
        <v>20</v>
      </c>
      <c r="I38" s="149"/>
      <c r="J38" s="149"/>
      <c r="K38" s="149"/>
      <c r="L38" s="149"/>
      <c r="M38" s="147" t="str">
        <f t="shared" si="0"/>
        <v>KROMYA MY2 A13</v>
      </c>
      <c r="N38" s="127" t="str">
        <f t="shared" si="1"/>
        <v>A13</v>
      </c>
      <c r="O38" s="281">
        <f t="shared" si="2"/>
        <v>0</v>
      </c>
      <c r="P38" s="276">
        <f t="shared" si="3"/>
        <v>0</v>
      </c>
      <c r="Q38" s="277">
        <f t="shared" si="4"/>
        <v>0</v>
      </c>
      <c r="R38" s="266">
        <f t="shared" si="5"/>
        <v>1.1111111111111112</v>
      </c>
      <c r="S38" s="222"/>
      <c r="T38" s="115"/>
      <c r="U38" s="263"/>
      <c r="V38" s="127"/>
      <c r="W38" s="127"/>
      <c r="X38" s="127"/>
      <c r="Y38" s="127"/>
      <c r="Z38" s="127"/>
      <c r="AA38" s="127"/>
      <c r="AB38" s="114"/>
    </row>
    <row r="39" spans="1:28" ht="50.1" customHeight="1" x14ac:dyDescent="0.2">
      <c r="A39" s="134" t="s">
        <v>256</v>
      </c>
      <c r="B39" s="114"/>
      <c r="C39" s="130" t="s">
        <v>69</v>
      </c>
      <c r="D39" s="236">
        <v>75</v>
      </c>
      <c r="E39" s="291"/>
      <c r="F39" s="287"/>
      <c r="G39" s="287"/>
      <c r="H39" s="288">
        <v>50</v>
      </c>
      <c r="I39" s="234"/>
      <c r="J39" s="234"/>
      <c r="K39" s="234"/>
      <c r="L39" s="234"/>
      <c r="M39" s="147" t="str">
        <f t="shared" si="0"/>
        <v>KROMYA MY2 A14</v>
      </c>
      <c r="N39" s="127" t="str">
        <f t="shared" si="1"/>
        <v>A14</v>
      </c>
      <c r="O39" s="281">
        <f t="shared" si="2"/>
        <v>0</v>
      </c>
      <c r="P39" s="276">
        <f t="shared" si="3"/>
        <v>0</v>
      </c>
      <c r="Q39" s="277">
        <f t="shared" si="4"/>
        <v>0</v>
      </c>
      <c r="R39" s="266">
        <f t="shared" si="5"/>
        <v>2.7777777777777777</v>
      </c>
      <c r="S39" s="222"/>
      <c r="T39" s="115"/>
      <c r="U39" s="263"/>
      <c r="V39" s="127"/>
      <c r="W39" s="127"/>
      <c r="X39" s="127"/>
      <c r="Y39" s="127"/>
      <c r="Z39" s="127"/>
      <c r="AA39" s="127"/>
      <c r="AB39" s="114"/>
    </row>
    <row r="40" spans="1:28" ht="50.1" customHeight="1" thickBot="1" x14ac:dyDescent="0.25">
      <c r="A40" s="141" t="s">
        <v>257</v>
      </c>
      <c r="B40" s="142"/>
      <c r="C40" s="143" t="s">
        <v>70</v>
      </c>
      <c r="D40" s="275">
        <v>75</v>
      </c>
      <c r="E40" s="293"/>
      <c r="F40" s="294"/>
      <c r="G40" s="294"/>
      <c r="H40" s="295">
        <v>150</v>
      </c>
      <c r="I40" s="149"/>
      <c r="J40" s="149"/>
      <c r="K40" s="149"/>
      <c r="L40" s="149"/>
      <c r="M40" s="270" t="str">
        <f t="shared" si="0"/>
        <v>KROMYA MY2 A15</v>
      </c>
      <c r="N40" s="271" t="str">
        <f t="shared" si="1"/>
        <v>A15</v>
      </c>
      <c r="O40" s="306">
        <f t="shared" si="2"/>
        <v>0</v>
      </c>
      <c r="P40" s="308">
        <f t="shared" si="3"/>
        <v>0</v>
      </c>
      <c r="Q40" s="310">
        <f t="shared" si="4"/>
        <v>0</v>
      </c>
      <c r="R40" s="272">
        <f t="shared" si="5"/>
        <v>8.3333333333333339</v>
      </c>
      <c r="S40" s="222"/>
      <c r="T40" s="115"/>
      <c r="U40" s="263"/>
      <c r="V40" s="127"/>
      <c r="W40" s="127"/>
      <c r="X40" s="127"/>
      <c r="Y40" s="127"/>
      <c r="Z40" s="127"/>
      <c r="AA40" s="127"/>
      <c r="AB40" s="114"/>
    </row>
    <row r="41" spans="1:28" ht="50.1" customHeight="1" x14ac:dyDescent="0.2">
      <c r="A41" s="134" t="s">
        <v>258</v>
      </c>
      <c r="B41" s="114"/>
      <c r="C41" s="130" t="s">
        <v>71</v>
      </c>
      <c r="D41" s="236">
        <v>75</v>
      </c>
      <c r="E41" s="289">
        <v>0.2</v>
      </c>
      <c r="F41" s="287"/>
      <c r="G41" s="287"/>
      <c r="H41" s="296"/>
      <c r="I41" s="149"/>
      <c r="J41" s="149"/>
      <c r="K41" s="149"/>
      <c r="L41" s="149"/>
      <c r="M41" s="147" t="str">
        <f t="shared" si="0"/>
        <v>KROMYA MY2 A16</v>
      </c>
      <c r="N41" s="127" t="str">
        <f t="shared" si="1"/>
        <v>A16</v>
      </c>
      <c r="O41" s="265">
        <f t="shared" si="2"/>
        <v>1.1111111111111112E-2</v>
      </c>
      <c r="P41" s="276">
        <f t="shared" si="3"/>
        <v>0</v>
      </c>
      <c r="Q41" s="277">
        <f t="shared" si="4"/>
        <v>0</v>
      </c>
      <c r="R41" s="278">
        <f t="shared" si="5"/>
        <v>0</v>
      </c>
      <c r="S41" s="222"/>
      <c r="T41" s="115"/>
      <c r="U41" s="263"/>
      <c r="V41" s="127"/>
      <c r="W41" s="127"/>
      <c r="X41" s="127"/>
      <c r="Y41" s="127"/>
      <c r="Z41" s="127"/>
      <c r="AA41" s="127"/>
      <c r="AB41" s="114"/>
    </row>
    <row r="42" spans="1:28" ht="50.1" customHeight="1" x14ac:dyDescent="0.2">
      <c r="A42" s="134" t="s">
        <v>259</v>
      </c>
      <c r="B42" s="114"/>
      <c r="C42" s="130" t="s">
        <v>72</v>
      </c>
      <c r="D42" s="236">
        <v>75</v>
      </c>
      <c r="E42" s="289">
        <v>0.4</v>
      </c>
      <c r="F42" s="287"/>
      <c r="G42" s="287"/>
      <c r="H42" s="296"/>
      <c r="I42" s="149"/>
      <c r="J42" s="149"/>
      <c r="K42" s="149"/>
      <c r="L42" s="149"/>
      <c r="M42" s="147" t="str">
        <f t="shared" si="0"/>
        <v>KROMYA MY2 A17</v>
      </c>
      <c r="N42" s="127" t="str">
        <f t="shared" si="1"/>
        <v>A17</v>
      </c>
      <c r="O42" s="265">
        <f t="shared" si="2"/>
        <v>2.2222222222222223E-2</v>
      </c>
      <c r="P42" s="276">
        <f t="shared" si="3"/>
        <v>0</v>
      </c>
      <c r="Q42" s="277">
        <f t="shared" si="4"/>
        <v>0</v>
      </c>
      <c r="R42" s="278">
        <f t="shared" si="5"/>
        <v>0</v>
      </c>
      <c r="S42" s="222"/>
      <c r="T42" s="115"/>
      <c r="U42" s="263"/>
      <c r="V42" s="127"/>
      <c r="W42" s="127"/>
      <c r="X42" s="127"/>
      <c r="Y42" s="127"/>
      <c r="Z42" s="127"/>
      <c r="AA42" s="127"/>
      <c r="AB42" s="114"/>
    </row>
    <row r="43" spans="1:28" ht="50.1" customHeight="1" x14ac:dyDescent="0.2">
      <c r="A43" s="134" t="s">
        <v>260</v>
      </c>
      <c r="B43" s="114"/>
      <c r="C43" s="130" t="s">
        <v>73</v>
      </c>
      <c r="D43" s="236">
        <v>75</v>
      </c>
      <c r="E43" s="292">
        <v>1</v>
      </c>
      <c r="F43" s="287"/>
      <c r="G43" s="287"/>
      <c r="H43" s="296"/>
      <c r="I43" s="149"/>
      <c r="J43" s="149"/>
      <c r="K43" s="149"/>
      <c r="L43" s="149"/>
      <c r="M43" s="147" t="str">
        <f t="shared" si="0"/>
        <v>KROMYA MY2 A18</v>
      </c>
      <c r="N43" s="127" t="str">
        <f t="shared" si="1"/>
        <v>A18</v>
      </c>
      <c r="O43" s="265">
        <f t="shared" si="2"/>
        <v>5.5555555555555552E-2</v>
      </c>
      <c r="P43" s="276">
        <f t="shared" si="3"/>
        <v>0</v>
      </c>
      <c r="Q43" s="277">
        <f t="shared" si="4"/>
        <v>0</v>
      </c>
      <c r="R43" s="278">
        <f t="shared" si="5"/>
        <v>0</v>
      </c>
      <c r="S43" s="222"/>
      <c r="T43" s="115"/>
      <c r="U43" s="263"/>
      <c r="V43" s="127"/>
      <c r="W43" s="127"/>
      <c r="X43" s="127"/>
      <c r="Y43" s="127"/>
      <c r="Z43" s="127"/>
      <c r="AA43" s="127"/>
      <c r="AB43" s="114"/>
    </row>
    <row r="44" spans="1:28" ht="50.1" customHeight="1" x14ac:dyDescent="0.2">
      <c r="A44" s="134" t="s">
        <v>261</v>
      </c>
      <c r="B44" s="114"/>
      <c r="C44" s="130" t="s">
        <v>74</v>
      </c>
      <c r="D44" s="236">
        <v>75</v>
      </c>
      <c r="E44" s="292">
        <v>2</v>
      </c>
      <c r="F44" s="287"/>
      <c r="G44" s="287"/>
      <c r="H44" s="296"/>
      <c r="I44" s="231"/>
      <c r="J44" s="231"/>
      <c r="K44" s="231"/>
      <c r="L44" s="231"/>
      <c r="M44" s="147" t="str">
        <f t="shared" si="0"/>
        <v>KROMYA MY2 A19</v>
      </c>
      <c r="N44" s="127" t="str">
        <f t="shared" si="1"/>
        <v>A19</v>
      </c>
      <c r="O44" s="265">
        <f t="shared" si="2"/>
        <v>0.1111111111111111</v>
      </c>
      <c r="P44" s="276">
        <f t="shared" si="3"/>
        <v>0</v>
      </c>
      <c r="Q44" s="277">
        <f t="shared" si="4"/>
        <v>0</v>
      </c>
      <c r="R44" s="278">
        <f t="shared" si="5"/>
        <v>0</v>
      </c>
      <c r="S44" s="222"/>
      <c r="T44" s="115"/>
      <c r="U44" s="263"/>
      <c r="V44" s="127"/>
      <c r="W44" s="127"/>
      <c r="X44" s="127"/>
      <c r="Y44" s="127"/>
      <c r="Z44" s="127"/>
      <c r="AA44" s="127"/>
      <c r="AB44" s="114"/>
    </row>
    <row r="45" spans="1:28" ht="50.1" customHeight="1" x14ac:dyDescent="0.2">
      <c r="A45" s="134" t="s">
        <v>262</v>
      </c>
      <c r="B45" s="114"/>
      <c r="C45" s="130" t="s">
        <v>75</v>
      </c>
      <c r="D45" s="236">
        <v>75</v>
      </c>
      <c r="E45" s="292">
        <v>50</v>
      </c>
      <c r="F45" s="287"/>
      <c r="G45" s="287"/>
      <c r="H45" s="296"/>
      <c r="I45" s="231"/>
      <c r="J45" s="231"/>
      <c r="K45" s="231"/>
      <c r="L45" s="231"/>
      <c r="M45" s="147" t="str">
        <f t="shared" si="0"/>
        <v>KROMYA MY2 A20</v>
      </c>
      <c r="N45" s="127" t="str">
        <f t="shared" si="1"/>
        <v>A20</v>
      </c>
      <c r="O45" s="265">
        <f t="shared" si="2"/>
        <v>2.7777777777777777</v>
      </c>
      <c r="P45" s="276">
        <f t="shared" si="3"/>
        <v>0</v>
      </c>
      <c r="Q45" s="277">
        <f t="shared" si="4"/>
        <v>0</v>
      </c>
      <c r="R45" s="278">
        <f t="shared" si="5"/>
        <v>0</v>
      </c>
      <c r="S45" s="222"/>
      <c r="T45" s="115"/>
      <c r="U45" s="263"/>
      <c r="V45" s="127"/>
      <c r="W45" s="127"/>
      <c r="X45" s="127"/>
      <c r="Y45" s="127"/>
      <c r="Z45" s="127"/>
      <c r="AA45" s="127"/>
      <c r="AB45" s="114"/>
    </row>
    <row r="46" spans="1:28" ht="50.1" customHeight="1" x14ac:dyDescent="0.2">
      <c r="A46" s="134" t="s">
        <v>263</v>
      </c>
      <c r="B46" s="114"/>
      <c r="C46" s="130" t="s">
        <v>76</v>
      </c>
      <c r="D46" s="236">
        <v>75</v>
      </c>
      <c r="E46" s="289">
        <v>0.4</v>
      </c>
      <c r="F46" s="287"/>
      <c r="G46" s="257">
        <v>0.2</v>
      </c>
      <c r="H46" s="296"/>
      <c r="I46" s="149"/>
      <c r="J46" s="149"/>
      <c r="K46" s="149"/>
      <c r="L46" s="149"/>
      <c r="M46" s="147" t="str">
        <f t="shared" si="0"/>
        <v>KROMYA MY2 A21</v>
      </c>
      <c r="N46" s="127" t="str">
        <f t="shared" si="1"/>
        <v>A21</v>
      </c>
      <c r="O46" s="265">
        <f t="shared" si="2"/>
        <v>2.2222222222222223E-2</v>
      </c>
      <c r="P46" s="276">
        <f t="shared" si="3"/>
        <v>0</v>
      </c>
      <c r="Q46" s="252">
        <f t="shared" si="4"/>
        <v>1.1111111111111112E-2</v>
      </c>
      <c r="R46" s="278">
        <f t="shared" si="5"/>
        <v>0</v>
      </c>
      <c r="S46" s="222"/>
      <c r="T46" s="115"/>
      <c r="U46" s="263"/>
      <c r="V46" s="127"/>
      <c r="W46" s="127"/>
      <c r="X46" s="127"/>
      <c r="Y46" s="127"/>
      <c r="Z46" s="127"/>
      <c r="AA46" s="127"/>
      <c r="AB46" s="114"/>
    </row>
    <row r="47" spans="1:28" ht="50.1" customHeight="1" x14ac:dyDescent="0.2">
      <c r="A47" s="134" t="s">
        <v>264</v>
      </c>
      <c r="B47" s="114"/>
      <c r="C47" s="130" t="s">
        <v>77</v>
      </c>
      <c r="D47" s="236">
        <v>75</v>
      </c>
      <c r="E47" s="289">
        <v>0.8</v>
      </c>
      <c r="F47" s="287"/>
      <c r="G47" s="287"/>
      <c r="H47" s="296"/>
      <c r="I47" s="149"/>
      <c r="J47" s="149"/>
      <c r="K47" s="149"/>
      <c r="L47" s="149"/>
      <c r="M47" s="147" t="str">
        <f t="shared" si="0"/>
        <v>KROMYA MY2 A22</v>
      </c>
      <c r="N47" s="127" t="str">
        <f t="shared" si="1"/>
        <v>A22</v>
      </c>
      <c r="O47" s="265">
        <f t="shared" si="2"/>
        <v>4.4444444444444446E-2</v>
      </c>
      <c r="P47" s="276">
        <f t="shared" si="3"/>
        <v>0</v>
      </c>
      <c r="Q47" s="277">
        <f t="shared" si="4"/>
        <v>0</v>
      </c>
      <c r="R47" s="278">
        <f t="shared" si="5"/>
        <v>0</v>
      </c>
      <c r="S47" s="222"/>
      <c r="T47" s="115"/>
      <c r="U47" s="263"/>
      <c r="V47" s="127"/>
      <c r="W47" s="127"/>
      <c r="X47" s="127"/>
      <c r="Y47" s="127"/>
      <c r="Z47" s="127"/>
      <c r="AA47" s="127"/>
      <c r="AB47" s="114"/>
    </row>
    <row r="48" spans="1:28" ht="50.1" customHeight="1" x14ac:dyDescent="0.2">
      <c r="A48" s="134" t="s">
        <v>265</v>
      </c>
      <c r="B48" s="114"/>
      <c r="C48" s="130" t="s">
        <v>78</v>
      </c>
      <c r="D48" s="236">
        <v>75</v>
      </c>
      <c r="E48" s="292">
        <v>1</v>
      </c>
      <c r="F48" s="287"/>
      <c r="G48" s="257">
        <v>0.6</v>
      </c>
      <c r="H48" s="296"/>
      <c r="I48" s="149"/>
      <c r="J48" s="149"/>
      <c r="K48" s="149"/>
      <c r="L48" s="149"/>
      <c r="M48" s="147" t="str">
        <f t="shared" si="0"/>
        <v>KROMYA MY2 A23</v>
      </c>
      <c r="N48" s="127" t="str">
        <f t="shared" si="1"/>
        <v>A23</v>
      </c>
      <c r="O48" s="265">
        <f t="shared" si="2"/>
        <v>5.5555555555555552E-2</v>
      </c>
      <c r="P48" s="276">
        <f t="shared" si="3"/>
        <v>0</v>
      </c>
      <c r="Q48" s="252">
        <f t="shared" si="4"/>
        <v>3.3333333333333333E-2</v>
      </c>
      <c r="R48" s="278">
        <f t="shared" si="5"/>
        <v>0</v>
      </c>
      <c r="S48" s="222"/>
      <c r="T48" s="115"/>
      <c r="U48" s="263"/>
      <c r="V48" s="127"/>
      <c r="W48" s="127"/>
      <c r="X48" s="127"/>
      <c r="Y48" s="127"/>
      <c r="Z48" s="127"/>
      <c r="AA48" s="127"/>
      <c r="AB48" s="114"/>
    </row>
    <row r="49" spans="1:28" ht="50.1" customHeight="1" x14ac:dyDescent="0.2">
      <c r="A49" s="134" t="s">
        <v>266</v>
      </c>
      <c r="B49" s="114"/>
      <c r="C49" s="130" t="s">
        <v>79</v>
      </c>
      <c r="D49" s="236">
        <v>75</v>
      </c>
      <c r="E49" s="292">
        <v>10</v>
      </c>
      <c r="F49" s="287"/>
      <c r="G49" s="287"/>
      <c r="H49" s="296"/>
      <c r="I49" s="149"/>
      <c r="J49" s="149"/>
      <c r="K49" s="149"/>
      <c r="L49" s="149"/>
      <c r="M49" s="147" t="str">
        <f t="shared" si="0"/>
        <v>KROMYA MY2 A24</v>
      </c>
      <c r="N49" s="127" t="str">
        <f t="shared" si="1"/>
        <v>A24</v>
      </c>
      <c r="O49" s="265">
        <f t="shared" si="2"/>
        <v>0.55555555555555558</v>
      </c>
      <c r="P49" s="276">
        <f t="shared" si="3"/>
        <v>0</v>
      </c>
      <c r="Q49" s="277">
        <f t="shared" si="4"/>
        <v>0</v>
      </c>
      <c r="R49" s="278">
        <f t="shared" si="5"/>
        <v>0</v>
      </c>
      <c r="S49" s="222"/>
      <c r="T49" s="115"/>
      <c r="U49" s="263"/>
      <c r="V49" s="127"/>
      <c r="W49" s="127"/>
      <c r="X49" s="127"/>
      <c r="Y49" s="127"/>
      <c r="Z49" s="127"/>
      <c r="AA49" s="127"/>
      <c r="AB49" s="114"/>
    </row>
    <row r="50" spans="1:28" ht="50.1" customHeight="1" x14ac:dyDescent="0.2">
      <c r="A50" s="134" t="s">
        <v>267</v>
      </c>
      <c r="B50" s="114"/>
      <c r="C50" s="130" t="s">
        <v>80</v>
      </c>
      <c r="D50" s="236">
        <v>75</v>
      </c>
      <c r="E50" s="292">
        <v>150</v>
      </c>
      <c r="F50" s="287"/>
      <c r="G50" s="287"/>
      <c r="H50" s="296"/>
      <c r="I50" s="149"/>
      <c r="J50" s="149"/>
      <c r="K50" s="149"/>
      <c r="L50" s="149"/>
      <c r="M50" s="147" t="str">
        <f t="shared" si="0"/>
        <v>KROMYA MY2 A25</v>
      </c>
      <c r="N50" s="127" t="str">
        <f t="shared" si="1"/>
        <v>A25</v>
      </c>
      <c r="O50" s="265">
        <f t="shared" si="2"/>
        <v>8.3333333333333339</v>
      </c>
      <c r="P50" s="276">
        <f t="shared" si="3"/>
        <v>0</v>
      </c>
      <c r="Q50" s="277">
        <f t="shared" si="4"/>
        <v>0</v>
      </c>
      <c r="R50" s="278">
        <f t="shared" si="5"/>
        <v>0</v>
      </c>
      <c r="S50" s="222"/>
      <c r="T50" s="115"/>
      <c r="U50" s="263"/>
      <c r="V50" s="127"/>
      <c r="W50" s="127"/>
      <c r="X50" s="127"/>
      <c r="Y50" s="127"/>
      <c r="Z50" s="127"/>
      <c r="AA50" s="127"/>
      <c r="AB50" s="114"/>
    </row>
    <row r="51" spans="1:28" ht="50.1" customHeight="1" x14ac:dyDescent="0.2">
      <c r="A51" s="134" t="s">
        <v>268</v>
      </c>
      <c r="B51" s="114"/>
      <c r="C51" s="130" t="s">
        <v>81</v>
      </c>
      <c r="D51" s="236">
        <v>75</v>
      </c>
      <c r="E51" s="292">
        <v>5</v>
      </c>
      <c r="F51" s="287"/>
      <c r="G51" s="253">
        <v>15</v>
      </c>
      <c r="H51" s="290">
        <v>0.6</v>
      </c>
      <c r="I51" s="149"/>
      <c r="J51" s="149"/>
      <c r="K51" s="149"/>
      <c r="L51" s="149"/>
      <c r="M51" s="147" t="str">
        <f t="shared" si="0"/>
        <v>KROMYA MY2 A26</v>
      </c>
      <c r="N51" s="127" t="str">
        <f t="shared" si="1"/>
        <v>A26</v>
      </c>
      <c r="O51" s="265">
        <f t="shared" si="2"/>
        <v>0.27777777777777779</v>
      </c>
      <c r="P51" s="276">
        <f t="shared" si="3"/>
        <v>0</v>
      </c>
      <c r="Q51" s="252">
        <f t="shared" si="4"/>
        <v>0.83333333333333337</v>
      </c>
      <c r="R51" s="266">
        <f t="shared" si="5"/>
        <v>3.3333333333333333E-2</v>
      </c>
      <c r="S51" s="222"/>
      <c r="T51" s="115"/>
      <c r="U51" s="263"/>
      <c r="V51" s="127"/>
      <c r="W51" s="127"/>
      <c r="X51" s="127"/>
      <c r="Y51" s="127"/>
      <c r="Z51" s="127"/>
      <c r="AA51" s="127"/>
      <c r="AB51" s="114"/>
    </row>
    <row r="52" spans="1:28" ht="50.1" customHeight="1" x14ac:dyDescent="0.2">
      <c r="A52" s="134" t="s">
        <v>269</v>
      </c>
      <c r="B52" s="114"/>
      <c r="C52" s="130" t="s">
        <v>82</v>
      </c>
      <c r="D52" s="236">
        <v>75</v>
      </c>
      <c r="E52" s="292">
        <v>10</v>
      </c>
      <c r="F52" s="287"/>
      <c r="G52" s="253">
        <v>25</v>
      </c>
      <c r="H52" s="288">
        <v>1</v>
      </c>
      <c r="I52" s="149"/>
      <c r="J52" s="149"/>
      <c r="K52" s="149"/>
      <c r="L52" s="149"/>
      <c r="M52" s="147" t="str">
        <f t="shared" si="0"/>
        <v>KROMYA MY2 A27</v>
      </c>
      <c r="N52" s="127" t="str">
        <f t="shared" si="1"/>
        <v>A27</v>
      </c>
      <c r="O52" s="265">
        <f t="shared" si="2"/>
        <v>0.55555555555555558</v>
      </c>
      <c r="P52" s="276">
        <f t="shared" si="3"/>
        <v>0</v>
      </c>
      <c r="Q52" s="252">
        <f t="shared" si="4"/>
        <v>1.3888888888888888</v>
      </c>
      <c r="R52" s="266">
        <f t="shared" si="5"/>
        <v>5.5555555555555552E-2</v>
      </c>
      <c r="S52" s="222"/>
      <c r="T52" s="115"/>
      <c r="U52" s="263"/>
      <c r="V52" s="127"/>
      <c r="W52" s="127"/>
      <c r="X52" s="127"/>
      <c r="Y52" s="127"/>
      <c r="Z52" s="127"/>
      <c r="AA52" s="127"/>
      <c r="AB52" s="114"/>
    </row>
    <row r="53" spans="1:28" ht="50.1" customHeight="1" x14ac:dyDescent="0.2">
      <c r="A53" s="134" t="s">
        <v>270</v>
      </c>
      <c r="B53" s="114"/>
      <c r="C53" s="130" t="s">
        <v>83</v>
      </c>
      <c r="D53" s="236">
        <v>75</v>
      </c>
      <c r="E53" s="292">
        <v>15</v>
      </c>
      <c r="F53" s="287"/>
      <c r="G53" s="253">
        <v>50</v>
      </c>
      <c r="H53" s="288">
        <v>2</v>
      </c>
      <c r="I53" s="149"/>
      <c r="J53" s="149"/>
      <c r="K53" s="149"/>
      <c r="L53" s="149"/>
      <c r="M53" s="147" t="str">
        <f t="shared" si="0"/>
        <v>KROMYA MY2 A28</v>
      </c>
      <c r="N53" s="127" t="str">
        <f t="shared" si="1"/>
        <v>A28</v>
      </c>
      <c r="O53" s="265">
        <f t="shared" si="2"/>
        <v>0.83333333333333337</v>
      </c>
      <c r="P53" s="276">
        <f t="shared" si="3"/>
        <v>0</v>
      </c>
      <c r="Q53" s="252">
        <f t="shared" si="4"/>
        <v>2.7777777777777777</v>
      </c>
      <c r="R53" s="266">
        <f t="shared" si="5"/>
        <v>0.1111111111111111</v>
      </c>
      <c r="S53" s="222"/>
      <c r="T53" s="115"/>
      <c r="U53" s="263"/>
      <c r="V53" s="127"/>
      <c r="W53" s="127"/>
      <c r="X53" s="127"/>
      <c r="Y53" s="127"/>
      <c r="Z53" s="127"/>
      <c r="AA53" s="127"/>
      <c r="AB53" s="114"/>
    </row>
    <row r="54" spans="1:28" ht="50.1" customHeight="1" x14ac:dyDescent="0.2">
      <c r="A54" s="134" t="s">
        <v>271</v>
      </c>
      <c r="B54" s="114"/>
      <c r="C54" s="130" t="s">
        <v>84</v>
      </c>
      <c r="D54" s="236">
        <v>75</v>
      </c>
      <c r="E54" s="292">
        <v>25</v>
      </c>
      <c r="F54" s="287"/>
      <c r="G54" s="253">
        <v>100</v>
      </c>
      <c r="H54" s="288">
        <v>2</v>
      </c>
      <c r="I54" s="231"/>
      <c r="J54" s="231"/>
      <c r="K54" s="231"/>
      <c r="L54" s="231"/>
      <c r="M54" s="147" t="str">
        <f t="shared" si="0"/>
        <v>KROMYA MY2 A29</v>
      </c>
      <c r="N54" s="127" t="str">
        <f t="shared" si="1"/>
        <v>A29</v>
      </c>
      <c r="O54" s="265">
        <f t="shared" si="2"/>
        <v>1.3888888888888888</v>
      </c>
      <c r="P54" s="276">
        <f t="shared" si="3"/>
        <v>0</v>
      </c>
      <c r="Q54" s="252">
        <f t="shared" si="4"/>
        <v>5.5555555555555554</v>
      </c>
      <c r="R54" s="266">
        <f t="shared" si="5"/>
        <v>0.1111111111111111</v>
      </c>
      <c r="S54" s="222"/>
      <c r="T54" s="115"/>
      <c r="U54" s="263"/>
      <c r="V54" s="127"/>
      <c r="W54" s="127"/>
      <c r="X54" s="127"/>
      <c r="Y54" s="127"/>
      <c r="Z54" s="127"/>
      <c r="AA54" s="127"/>
      <c r="AB54" s="114"/>
    </row>
    <row r="55" spans="1:28" ht="50.1" customHeight="1" x14ac:dyDescent="0.2">
      <c r="A55" s="134" t="s">
        <v>272</v>
      </c>
      <c r="B55" s="114"/>
      <c r="C55" s="130" t="s">
        <v>85</v>
      </c>
      <c r="D55" s="236">
        <v>75</v>
      </c>
      <c r="E55" s="292">
        <v>25</v>
      </c>
      <c r="F55" s="287"/>
      <c r="G55" s="253">
        <v>100</v>
      </c>
      <c r="H55" s="288">
        <v>5</v>
      </c>
      <c r="I55" s="234"/>
      <c r="J55" s="234"/>
      <c r="K55" s="234"/>
      <c r="L55" s="234"/>
      <c r="M55" s="147" t="str">
        <f t="shared" si="0"/>
        <v>KROMYA MY2 A30</v>
      </c>
      <c r="N55" s="127" t="str">
        <f t="shared" si="1"/>
        <v>A30</v>
      </c>
      <c r="O55" s="265">
        <f t="shared" si="2"/>
        <v>1.3888888888888888</v>
      </c>
      <c r="P55" s="276">
        <f t="shared" si="3"/>
        <v>0</v>
      </c>
      <c r="Q55" s="252">
        <f t="shared" si="4"/>
        <v>5.5555555555555554</v>
      </c>
      <c r="R55" s="266">
        <f t="shared" si="5"/>
        <v>0.27777777777777779</v>
      </c>
      <c r="S55" s="222"/>
      <c r="T55" s="115"/>
      <c r="U55" s="263"/>
      <c r="V55" s="127"/>
      <c r="W55" s="127"/>
      <c r="X55" s="127"/>
      <c r="Y55" s="127"/>
      <c r="Z55" s="127"/>
      <c r="AA55" s="127"/>
      <c r="AB55" s="114"/>
    </row>
    <row r="56" spans="1:28" ht="50.1" customHeight="1" x14ac:dyDescent="0.2">
      <c r="A56" s="134" t="s">
        <v>273</v>
      </c>
      <c r="B56" s="114"/>
      <c r="C56" s="130" t="s">
        <v>86</v>
      </c>
      <c r="D56" s="236">
        <v>75</v>
      </c>
      <c r="E56" s="292">
        <v>1</v>
      </c>
      <c r="F56" s="287"/>
      <c r="G56" s="253">
        <v>5</v>
      </c>
      <c r="H56" s="290">
        <v>0.2</v>
      </c>
      <c r="I56" s="149"/>
      <c r="J56" s="149"/>
      <c r="K56" s="149"/>
      <c r="L56" s="149"/>
      <c r="M56" s="147" t="str">
        <f t="shared" si="0"/>
        <v>KROMYA MY2 A31</v>
      </c>
      <c r="N56" s="127" t="str">
        <f t="shared" si="1"/>
        <v>A31</v>
      </c>
      <c r="O56" s="265">
        <f t="shared" si="2"/>
        <v>5.5555555555555552E-2</v>
      </c>
      <c r="P56" s="276">
        <f t="shared" si="3"/>
        <v>0</v>
      </c>
      <c r="Q56" s="252">
        <f t="shared" si="4"/>
        <v>0.27777777777777779</v>
      </c>
      <c r="R56" s="266">
        <f t="shared" si="5"/>
        <v>1.1111111111111112E-2</v>
      </c>
      <c r="S56" s="222"/>
      <c r="T56" s="115"/>
      <c r="U56" s="263"/>
      <c r="V56" s="127"/>
      <c r="W56" s="127"/>
      <c r="X56" s="127"/>
      <c r="Y56" s="127"/>
      <c r="Z56" s="127"/>
      <c r="AA56" s="127"/>
      <c r="AB56" s="114"/>
    </row>
    <row r="57" spans="1:28" ht="50.1" customHeight="1" x14ac:dyDescent="0.2">
      <c r="A57" s="134" t="s">
        <v>274</v>
      </c>
      <c r="B57" s="114"/>
      <c r="C57" s="130" t="s">
        <v>87</v>
      </c>
      <c r="D57" s="236">
        <v>75</v>
      </c>
      <c r="E57" s="292">
        <v>5</v>
      </c>
      <c r="F57" s="287"/>
      <c r="G57" s="253">
        <v>15</v>
      </c>
      <c r="H57" s="290">
        <v>0.6</v>
      </c>
      <c r="I57" s="231"/>
      <c r="J57" s="231"/>
      <c r="K57" s="231"/>
      <c r="L57" s="231"/>
      <c r="M57" s="147" t="str">
        <f t="shared" ref="M57:M88" si="6">A57</f>
        <v>KROMYA MY2 A32</v>
      </c>
      <c r="N57" s="127" t="str">
        <f t="shared" ref="N57:N88" si="7">C57</f>
        <v>A32</v>
      </c>
      <c r="O57" s="265">
        <f t="shared" si="2"/>
        <v>0.27777777777777779</v>
      </c>
      <c r="P57" s="276">
        <f t="shared" si="3"/>
        <v>0</v>
      </c>
      <c r="Q57" s="252">
        <f t="shared" si="4"/>
        <v>0.83333333333333337</v>
      </c>
      <c r="R57" s="266">
        <f t="shared" si="5"/>
        <v>3.3333333333333333E-2</v>
      </c>
      <c r="S57" s="222"/>
      <c r="T57" s="115"/>
      <c r="U57" s="263"/>
      <c r="V57" s="127"/>
      <c r="W57" s="127"/>
      <c r="X57" s="127"/>
      <c r="Y57" s="127"/>
      <c r="Z57" s="127"/>
      <c r="AA57" s="127"/>
      <c r="AB57" s="114"/>
    </row>
    <row r="58" spans="1:28" ht="50.1" customHeight="1" x14ac:dyDescent="0.2">
      <c r="A58" s="134" t="s">
        <v>275</v>
      </c>
      <c r="B58" s="114"/>
      <c r="C58" s="130" t="s">
        <v>88</v>
      </c>
      <c r="D58" s="236">
        <v>75</v>
      </c>
      <c r="E58" s="292">
        <v>15</v>
      </c>
      <c r="F58" s="287"/>
      <c r="G58" s="253">
        <v>25</v>
      </c>
      <c r="H58" s="288">
        <v>1</v>
      </c>
      <c r="I58" s="231"/>
      <c r="J58" s="231"/>
      <c r="K58" s="231"/>
      <c r="L58" s="231"/>
      <c r="M58" s="147" t="str">
        <f t="shared" si="6"/>
        <v>KROMYA MY2 A33</v>
      </c>
      <c r="N58" s="127" t="str">
        <f t="shared" si="7"/>
        <v>A33</v>
      </c>
      <c r="O58" s="265">
        <f t="shared" si="2"/>
        <v>0.83333333333333337</v>
      </c>
      <c r="P58" s="276">
        <f t="shared" si="3"/>
        <v>0</v>
      </c>
      <c r="Q58" s="252">
        <f t="shared" si="4"/>
        <v>1.3888888888888888</v>
      </c>
      <c r="R58" s="266">
        <f t="shared" si="5"/>
        <v>5.5555555555555552E-2</v>
      </c>
      <c r="S58" s="222"/>
      <c r="T58" s="115"/>
      <c r="U58" s="263"/>
      <c r="V58" s="127"/>
      <c r="W58" s="127"/>
      <c r="X58" s="127"/>
      <c r="Y58" s="127"/>
      <c r="Z58" s="127"/>
      <c r="AA58" s="127"/>
      <c r="AB58" s="114"/>
    </row>
    <row r="59" spans="1:28" ht="50.1" customHeight="1" x14ac:dyDescent="0.2">
      <c r="A59" s="134" t="s">
        <v>276</v>
      </c>
      <c r="B59" s="114"/>
      <c r="C59" s="130" t="s">
        <v>89</v>
      </c>
      <c r="D59" s="236">
        <v>75</v>
      </c>
      <c r="E59" s="292">
        <v>25</v>
      </c>
      <c r="F59" s="287"/>
      <c r="G59" s="253">
        <v>45</v>
      </c>
      <c r="H59" s="288">
        <v>2</v>
      </c>
      <c r="I59" s="231"/>
      <c r="J59" s="231"/>
      <c r="K59" s="231"/>
      <c r="L59" s="231"/>
      <c r="M59" s="147" t="str">
        <f t="shared" si="6"/>
        <v>KROMYA MY2 A34</v>
      </c>
      <c r="N59" s="127" t="str">
        <f t="shared" si="7"/>
        <v>A34</v>
      </c>
      <c r="O59" s="265">
        <f t="shared" si="2"/>
        <v>1.3888888888888888</v>
      </c>
      <c r="P59" s="276">
        <f t="shared" si="3"/>
        <v>0</v>
      </c>
      <c r="Q59" s="252">
        <f t="shared" si="4"/>
        <v>2.5</v>
      </c>
      <c r="R59" s="266">
        <f t="shared" si="5"/>
        <v>0.1111111111111111</v>
      </c>
      <c r="S59" s="222"/>
      <c r="T59" s="115"/>
      <c r="U59" s="263"/>
      <c r="V59" s="127"/>
      <c r="W59" s="127"/>
      <c r="X59" s="127"/>
      <c r="Y59" s="127"/>
      <c r="Z59" s="127"/>
      <c r="AA59" s="127"/>
      <c r="AB59" s="114"/>
    </row>
    <row r="60" spans="1:28" ht="50.1" customHeight="1" x14ac:dyDescent="0.2">
      <c r="A60" s="134" t="s">
        <v>277</v>
      </c>
      <c r="B60" s="114"/>
      <c r="C60" s="130" t="s">
        <v>90</v>
      </c>
      <c r="D60" s="236">
        <v>75</v>
      </c>
      <c r="E60" s="292">
        <v>55</v>
      </c>
      <c r="F60" s="287"/>
      <c r="G60" s="253">
        <v>90</v>
      </c>
      <c r="H60" s="288">
        <v>5</v>
      </c>
      <c r="I60" s="234"/>
      <c r="J60" s="234"/>
      <c r="K60" s="234"/>
      <c r="L60" s="234"/>
      <c r="M60" s="147" t="str">
        <f t="shared" si="6"/>
        <v>KROMYA MY2 A35</v>
      </c>
      <c r="N60" s="127" t="str">
        <f t="shared" si="7"/>
        <v>A35</v>
      </c>
      <c r="O60" s="265">
        <f t="shared" si="2"/>
        <v>3.0555555555555554</v>
      </c>
      <c r="P60" s="276">
        <f t="shared" si="3"/>
        <v>0</v>
      </c>
      <c r="Q60" s="252">
        <f t="shared" si="4"/>
        <v>5</v>
      </c>
      <c r="R60" s="266">
        <f t="shared" si="5"/>
        <v>0.27777777777777779</v>
      </c>
      <c r="S60" s="222"/>
      <c r="T60" s="115"/>
      <c r="U60" s="263"/>
      <c r="V60" s="127"/>
      <c r="W60" s="127"/>
      <c r="X60" s="127"/>
      <c r="Y60" s="127"/>
      <c r="Z60" s="127"/>
      <c r="AA60" s="127"/>
      <c r="AB60" s="114"/>
    </row>
    <row r="61" spans="1:28" ht="50.1" customHeight="1" x14ac:dyDescent="0.2">
      <c r="A61" s="134" t="s">
        <v>278</v>
      </c>
      <c r="B61" s="114"/>
      <c r="C61" s="130" t="s">
        <v>91</v>
      </c>
      <c r="D61" s="236">
        <v>75</v>
      </c>
      <c r="E61" s="289">
        <v>0.4</v>
      </c>
      <c r="F61" s="287"/>
      <c r="G61" s="257">
        <v>0.4</v>
      </c>
      <c r="H61" s="290">
        <v>0.2</v>
      </c>
      <c r="I61" s="149"/>
      <c r="J61" s="149"/>
      <c r="K61" s="149"/>
      <c r="L61" s="149"/>
      <c r="M61" s="147" t="str">
        <f t="shared" si="6"/>
        <v>KROMYA MY2 A36</v>
      </c>
      <c r="N61" s="127" t="str">
        <f t="shared" si="7"/>
        <v>A36</v>
      </c>
      <c r="O61" s="265">
        <f t="shared" si="2"/>
        <v>2.2222222222222223E-2</v>
      </c>
      <c r="P61" s="276">
        <f t="shared" si="3"/>
        <v>0</v>
      </c>
      <c r="Q61" s="252">
        <f t="shared" si="4"/>
        <v>2.2222222222222223E-2</v>
      </c>
      <c r="R61" s="266">
        <f t="shared" si="5"/>
        <v>1.1111111111111112E-2</v>
      </c>
      <c r="S61" s="222"/>
      <c r="T61" s="115"/>
      <c r="U61" s="263"/>
      <c r="V61" s="127"/>
      <c r="W61" s="127"/>
      <c r="X61" s="127"/>
      <c r="Y61" s="127"/>
      <c r="Z61" s="127"/>
      <c r="AA61" s="127"/>
      <c r="AB61" s="114"/>
    </row>
    <row r="62" spans="1:28" ht="50.1" customHeight="1" x14ac:dyDescent="0.2">
      <c r="A62" s="134" t="s">
        <v>279</v>
      </c>
      <c r="B62" s="114"/>
      <c r="C62" s="130" t="s">
        <v>92</v>
      </c>
      <c r="D62" s="236">
        <v>75</v>
      </c>
      <c r="E62" s="292">
        <v>1</v>
      </c>
      <c r="F62" s="287"/>
      <c r="G62" s="253">
        <v>1</v>
      </c>
      <c r="H62" s="290">
        <v>0.6</v>
      </c>
      <c r="I62" s="149"/>
      <c r="J62" s="149"/>
      <c r="K62" s="149"/>
      <c r="L62" s="149"/>
      <c r="M62" s="147" t="str">
        <f t="shared" si="6"/>
        <v>KROMYA MY2 A37</v>
      </c>
      <c r="N62" s="127" t="str">
        <f t="shared" si="7"/>
        <v>A37</v>
      </c>
      <c r="O62" s="265">
        <f t="shared" si="2"/>
        <v>5.5555555555555552E-2</v>
      </c>
      <c r="P62" s="276">
        <f t="shared" si="3"/>
        <v>0</v>
      </c>
      <c r="Q62" s="252">
        <f t="shared" si="4"/>
        <v>5.5555555555555552E-2</v>
      </c>
      <c r="R62" s="266">
        <f t="shared" si="5"/>
        <v>3.3333333333333333E-2</v>
      </c>
      <c r="S62" s="222"/>
      <c r="T62" s="115"/>
      <c r="U62" s="263"/>
      <c r="V62" s="127"/>
      <c r="W62" s="127"/>
      <c r="X62" s="127"/>
      <c r="Y62" s="127"/>
      <c r="Z62" s="127"/>
      <c r="AA62" s="127"/>
      <c r="AB62" s="114"/>
    </row>
    <row r="63" spans="1:28" ht="50.1" customHeight="1" x14ac:dyDescent="0.2">
      <c r="A63" s="134" t="s">
        <v>280</v>
      </c>
      <c r="B63" s="114"/>
      <c r="C63" s="130" t="s">
        <v>93</v>
      </c>
      <c r="D63" s="236">
        <v>75</v>
      </c>
      <c r="E63" s="292">
        <v>2</v>
      </c>
      <c r="F63" s="287"/>
      <c r="G63" s="253">
        <v>2</v>
      </c>
      <c r="H63" s="288">
        <v>1</v>
      </c>
      <c r="I63" s="231"/>
      <c r="J63" s="231"/>
      <c r="K63" s="231"/>
      <c r="L63" s="231"/>
      <c r="M63" s="147" t="str">
        <f t="shared" si="6"/>
        <v>KROMYA MY2 A38</v>
      </c>
      <c r="N63" s="127" t="str">
        <f t="shared" si="7"/>
        <v>A38</v>
      </c>
      <c r="O63" s="265">
        <f t="shared" si="2"/>
        <v>0.1111111111111111</v>
      </c>
      <c r="P63" s="276">
        <f t="shared" si="3"/>
        <v>0</v>
      </c>
      <c r="Q63" s="252">
        <f t="shared" si="4"/>
        <v>0.1111111111111111</v>
      </c>
      <c r="R63" s="266">
        <f t="shared" si="5"/>
        <v>5.5555555555555552E-2</v>
      </c>
      <c r="S63" s="222"/>
      <c r="T63" s="115"/>
      <c r="U63" s="263"/>
      <c r="V63" s="127"/>
      <c r="W63" s="127"/>
      <c r="X63" s="127"/>
      <c r="Y63" s="127"/>
      <c r="Z63" s="127"/>
      <c r="AA63" s="127"/>
      <c r="AB63" s="114"/>
    </row>
    <row r="64" spans="1:28" ht="50.1" customHeight="1" x14ac:dyDescent="0.2">
      <c r="A64" s="134" t="s">
        <v>281</v>
      </c>
      <c r="B64" s="114"/>
      <c r="C64" s="130" t="s">
        <v>94</v>
      </c>
      <c r="D64" s="236">
        <v>75</v>
      </c>
      <c r="E64" s="292">
        <v>5</v>
      </c>
      <c r="F64" s="287"/>
      <c r="G64" s="253">
        <v>5</v>
      </c>
      <c r="H64" s="288">
        <v>2</v>
      </c>
      <c r="I64" s="231"/>
      <c r="J64" s="231"/>
      <c r="K64" s="231"/>
      <c r="L64" s="231"/>
      <c r="M64" s="147" t="str">
        <f t="shared" si="6"/>
        <v>KROMYA MY2 A39</v>
      </c>
      <c r="N64" s="127" t="str">
        <f t="shared" si="7"/>
        <v>A39</v>
      </c>
      <c r="O64" s="265">
        <f t="shared" si="2"/>
        <v>0.27777777777777779</v>
      </c>
      <c r="P64" s="276">
        <f t="shared" si="3"/>
        <v>0</v>
      </c>
      <c r="Q64" s="252">
        <f t="shared" si="4"/>
        <v>0.27777777777777779</v>
      </c>
      <c r="R64" s="266">
        <f t="shared" si="5"/>
        <v>0.1111111111111111</v>
      </c>
      <c r="S64" s="222"/>
      <c r="T64" s="115"/>
      <c r="U64" s="263"/>
      <c r="V64" s="127"/>
      <c r="W64" s="127"/>
      <c r="X64" s="127"/>
      <c r="Y64" s="127"/>
      <c r="Z64" s="127"/>
      <c r="AA64" s="127"/>
      <c r="AB64" s="114"/>
    </row>
    <row r="65" spans="1:28" ht="50.1" customHeight="1" x14ac:dyDescent="0.2">
      <c r="A65" s="134" t="s">
        <v>282</v>
      </c>
      <c r="B65" s="114"/>
      <c r="C65" s="130" t="s">
        <v>95</v>
      </c>
      <c r="D65" s="236">
        <v>75</v>
      </c>
      <c r="E65" s="292">
        <v>10</v>
      </c>
      <c r="F65" s="287"/>
      <c r="G65" s="253">
        <v>10</v>
      </c>
      <c r="H65" s="288">
        <v>5</v>
      </c>
      <c r="I65" s="231"/>
      <c r="J65" s="231"/>
      <c r="K65" s="231"/>
      <c r="L65" s="231"/>
      <c r="M65" s="147" t="str">
        <f t="shared" si="6"/>
        <v>KROMYA MY2 A40</v>
      </c>
      <c r="N65" s="127" t="str">
        <f t="shared" si="7"/>
        <v>A40</v>
      </c>
      <c r="O65" s="265">
        <f t="shared" si="2"/>
        <v>0.55555555555555558</v>
      </c>
      <c r="P65" s="276">
        <f t="shared" si="3"/>
        <v>0</v>
      </c>
      <c r="Q65" s="252">
        <f t="shared" si="4"/>
        <v>0.55555555555555558</v>
      </c>
      <c r="R65" s="266">
        <f t="shared" si="5"/>
        <v>0.27777777777777779</v>
      </c>
      <c r="S65" s="222"/>
      <c r="T65" s="115"/>
      <c r="U65" s="263"/>
      <c r="V65" s="127"/>
      <c r="W65" s="127"/>
      <c r="X65" s="127"/>
      <c r="Y65" s="127"/>
      <c r="Z65" s="127"/>
      <c r="AA65" s="127"/>
      <c r="AB65" s="114"/>
    </row>
    <row r="66" spans="1:28" ht="50.1" customHeight="1" x14ac:dyDescent="0.2">
      <c r="A66" s="134" t="s">
        <v>283</v>
      </c>
      <c r="B66" s="114"/>
      <c r="C66" s="130" t="s">
        <v>96</v>
      </c>
      <c r="D66" s="236">
        <v>75</v>
      </c>
      <c r="E66" s="292">
        <v>5</v>
      </c>
      <c r="F66" s="287"/>
      <c r="G66" s="253">
        <v>2</v>
      </c>
      <c r="H66" s="296"/>
      <c r="I66" s="231"/>
      <c r="J66" s="231"/>
      <c r="K66" s="231"/>
      <c r="L66" s="231"/>
      <c r="M66" s="147" t="str">
        <f t="shared" si="6"/>
        <v>KROMYA MY2 A41</v>
      </c>
      <c r="N66" s="127" t="str">
        <f t="shared" si="7"/>
        <v>A41</v>
      </c>
      <c r="O66" s="265">
        <f t="shared" si="2"/>
        <v>0.27777777777777779</v>
      </c>
      <c r="P66" s="276">
        <f t="shared" si="3"/>
        <v>0</v>
      </c>
      <c r="Q66" s="252">
        <f t="shared" si="4"/>
        <v>0.1111111111111111</v>
      </c>
      <c r="R66" s="278">
        <f t="shared" si="5"/>
        <v>0</v>
      </c>
      <c r="S66" s="222"/>
      <c r="T66" s="115"/>
      <c r="U66" s="263"/>
      <c r="V66" s="127"/>
      <c r="W66" s="127"/>
      <c r="X66" s="127"/>
      <c r="Y66" s="127"/>
      <c r="Z66" s="127"/>
      <c r="AA66" s="127"/>
      <c r="AB66" s="114"/>
    </row>
    <row r="67" spans="1:28" ht="50.1" customHeight="1" x14ac:dyDescent="0.2">
      <c r="A67" s="134" t="s">
        <v>284</v>
      </c>
      <c r="B67" s="114"/>
      <c r="C67" s="130" t="s">
        <v>97</v>
      </c>
      <c r="D67" s="236">
        <v>75</v>
      </c>
      <c r="E67" s="292">
        <v>15</v>
      </c>
      <c r="F67" s="287"/>
      <c r="G67" s="253">
        <v>10</v>
      </c>
      <c r="H67" s="296"/>
      <c r="I67" s="149"/>
      <c r="J67" s="149"/>
      <c r="K67" s="149"/>
      <c r="L67" s="149"/>
      <c r="M67" s="147" t="str">
        <f t="shared" si="6"/>
        <v>KROMYA MY2 A42</v>
      </c>
      <c r="N67" s="127" t="str">
        <f t="shared" si="7"/>
        <v>A42</v>
      </c>
      <c r="O67" s="265">
        <f t="shared" si="2"/>
        <v>0.83333333333333337</v>
      </c>
      <c r="P67" s="276">
        <f t="shared" si="3"/>
        <v>0</v>
      </c>
      <c r="Q67" s="252">
        <f t="shared" si="4"/>
        <v>0.55555555555555558</v>
      </c>
      <c r="R67" s="278">
        <f t="shared" si="5"/>
        <v>0</v>
      </c>
      <c r="S67" s="222"/>
      <c r="T67" s="115"/>
      <c r="U67" s="263"/>
      <c r="V67" s="127"/>
      <c r="W67" s="127"/>
      <c r="X67" s="127"/>
      <c r="Y67" s="127"/>
      <c r="Z67" s="127"/>
      <c r="AA67" s="127"/>
      <c r="AB67" s="114"/>
    </row>
    <row r="68" spans="1:28" ht="50.1" customHeight="1" x14ac:dyDescent="0.2">
      <c r="A68" s="134" t="s">
        <v>285</v>
      </c>
      <c r="B68" s="114"/>
      <c r="C68" s="130" t="s">
        <v>98</v>
      </c>
      <c r="D68" s="236">
        <v>75</v>
      </c>
      <c r="E68" s="292">
        <v>30</v>
      </c>
      <c r="F68" s="287"/>
      <c r="G68" s="253">
        <v>20</v>
      </c>
      <c r="H68" s="296"/>
      <c r="I68" s="149"/>
      <c r="J68" s="149"/>
      <c r="K68" s="149"/>
      <c r="L68" s="149"/>
      <c r="M68" s="147" t="str">
        <f t="shared" si="6"/>
        <v>KROMYA MY2 A43</v>
      </c>
      <c r="N68" s="127" t="str">
        <f t="shared" si="7"/>
        <v>A43</v>
      </c>
      <c r="O68" s="265">
        <f t="shared" si="2"/>
        <v>1.6666666666666667</v>
      </c>
      <c r="P68" s="276">
        <f t="shared" si="3"/>
        <v>0</v>
      </c>
      <c r="Q68" s="252">
        <f t="shared" si="4"/>
        <v>1.1111111111111112</v>
      </c>
      <c r="R68" s="278">
        <f t="shared" si="5"/>
        <v>0</v>
      </c>
      <c r="S68" s="222"/>
      <c r="T68" s="115"/>
      <c r="U68" s="263"/>
      <c r="V68" s="127"/>
      <c r="W68" s="127"/>
      <c r="X68" s="127"/>
      <c r="Y68" s="127"/>
      <c r="Z68" s="127"/>
      <c r="AA68" s="127"/>
      <c r="AB68" s="114"/>
    </row>
    <row r="69" spans="1:28" ht="50.1" customHeight="1" x14ac:dyDescent="0.2">
      <c r="A69" s="134" t="s">
        <v>286</v>
      </c>
      <c r="B69" s="114"/>
      <c r="C69" s="130" t="s">
        <v>99</v>
      </c>
      <c r="D69" s="236">
        <v>75</v>
      </c>
      <c r="E69" s="292">
        <v>60</v>
      </c>
      <c r="F69" s="287"/>
      <c r="G69" s="253">
        <v>40</v>
      </c>
      <c r="H69" s="296"/>
      <c r="I69" s="231"/>
      <c r="J69" s="231"/>
      <c r="K69" s="231"/>
      <c r="L69" s="231"/>
      <c r="M69" s="147" t="str">
        <f t="shared" si="6"/>
        <v>KROMYA MY2 A44</v>
      </c>
      <c r="N69" s="127" t="str">
        <f t="shared" si="7"/>
        <v>A44</v>
      </c>
      <c r="O69" s="265">
        <f t="shared" si="2"/>
        <v>3.3333333333333335</v>
      </c>
      <c r="P69" s="276">
        <f t="shared" si="3"/>
        <v>0</v>
      </c>
      <c r="Q69" s="252">
        <f t="shared" si="4"/>
        <v>2.2222222222222223</v>
      </c>
      <c r="R69" s="278">
        <f t="shared" si="5"/>
        <v>0</v>
      </c>
      <c r="S69" s="222"/>
      <c r="T69" s="115"/>
      <c r="U69" s="263"/>
      <c r="V69" s="127"/>
      <c r="W69" s="127"/>
      <c r="X69" s="127"/>
      <c r="Y69" s="127"/>
      <c r="Z69" s="127"/>
      <c r="AA69" s="127"/>
      <c r="AB69" s="114"/>
    </row>
    <row r="70" spans="1:28" ht="50.1" customHeight="1" thickBot="1" x14ac:dyDescent="0.25">
      <c r="A70" s="141" t="s">
        <v>287</v>
      </c>
      <c r="B70" s="142"/>
      <c r="C70" s="143" t="s">
        <v>100</v>
      </c>
      <c r="D70" s="275">
        <v>75</v>
      </c>
      <c r="E70" s="297">
        <v>90</v>
      </c>
      <c r="F70" s="294"/>
      <c r="G70" s="254">
        <v>60</v>
      </c>
      <c r="H70" s="298"/>
      <c r="I70" s="231"/>
      <c r="J70" s="231"/>
      <c r="K70" s="231"/>
      <c r="L70" s="231"/>
      <c r="M70" s="270" t="str">
        <f t="shared" si="6"/>
        <v>KROMYA MY2 A45</v>
      </c>
      <c r="N70" s="271" t="str">
        <f t="shared" si="7"/>
        <v>A45</v>
      </c>
      <c r="O70" s="273">
        <f t="shared" si="2"/>
        <v>5</v>
      </c>
      <c r="P70" s="308">
        <f t="shared" si="3"/>
        <v>0</v>
      </c>
      <c r="Q70" s="274">
        <f t="shared" si="4"/>
        <v>3.3333333333333335</v>
      </c>
      <c r="R70" s="309">
        <f t="shared" si="5"/>
        <v>0</v>
      </c>
      <c r="S70" s="222"/>
      <c r="T70" s="115"/>
      <c r="U70" s="263"/>
      <c r="V70" s="127"/>
      <c r="W70" s="127"/>
      <c r="X70" s="127"/>
      <c r="Y70" s="127"/>
      <c r="Z70" s="127"/>
      <c r="AA70" s="127"/>
      <c r="AB70" s="114"/>
    </row>
    <row r="71" spans="1:28" ht="50.1" customHeight="1" x14ac:dyDescent="0.2">
      <c r="A71" s="134" t="s">
        <v>288</v>
      </c>
      <c r="B71" s="114"/>
      <c r="C71" s="130" t="s">
        <v>101</v>
      </c>
      <c r="D71" s="236">
        <v>75</v>
      </c>
      <c r="E71" s="292">
        <v>2</v>
      </c>
      <c r="F71" s="287"/>
      <c r="G71" s="257">
        <v>0.6</v>
      </c>
      <c r="H71" s="290">
        <v>0.2</v>
      </c>
      <c r="I71" s="149"/>
      <c r="J71" s="149"/>
      <c r="K71" s="149"/>
      <c r="L71" s="149"/>
      <c r="M71" s="147" t="str">
        <f t="shared" si="6"/>
        <v>KROMYA MY2 A46</v>
      </c>
      <c r="N71" s="127" t="str">
        <f t="shared" si="7"/>
        <v>A46</v>
      </c>
      <c r="O71" s="265">
        <f t="shared" si="2"/>
        <v>0.1111111111111111</v>
      </c>
      <c r="P71" s="276">
        <f t="shared" si="3"/>
        <v>0</v>
      </c>
      <c r="Q71" s="252">
        <f t="shared" si="4"/>
        <v>3.3333333333333333E-2</v>
      </c>
      <c r="R71" s="266">
        <f t="shared" si="5"/>
        <v>1.1111111111111112E-2</v>
      </c>
      <c r="S71" s="222"/>
      <c r="T71" s="115"/>
      <c r="U71" s="263"/>
      <c r="V71" s="127"/>
      <c r="W71" s="127"/>
      <c r="X71" s="127"/>
      <c r="Y71" s="127"/>
      <c r="Z71" s="127"/>
      <c r="AA71" s="127"/>
      <c r="AB71" s="114"/>
    </row>
    <row r="72" spans="1:28" ht="50.1" customHeight="1" x14ac:dyDescent="0.2">
      <c r="A72" s="134" t="s">
        <v>289</v>
      </c>
      <c r="B72" s="114"/>
      <c r="C72" s="130" t="s">
        <v>102</v>
      </c>
      <c r="D72" s="236">
        <v>75</v>
      </c>
      <c r="E72" s="292">
        <v>5</v>
      </c>
      <c r="F72" s="287"/>
      <c r="G72" s="253">
        <v>1</v>
      </c>
      <c r="H72" s="290">
        <v>0.4</v>
      </c>
      <c r="I72" s="149"/>
      <c r="J72" s="149"/>
      <c r="K72" s="149"/>
      <c r="L72" s="149"/>
      <c r="M72" s="147" t="str">
        <f t="shared" si="6"/>
        <v>KROMYA MY2 A47</v>
      </c>
      <c r="N72" s="127" t="str">
        <f t="shared" si="7"/>
        <v>A47</v>
      </c>
      <c r="O72" s="265">
        <f t="shared" si="2"/>
        <v>0.27777777777777779</v>
      </c>
      <c r="P72" s="276">
        <f t="shared" si="3"/>
        <v>0</v>
      </c>
      <c r="Q72" s="252">
        <f t="shared" si="4"/>
        <v>5.5555555555555552E-2</v>
      </c>
      <c r="R72" s="266">
        <f t="shared" si="5"/>
        <v>2.2222222222222223E-2</v>
      </c>
      <c r="S72" s="222"/>
      <c r="T72" s="115"/>
      <c r="U72" s="263"/>
      <c r="V72" s="127"/>
      <c r="W72" s="127"/>
      <c r="X72" s="127"/>
      <c r="Y72" s="127"/>
      <c r="Z72" s="127"/>
      <c r="AA72" s="127"/>
      <c r="AB72" s="114"/>
    </row>
    <row r="73" spans="1:28" ht="50.1" customHeight="1" x14ac:dyDescent="0.2">
      <c r="A73" s="134" t="s">
        <v>290</v>
      </c>
      <c r="B73" s="114"/>
      <c r="C73" s="130" t="s">
        <v>103</v>
      </c>
      <c r="D73" s="236">
        <v>75</v>
      </c>
      <c r="E73" s="292">
        <v>10</v>
      </c>
      <c r="F73" s="287"/>
      <c r="G73" s="253">
        <v>2</v>
      </c>
      <c r="H73" s="290">
        <v>0.6</v>
      </c>
      <c r="I73" s="149"/>
      <c r="J73" s="149"/>
      <c r="K73" s="149"/>
      <c r="L73" s="149"/>
      <c r="M73" s="147" t="str">
        <f t="shared" si="6"/>
        <v>KROMYA MY2 A48</v>
      </c>
      <c r="N73" s="127" t="str">
        <f t="shared" si="7"/>
        <v>A48</v>
      </c>
      <c r="O73" s="265">
        <f t="shared" si="2"/>
        <v>0.55555555555555558</v>
      </c>
      <c r="P73" s="276">
        <f t="shared" si="3"/>
        <v>0</v>
      </c>
      <c r="Q73" s="252">
        <f t="shared" si="4"/>
        <v>0.1111111111111111</v>
      </c>
      <c r="R73" s="266">
        <f t="shared" si="5"/>
        <v>3.3333333333333333E-2</v>
      </c>
      <c r="S73" s="222"/>
      <c r="T73" s="115"/>
      <c r="U73" s="263"/>
      <c r="V73" s="127"/>
      <c r="W73" s="127"/>
      <c r="X73" s="127"/>
      <c r="Y73" s="127"/>
      <c r="Z73" s="127"/>
      <c r="AA73" s="127"/>
      <c r="AB73" s="114"/>
    </row>
    <row r="74" spans="1:28" ht="50.1" customHeight="1" x14ac:dyDescent="0.2">
      <c r="A74" s="134" t="s">
        <v>291</v>
      </c>
      <c r="B74" s="114"/>
      <c r="C74" s="130" t="s">
        <v>104</v>
      </c>
      <c r="D74" s="236">
        <v>75</v>
      </c>
      <c r="E74" s="292">
        <v>20</v>
      </c>
      <c r="F74" s="287"/>
      <c r="G74" s="253">
        <v>5</v>
      </c>
      <c r="H74" s="288">
        <v>1</v>
      </c>
      <c r="I74" s="149"/>
      <c r="J74" s="149"/>
      <c r="K74" s="149"/>
      <c r="L74" s="149"/>
      <c r="M74" s="147" t="str">
        <f t="shared" si="6"/>
        <v>KROMYA MY2 A49</v>
      </c>
      <c r="N74" s="127" t="str">
        <f t="shared" si="7"/>
        <v>A49</v>
      </c>
      <c r="O74" s="265">
        <f t="shared" si="2"/>
        <v>1.1111111111111112</v>
      </c>
      <c r="P74" s="276">
        <f t="shared" si="3"/>
        <v>0</v>
      </c>
      <c r="Q74" s="252">
        <f t="shared" si="4"/>
        <v>0.27777777777777779</v>
      </c>
      <c r="R74" s="266">
        <f t="shared" si="5"/>
        <v>5.5555555555555552E-2</v>
      </c>
      <c r="S74" s="222"/>
      <c r="T74" s="115"/>
      <c r="U74" s="263"/>
      <c r="V74" s="127"/>
      <c r="W74" s="127"/>
      <c r="X74" s="127"/>
      <c r="Y74" s="127"/>
      <c r="Z74" s="127"/>
      <c r="AA74" s="127"/>
      <c r="AB74" s="114"/>
    </row>
    <row r="75" spans="1:28" ht="50.1" customHeight="1" x14ac:dyDescent="0.2">
      <c r="A75" s="134" t="s">
        <v>292</v>
      </c>
      <c r="B75" s="114"/>
      <c r="C75" s="130" t="s">
        <v>105</v>
      </c>
      <c r="D75" s="236">
        <v>75</v>
      </c>
      <c r="E75" s="292">
        <v>100</v>
      </c>
      <c r="F75" s="287"/>
      <c r="G75" s="253">
        <v>15</v>
      </c>
      <c r="H75" s="288">
        <v>10</v>
      </c>
      <c r="I75" s="149"/>
      <c r="J75" s="149"/>
      <c r="K75" s="149"/>
      <c r="L75" s="149"/>
      <c r="M75" s="147" t="str">
        <f t="shared" si="6"/>
        <v>KROMYA MY2 A50</v>
      </c>
      <c r="N75" s="127" t="str">
        <f t="shared" si="7"/>
        <v>A50</v>
      </c>
      <c r="O75" s="265">
        <f t="shared" si="2"/>
        <v>5.5555555555555554</v>
      </c>
      <c r="P75" s="276">
        <f t="shared" si="3"/>
        <v>0</v>
      </c>
      <c r="Q75" s="252">
        <f t="shared" si="4"/>
        <v>0.83333333333333337</v>
      </c>
      <c r="R75" s="266">
        <f t="shared" si="5"/>
        <v>0.55555555555555558</v>
      </c>
      <c r="S75" s="222"/>
      <c r="T75" s="115"/>
      <c r="U75" s="263"/>
      <c r="V75" s="127"/>
      <c r="W75" s="127"/>
      <c r="X75" s="127"/>
      <c r="Y75" s="127"/>
      <c r="Z75" s="127"/>
      <c r="AA75" s="127"/>
      <c r="AB75" s="114"/>
    </row>
    <row r="76" spans="1:28" ht="50.1" customHeight="1" x14ac:dyDescent="0.2">
      <c r="A76" s="134" t="s">
        <v>293</v>
      </c>
      <c r="B76" s="114"/>
      <c r="C76" s="130" t="s">
        <v>106</v>
      </c>
      <c r="D76" s="236">
        <v>75</v>
      </c>
      <c r="E76" s="292">
        <v>2</v>
      </c>
      <c r="F76" s="287"/>
      <c r="G76" s="253">
        <v>2</v>
      </c>
      <c r="H76" s="290">
        <v>0.6</v>
      </c>
      <c r="I76" s="231"/>
      <c r="J76" s="231"/>
      <c r="K76" s="231"/>
      <c r="L76" s="231"/>
      <c r="M76" s="147" t="str">
        <f t="shared" si="6"/>
        <v>KROMYA MY2 A51</v>
      </c>
      <c r="N76" s="127" t="str">
        <f t="shared" si="7"/>
        <v>A51</v>
      </c>
      <c r="O76" s="265">
        <f t="shared" si="2"/>
        <v>0.1111111111111111</v>
      </c>
      <c r="P76" s="276">
        <f t="shared" si="3"/>
        <v>0</v>
      </c>
      <c r="Q76" s="252">
        <f t="shared" si="4"/>
        <v>0.1111111111111111</v>
      </c>
      <c r="R76" s="266">
        <f t="shared" si="5"/>
        <v>3.3333333333333333E-2</v>
      </c>
      <c r="S76" s="222"/>
      <c r="T76" s="115"/>
      <c r="U76" s="263"/>
      <c r="V76" s="127"/>
      <c r="W76" s="127"/>
      <c r="X76" s="127"/>
      <c r="Y76" s="127"/>
      <c r="Z76" s="127"/>
      <c r="AA76" s="127"/>
      <c r="AB76" s="114"/>
    </row>
    <row r="77" spans="1:28" ht="50.1" customHeight="1" x14ac:dyDescent="0.2">
      <c r="A77" s="134" t="s">
        <v>294</v>
      </c>
      <c r="B77" s="114"/>
      <c r="C77" s="130" t="s">
        <v>107</v>
      </c>
      <c r="D77" s="236">
        <v>75</v>
      </c>
      <c r="E77" s="292">
        <v>10</v>
      </c>
      <c r="F77" s="287"/>
      <c r="G77" s="253">
        <v>10</v>
      </c>
      <c r="H77" s="288">
        <v>2</v>
      </c>
      <c r="I77" s="149"/>
      <c r="J77" s="149"/>
      <c r="K77" s="149"/>
      <c r="L77" s="149"/>
      <c r="M77" s="147" t="str">
        <f t="shared" si="6"/>
        <v>KROMYA MY2 A52</v>
      </c>
      <c r="N77" s="127" t="str">
        <f t="shared" si="7"/>
        <v>A52</v>
      </c>
      <c r="O77" s="265">
        <f t="shared" si="2"/>
        <v>0.55555555555555558</v>
      </c>
      <c r="P77" s="276">
        <f t="shared" si="3"/>
        <v>0</v>
      </c>
      <c r="Q77" s="252">
        <f t="shared" si="4"/>
        <v>0.55555555555555558</v>
      </c>
      <c r="R77" s="266">
        <f t="shared" si="5"/>
        <v>0.1111111111111111</v>
      </c>
      <c r="S77" s="222"/>
      <c r="T77" s="115"/>
      <c r="U77" s="263"/>
      <c r="V77" s="127"/>
      <c r="W77" s="127"/>
      <c r="X77" s="127"/>
      <c r="Y77" s="127"/>
      <c r="Z77" s="127"/>
      <c r="AA77" s="127"/>
      <c r="AB77" s="114"/>
    </row>
    <row r="78" spans="1:28" ht="50.1" customHeight="1" x14ac:dyDescent="0.2">
      <c r="A78" s="134" t="s">
        <v>295</v>
      </c>
      <c r="B78" s="114"/>
      <c r="C78" s="130" t="s">
        <v>108</v>
      </c>
      <c r="D78" s="236">
        <v>75</v>
      </c>
      <c r="E78" s="292">
        <v>35</v>
      </c>
      <c r="F78" s="287"/>
      <c r="G78" s="253">
        <v>30</v>
      </c>
      <c r="H78" s="288">
        <v>2</v>
      </c>
      <c r="I78" s="231"/>
      <c r="J78" s="231"/>
      <c r="K78" s="231"/>
      <c r="L78" s="231"/>
      <c r="M78" s="147" t="str">
        <f t="shared" si="6"/>
        <v>KROMYA MY2 A53</v>
      </c>
      <c r="N78" s="127" t="str">
        <f t="shared" si="7"/>
        <v>A53</v>
      </c>
      <c r="O78" s="265">
        <f t="shared" si="2"/>
        <v>1.9444444444444444</v>
      </c>
      <c r="P78" s="276">
        <f t="shared" si="3"/>
        <v>0</v>
      </c>
      <c r="Q78" s="252">
        <f t="shared" si="4"/>
        <v>1.6666666666666667</v>
      </c>
      <c r="R78" s="266">
        <f t="shared" si="5"/>
        <v>0.1111111111111111</v>
      </c>
      <c r="S78" s="222"/>
      <c r="T78" s="115"/>
      <c r="U78" s="263"/>
      <c r="V78" s="127"/>
      <c r="W78" s="127"/>
      <c r="X78" s="127"/>
      <c r="Y78" s="127"/>
      <c r="Z78" s="127"/>
      <c r="AA78" s="127"/>
      <c r="AB78" s="114"/>
    </row>
    <row r="79" spans="1:28" ht="50.1" customHeight="1" x14ac:dyDescent="0.2">
      <c r="A79" s="134" t="s">
        <v>296</v>
      </c>
      <c r="B79" s="114"/>
      <c r="C79" s="130" t="s">
        <v>109</v>
      </c>
      <c r="D79" s="236">
        <v>75</v>
      </c>
      <c r="E79" s="292">
        <v>20</v>
      </c>
      <c r="F79" s="287"/>
      <c r="G79" s="253">
        <v>15</v>
      </c>
      <c r="H79" s="288">
        <v>5</v>
      </c>
      <c r="I79" s="231"/>
      <c r="J79" s="231"/>
      <c r="K79" s="231"/>
      <c r="L79" s="231"/>
      <c r="M79" s="147" t="str">
        <f t="shared" si="6"/>
        <v>KROMYA MY2 A54</v>
      </c>
      <c r="N79" s="127" t="str">
        <f t="shared" si="7"/>
        <v>A54</v>
      </c>
      <c r="O79" s="265">
        <f t="shared" si="2"/>
        <v>1.1111111111111112</v>
      </c>
      <c r="P79" s="276">
        <f t="shared" si="3"/>
        <v>0</v>
      </c>
      <c r="Q79" s="252">
        <f t="shared" si="4"/>
        <v>0.83333333333333337</v>
      </c>
      <c r="R79" s="266">
        <f t="shared" si="5"/>
        <v>0.27777777777777779</v>
      </c>
      <c r="S79" s="222"/>
      <c r="T79" s="115"/>
      <c r="U79" s="263"/>
      <c r="V79" s="127"/>
      <c r="W79" s="127"/>
      <c r="X79" s="127"/>
      <c r="Y79" s="127"/>
      <c r="Z79" s="127"/>
      <c r="AA79" s="127"/>
      <c r="AB79" s="114"/>
    </row>
    <row r="80" spans="1:28" ht="50.1" customHeight="1" x14ac:dyDescent="0.2">
      <c r="A80" s="134" t="s">
        <v>297</v>
      </c>
      <c r="B80" s="114"/>
      <c r="C80" s="130" t="s">
        <v>110</v>
      </c>
      <c r="D80" s="236">
        <v>75</v>
      </c>
      <c r="E80" s="292">
        <v>80</v>
      </c>
      <c r="F80" s="287"/>
      <c r="G80" s="253">
        <v>55</v>
      </c>
      <c r="H80" s="288">
        <v>15</v>
      </c>
      <c r="I80" s="231"/>
      <c r="J80" s="231"/>
      <c r="K80" s="231"/>
      <c r="L80" s="231"/>
      <c r="M80" s="147" t="str">
        <f t="shared" si="6"/>
        <v>KROMYA MY2 A55</v>
      </c>
      <c r="N80" s="127" t="str">
        <f t="shared" si="7"/>
        <v>A55</v>
      </c>
      <c r="O80" s="265">
        <f t="shared" si="2"/>
        <v>4.4444444444444446</v>
      </c>
      <c r="P80" s="276">
        <f t="shared" si="3"/>
        <v>0</v>
      </c>
      <c r="Q80" s="252">
        <f t="shared" si="4"/>
        <v>3.0555555555555554</v>
      </c>
      <c r="R80" s="266">
        <f t="shared" si="5"/>
        <v>0.83333333333333337</v>
      </c>
      <c r="S80" s="222"/>
      <c r="T80" s="115"/>
      <c r="U80" s="263"/>
      <c r="V80" s="127"/>
      <c r="W80" s="127"/>
      <c r="X80" s="127"/>
      <c r="Y80" s="127"/>
      <c r="Z80" s="127"/>
      <c r="AA80" s="127"/>
      <c r="AB80" s="114"/>
    </row>
    <row r="81" spans="1:28" ht="50.1" customHeight="1" x14ac:dyDescent="0.2">
      <c r="A81" s="134" t="s">
        <v>298</v>
      </c>
      <c r="B81" s="114"/>
      <c r="C81" s="130" t="s">
        <v>111</v>
      </c>
      <c r="D81" s="236">
        <v>75</v>
      </c>
      <c r="E81" s="292">
        <v>2</v>
      </c>
      <c r="F81" s="258">
        <v>0.2</v>
      </c>
      <c r="G81" s="253">
        <v>1</v>
      </c>
      <c r="H81" s="290">
        <v>0.6</v>
      </c>
      <c r="I81" s="231"/>
      <c r="J81" s="231"/>
      <c r="K81" s="231"/>
      <c r="L81" s="231"/>
      <c r="M81" s="147" t="str">
        <f t="shared" si="6"/>
        <v>KROMYA MY2 A56</v>
      </c>
      <c r="N81" s="127" t="str">
        <f t="shared" si="7"/>
        <v>A56</v>
      </c>
      <c r="O81" s="265">
        <f t="shared" si="2"/>
        <v>0.1111111111111111</v>
      </c>
      <c r="P81" s="262">
        <f t="shared" si="3"/>
        <v>1.1111111111111112E-2</v>
      </c>
      <c r="Q81" s="252">
        <f t="shared" si="4"/>
        <v>5.5555555555555552E-2</v>
      </c>
      <c r="R81" s="266">
        <f t="shared" si="5"/>
        <v>3.3333333333333333E-2</v>
      </c>
      <c r="S81" s="222"/>
      <c r="T81" s="115"/>
      <c r="U81" s="263"/>
      <c r="V81" s="127"/>
      <c r="W81" s="127"/>
      <c r="X81" s="127"/>
      <c r="Y81" s="127"/>
      <c r="Z81" s="127"/>
      <c r="AA81" s="127"/>
      <c r="AB81" s="114"/>
    </row>
    <row r="82" spans="1:28" ht="50.1" customHeight="1" x14ac:dyDescent="0.2">
      <c r="A82" s="134" t="s">
        <v>299</v>
      </c>
      <c r="B82" s="114"/>
      <c r="C82" s="130" t="s">
        <v>112</v>
      </c>
      <c r="D82" s="236">
        <v>75</v>
      </c>
      <c r="E82" s="292">
        <v>5</v>
      </c>
      <c r="F82" s="258">
        <v>0.4</v>
      </c>
      <c r="G82" s="253">
        <v>2</v>
      </c>
      <c r="H82" s="288">
        <v>1</v>
      </c>
      <c r="I82" s="231"/>
      <c r="J82" s="231"/>
      <c r="K82" s="231"/>
      <c r="L82" s="231"/>
      <c r="M82" s="147" t="str">
        <f t="shared" si="6"/>
        <v>KROMYA MY2 A57</v>
      </c>
      <c r="N82" s="127" t="str">
        <f t="shared" si="7"/>
        <v>A57</v>
      </c>
      <c r="O82" s="265">
        <f t="shared" si="2"/>
        <v>0.27777777777777779</v>
      </c>
      <c r="P82" s="262">
        <f t="shared" si="3"/>
        <v>2.2222222222222223E-2</v>
      </c>
      <c r="Q82" s="252">
        <f t="shared" si="4"/>
        <v>0.1111111111111111</v>
      </c>
      <c r="R82" s="266">
        <f t="shared" si="5"/>
        <v>5.5555555555555552E-2</v>
      </c>
      <c r="S82" s="222"/>
      <c r="T82" s="115"/>
      <c r="U82" s="263"/>
      <c r="V82" s="127"/>
      <c r="W82" s="127"/>
      <c r="X82" s="127"/>
      <c r="Y82" s="127"/>
      <c r="Z82" s="127"/>
      <c r="AA82" s="127"/>
      <c r="AB82" s="114"/>
    </row>
    <row r="83" spans="1:28" ht="50.1" customHeight="1" x14ac:dyDescent="0.2">
      <c r="A83" s="134" t="s">
        <v>300</v>
      </c>
      <c r="B83" s="114"/>
      <c r="C83" s="130" t="s">
        <v>113</v>
      </c>
      <c r="D83" s="236">
        <v>75</v>
      </c>
      <c r="E83" s="292">
        <v>10</v>
      </c>
      <c r="F83" s="258">
        <v>0.6</v>
      </c>
      <c r="G83" s="253">
        <v>5</v>
      </c>
      <c r="H83" s="288">
        <v>2</v>
      </c>
      <c r="I83" s="231"/>
      <c r="J83" s="231"/>
      <c r="K83" s="231"/>
      <c r="L83" s="231"/>
      <c r="M83" s="147" t="str">
        <f t="shared" si="6"/>
        <v>KROMYA MY2 A58</v>
      </c>
      <c r="N83" s="127" t="str">
        <f t="shared" si="7"/>
        <v>A58</v>
      </c>
      <c r="O83" s="265">
        <f t="shared" si="2"/>
        <v>0.55555555555555558</v>
      </c>
      <c r="P83" s="262">
        <f t="shared" si="3"/>
        <v>3.3333333333333333E-2</v>
      </c>
      <c r="Q83" s="252">
        <f t="shared" si="4"/>
        <v>0.27777777777777779</v>
      </c>
      <c r="R83" s="266">
        <f t="shared" si="5"/>
        <v>0.1111111111111111</v>
      </c>
      <c r="S83" s="222"/>
      <c r="T83" s="115"/>
      <c r="U83" s="263"/>
      <c r="V83" s="127"/>
      <c r="W83" s="127"/>
      <c r="X83" s="127"/>
      <c r="Y83" s="127"/>
      <c r="Z83" s="127"/>
      <c r="AA83" s="127"/>
      <c r="AB83" s="114"/>
    </row>
    <row r="84" spans="1:28" ht="50.1" customHeight="1" x14ac:dyDescent="0.2">
      <c r="A84" s="134" t="s">
        <v>301</v>
      </c>
      <c r="B84" s="114"/>
      <c r="C84" s="130" t="s">
        <v>114</v>
      </c>
      <c r="D84" s="236">
        <v>75</v>
      </c>
      <c r="E84" s="292">
        <v>15</v>
      </c>
      <c r="F84" s="255">
        <v>1</v>
      </c>
      <c r="G84" s="253">
        <v>10</v>
      </c>
      <c r="H84" s="288">
        <v>5</v>
      </c>
      <c r="I84" s="231"/>
      <c r="J84" s="231"/>
      <c r="K84" s="231"/>
      <c r="L84" s="231"/>
      <c r="M84" s="147" t="str">
        <f t="shared" si="6"/>
        <v>KROMYA MY2 A59</v>
      </c>
      <c r="N84" s="127" t="str">
        <f t="shared" si="7"/>
        <v>A59</v>
      </c>
      <c r="O84" s="265">
        <f t="shared" si="2"/>
        <v>0.83333333333333337</v>
      </c>
      <c r="P84" s="262">
        <f t="shared" si="3"/>
        <v>5.5555555555555552E-2</v>
      </c>
      <c r="Q84" s="252">
        <f t="shared" si="4"/>
        <v>0.55555555555555558</v>
      </c>
      <c r="R84" s="266">
        <f t="shared" si="5"/>
        <v>0.27777777777777779</v>
      </c>
      <c r="S84" s="222"/>
      <c r="T84" s="115"/>
      <c r="U84" s="263"/>
      <c r="V84" s="127"/>
      <c r="W84" s="127"/>
      <c r="X84" s="127"/>
      <c r="Y84" s="127"/>
      <c r="Z84" s="127"/>
      <c r="AA84" s="127"/>
      <c r="AB84" s="114"/>
    </row>
    <row r="85" spans="1:28" ht="50.1" customHeight="1" x14ac:dyDescent="0.2">
      <c r="A85" s="134" t="s">
        <v>302</v>
      </c>
      <c r="B85" s="114"/>
      <c r="C85" s="130" t="s">
        <v>115</v>
      </c>
      <c r="D85" s="236">
        <v>75</v>
      </c>
      <c r="E85" s="292">
        <v>65</v>
      </c>
      <c r="F85" s="255">
        <v>10</v>
      </c>
      <c r="G85" s="253">
        <v>50</v>
      </c>
      <c r="H85" s="288">
        <v>25</v>
      </c>
      <c r="I85" s="231"/>
      <c r="J85" s="231"/>
      <c r="K85" s="231"/>
      <c r="L85" s="231"/>
      <c r="M85" s="147" t="str">
        <f t="shared" si="6"/>
        <v>KROMYA MY2 A60</v>
      </c>
      <c r="N85" s="127" t="str">
        <f t="shared" si="7"/>
        <v>A60</v>
      </c>
      <c r="O85" s="265">
        <f t="shared" si="2"/>
        <v>3.6111111111111112</v>
      </c>
      <c r="P85" s="262">
        <f t="shared" si="3"/>
        <v>0.55555555555555558</v>
      </c>
      <c r="Q85" s="252">
        <f t="shared" si="4"/>
        <v>2.7777777777777777</v>
      </c>
      <c r="R85" s="266">
        <f t="shared" si="5"/>
        <v>1.3888888888888888</v>
      </c>
      <c r="S85" s="222"/>
      <c r="T85" s="115"/>
      <c r="U85" s="263"/>
      <c r="V85" s="127"/>
      <c r="W85" s="127"/>
      <c r="X85" s="127"/>
      <c r="Y85" s="127"/>
      <c r="Z85" s="127"/>
      <c r="AA85" s="127"/>
      <c r="AB85" s="114"/>
    </row>
    <row r="86" spans="1:28" ht="50.1" customHeight="1" x14ac:dyDescent="0.2">
      <c r="A86" s="134" t="s">
        <v>303</v>
      </c>
      <c r="B86" s="114"/>
      <c r="C86" s="130" t="s">
        <v>116</v>
      </c>
      <c r="D86" s="236">
        <v>75</v>
      </c>
      <c r="E86" s="289">
        <v>0.6</v>
      </c>
      <c r="F86" s="258">
        <v>0.2</v>
      </c>
      <c r="G86" s="257">
        <v>0.2</v>
      </c>
      <c r="H86" s="296"/>
      <c r="I86" s="231"/>
      <c r="J86" s="231"/>
      <c r="K86" s="231"/>
      <c r="L86" s="231"/>
      <c r="M86" s="147" t="str">
        <f t="shared" si="6"/>
        <v>KROMYA MY2 A61</v>
      </c>
      <c r="N86" s="127" t="str">
        <f t="shared" si="7"/>
        <v>A61</v>
      </c>
      <c r="O86" s="265">
        <f t="shared" si="2"/>
        <v>3.3333333333333333E-2</v>
      </c>
      <c r="P86" s="262">
        <f t="shared" si="3"/>
        <v>1.1111111111111112E-2</v>
      </c>
      <c r="Q86" s="252">
        <f t="shared" si="4"/>
        <v>1.1111111111111112E-2</v>
      </c>
      <c r="R86" s="278">
        <f t="shared" si="5"/>
        <v>0</v>
      </c>
      <c r="S86" s="222"/>
      <c r="T86" s="115"/>
      <c r="U86" s="263"/>
      <c r="V86" s="127"/>
      <c r="W86" s="127"/>
      <c r="X86" s="127"/>
      <c r="Y86" s="127"/>
      <c r="Z86" s="127"/>
      <c r="AA86" s="127"/>
      <c r="AB86" s="114"/>
    </row>
    <row r="87" spans="1:28" ht="50.1" customHeight="1" x14ac:dyDescent="0.2">
      <c r="A87" s="134" t="s">
        <v>304</v>
      </c>
      <c r="B87" s="114"/>
      <c r="C87" s="130" t="s">
        <v>117</v>
      </c>
      <c r="D87" s="236">
        <v>75</v>
      </c>
      <c r="E87" s="292">
        <v>2</v>
      </c>
      <c r="F87" s="258">
        <v>0.6</v>
      </c>
      <c r="G87" s="257">
        <v>0.6</v>
      </c>
      <c r="H87" s="296"/>
      <c r="I87" s="231"/>
      <c r="J87" s="231"/>
      <c r="K87" s="231"/>
      <c r="L87" s="231"/>
      <c r="M87" s="147" t="str">
        <f t="shared" si="6"/>
        <v>KROMYA MY2 A62</v>
      </c>
      <c r="N87" s="127" t="str">
        <f t="shared" si="7"/>
        <v>A62</v>
      </c>
      <c r="O87" s="265">
        <f t="shared" si="2"/>
        <v>0.1111111111111111</v>
      </c>
      <c r="P87" s="262">
        <f t="shared" si="3"/>
        <v>3.3333333333333333E-2</v>
      </c>
      <c r="Q87" s="252">
        <f t="shared" si="4"/>
        <v>3.3333333333333333E-2</v>
      </c>
      <c r="R87" s="278">
        <f t="shared" si="5"/>
        <v>0</v>
      </c>
      <c r="S87" s="222"/>
      <c r="T87" s="115"/>
      <c r="U87" s="263"/>
      <c r="V87" s="127"/>
      <c r="W87" s="127"/>
      <c r="X87" s="127"/>
      <c r="Y87" s="127"/>
      <c r="Z87" s="127"/>
      <c r="AA87" s="127"/>
      <c r="AB87" s="114"/>
    </row>
    <row r="88" spans="1:28" ht="50.1" customHeight="1" x14ac:dyDescent="0.2">
      <c r="A88" s="134" t="s">
        <v>305</v>
      </c>
      <c r="B88" s="114"/>
      <c r="C88" s="130" t="s">
        <v>118</v>
      </c>
      <c r="D88" s="236">
        <v>75</v>
      </c>
      <c r="E88" s="292">
        <v>5</v>
      </c>
      <c r="F88" s="255">
        <v>1</v>
      </c>
      <c r="G88" s="253">
        <v>1</v>
      </c>
      <c r="H88" s="296"/>
      <c r="I88" s="231"/>
      <c r="J88" s="231"/>
      <c r="K88" s="231"/>
      <c r="L88" s="231"/>
      <c r="M88" s="147" t="str">
        <f t="shared" si="6"/>
        <v>KROMYA MY2 A63</v>
      </c>
      <c r="N88" s="127" t="str">
        <f t="shared" si="7"/>
        <v>A63</v>
      </c>
      <c r="O88" s="265">
        <f t="shared" si="2"/>
        <v>0.27777777777777779</v>
      </c>
      <c r="P88" s="262">
        <f t="shared" si="3"/>
        <v>5.5555555555555552E-2</v>
      </c>
      <c r="Q88" s="252">
        <f t="shared" si="4"/>
        <v>5.5555555555555552E-2</v>
      </c>
      <c r="R88" s="278">
        <f t="shared" si="5"/>
        <v>0</v>
      </c>
      <c r="S88" s="222"/>
      <c r="T88" s="115"/>
      <c r="U88" s="263"/>
      <c r="V88" s="127"/>
      <c r="W88" s="127"/>
      <c r="X88" s="127"/>
      <c r="Y88" s="127"/>
      <c r="Z88" s="127"/>
      <c r="AA88" s="127"/>
      <c r="AB88" s="114"/>
    </row>
    <row r="89" spans="1:28" ht="50.1" customHeight="1" x14ac:dyDescent="0.2">
      <c r="A89" s="134" t="s">
        <v>306</v>
      </c>
      <c r="B89" s="114"/>
      <c r="C89" s="130" t="s">
        <v>119</v>
      </c>
      <c r="D89" s="236">
        <v>75</v>
      </c>
      <c r="E89" s="292">
        <v>25</v>
      </c>
      <c r="F89" s="255">
        <v>5</v>
      </c>
      <c r="G89" s="253">
        <v>5</v>
      </c>
      <c r="H89" s="296"/>
      <c r="I89" s="231"/>
      <c r="J89" s="231"/>
      <c r="K89" s="231"/>
      <c r="L89" s="231"/>
      <c r="M89" s="147" t="str">
        <f t="shared" ref="M89:M120" si="8">A89</f>
        <v>KROMYA MY2 A64</v>
      </c>
      <c r="N89" s="127" t="str">
        <f t="shared" ref="N89:N120" si="9">C89</f>
        <v>A64</v>
      </c>
      <c r="O89" s="265">
        <f t="shared" si="2"/>
        <v>1.3888888888888888</v>
      </c>
      <c r="P89" s="262">
        <f t="shared" si="3"/>
        <v>0.27777777777777779</v>
      </c>
      <c r="Q89" s="252">
        <f t="shared" si="4"/>
        <v>0.27777777777777779</v>
      </c>
      <c r="R89" s="278">
        <f t="shared" si="5"/>
        <v>0</v>
      </c>
      <c r="S89" s="222"/>
      <c r="T89" s="115"/>
      <c r="U89" s="263"/>
      <c r="V89" s="127"/>
      <c r="W89" s="127"/>
      <c r="X89" s="127"/>
      <c r="Y89" s="127"/>
      <c r="Z89" s="127"/>
      <c r="AA89" s="127"/>
      <c r="AB89" s="114"/>
    </row>
    <row r="90" spans="1:28" ht="50.1" customHeight="1" thickBot="1" x14ac:dyDescent="0.25">
      <c r="A90" s="141" t="s">
        <v>307</v>
      </c>
      <c r="B90" s="142"/>
      <c r="C90" s="143" t="s">
        <v>120</v>
      </c>
      <c r="D90" s="275">
        <v>75</v>
      </c>
      <c r="E90" s="297">
        <v>100</v>
      </c>
      <c r="F90" s="256">
        <v>25</v>
      </c>
      <c r="G90" s="254">
        <v>25</v>
      </c>
      <c r="H90" s="298"/>
      <c r="I90" s="231"/>
      <c r="J90" s="231"/>
      <c r="K90" s="231"/>
      <c r="L90" s="231"/>
      <c r="M90" s="270" t="str">
        <f t="shared" si="8"/>
        <v>KROMYA MY2 A65</v>
      </c>
      <c r="N90" s="271" t="str">
        <f t="shared" si="9"/>
        <v>A65</v>
      </c>
      <c r="O90" s="273">
        <f t="shared" si="2"/>
        <v>5.5555555555555554</v>
      </c>
      <c r="P90" s="307">
        <f t="shared" si="3"/>
        <v>1.3888888888888888</v>
      </c>
      <c r="Q90" s="274">
        <f t="shared" si="4"/>
        <v>1.3888888888888888</v>
      </c>
      <c r="R90" s="309">
        <f t="shared" si="5"/>
        <v>0</v>
      </c>
      <c r="S90" s="222"/>
      <c r="T90" s="115"/>
      <c r="U90" s="263"/>
      <c r="V90" s="127"/>
      <c r="W90" s="127"/>
      <c r="X90" s="127"/>
      <c r="Y90" s="127"/>
      <c r="Z90" s="127"/>
      <c r="AA90" s="127"/>
      <c r="AB90" s="114"/>
    </row>
    <row r="91" spans="1:28" ht="50.1" customHeight="1" x14ac:dyDescent="0.2">
      <c r="A91" s="134" t="s">
        <v>308</v>
      </c>
      <c r="B91" s="114"/>
      <c r="C91" s="130" t="s">
        <v>121</v>
      </c>
      <c r="D91" s="236">
        <v>75</v>
      </c>
      <c r="E91" s="289">
        <v>0.2</v>
      </c>
      <c r="F91" s="287"/>
      <c r="G91" s="253">
        <v>2</v>
      </c>
      <c r="H91" s="296"/>
      <c r="I91" s="231"/>
      <c r="J91" s="231"/>
      <c r="K91" s="231"/>
      <c r="L91" s="231"/>
      <c r="M91" s="147" t="str">
        <f t="shared" si="8"/>
        <v>KROMYA MY2 A66</v>
      </c>
      <c r="N91" s="127" t="str">
        <f t="shared" si="9"/>
        <v>A66</v>
      </c>
      <c r="O91" s="265">
        <f t="shared" ref="O91:O154" si="10">E91/$P$23</f>
        <v>1.1111111111111112E-2</v>
      </c>
      <c r="P91" s="276">
        <f t="shared" ref="P91:P154" si="11">F91/$P$23</f>
        <v>0</v>
      </c>
      <c r="Q91" s="252">
        <f t="shared" ref="Q91:Q154" si="12">G91/$P$23</f>
        <v>0.1111111111111111</v>
      </c>
      <c r="R91" s="278">
        <f t="shared" ref="R91:R154" si="13">H91/$P$23</f>
        <v>0</v>
      </c>
      <c r="S91" s="222"/>
      <c r="T91" s="115"/>
      <c r="U91" s="263"/>
      <c r="V91" s="127"/>
      <c r="W91" s="127"/>
      <c r="X91" s="127"/>
      <c r="Y91" s="127"/>
      <c r="Z91" s="127"/>
      <c r="AA91" s="127"/>
      <c r="AB91" s="114"/>
    </row>
    <row r="92" spans="1:28" ht="50.1" customHeight="1" x14ac:dyDescent="0.2">
      <c r="A92" s="134" t="s">
        <v>309</v>
      </c>
      <c r="B92" s="114"/>
      <c r="C92" s="130" t="s">
        <v>122</v>
      </c>
      <c r="D92" s="236">
        <v>75</v>
      </c>
      <c r="E92" s="289">
        <v>0.4</v>
      </c>
      <c r="F92" s="287"/>
      <c r="G92" s="253">
        <v>1</v>
      </c>
      <c r="H92" s="296"/>
      <c r="I92" s="231"/>
      <c r="J92" s="231"/>
      <c r="K92" s="231"/>
      <c r="L92" s="231"/>
      <c r="M92" s="147" t="str">
        <f t="shared" si="8"/>
        <v>KROMYA MY2 A67</v>
      </c>
      <c r="N92" s="127" t="str">
        <f t="shared" si="9"/>
        <v>A67</v>
      </c>
      <c r="O92" s="265">
        <f t="shared" si="10"/>
        <v>2.2222222222222223E-2</v>
      </c>
      <c r="P92" s="276">
        <f t="shared" si="11"/>
        <v>0</v>
      </c>
      <c r="Q92" s="252">
        <f t="shared" si="12"/>
        <v>5.5555555555555552E-2</v>
      </c>
      <c r="R92" s="278">
        <f t="shared" si="13"/>
        <v>0</v>
      </c>
      <c r="S92" s="222"/>
      <c r="T92" s="115"/>
      <c r="U92" s="263"/>
      <c r="V92" s="127"/>
      <c r="W92" s="127"/>
      <c r="X92" s="127"/>
      <c r="Y92" s="127"/>
      <c r="Z92" s="127"/>
      <c r="AA92" s="127"/>
      <c r="AB92" s="114"/>
    </row>
    <row r="93" spans="1:28" ht="50.1" customHeight="1" x14ac:dyDescent="0.2">
      <c r="A93" s="134" t="s">
        <v>310</v>
      </c>
      <c r="B93" s="114"/>
      <c r="C93" s="130" t="s">
        <v>123</v>
      </c>
      <c r="D93" s="236">
        <v>75</v>
      </c>
      <c r="E93" s="289">
        <v>0.2</v>
      </c>
      <c r="F93" s="287"/>
      <c r="G93" s="257">
        <v>0.8</v>
      </c>
      <c r="H93" s="296"/>
      <c r="I93" s="231"/>
      <c r="J93" s="231"/>
      <c r="K93" s="231"/>
      <c r="L93" s="231"/>
      <c r="M93" s="147" t="str">
        <f t="shared" si="8"/>
        <v>KROMYA MY2 A68</v>
      </c>
      <c r="N93" s="127" t="str">
        <f t="shared" si="9"/>
        <v>A68</v>
      </c>
      <c r="O93" s="265">
        <f t="shared" si="10"/>
        <v>1.1111111111111112E-2</v>
      </c>
      <c r="P93" s="276">
        <f t="shared" si="11"/>
        <v>0</v>
      </c>
      <c r="Q93" s="252">
        <f t="shared" si="12"/>
        <v>4.4444444444444446E-2</v>
      </c>
      <c r="R93" s="278">
        <f t="shared" si="13"/>
        <v>0</v>
      </c>
      <c r="S93" s="222"/>
      <c r="T93" s="115"/>
      <c r="U93" s="263"/>
      <c r="V93" s="127"/>
      <c r="W93" s="127"/>
      <c r="X93" s="127"/>
      <c r="Y93" s="127"/>
      <c r="Z93" s="127"/>
      <c r="AA93" s="127"/>
      <c r="AB93" s="114"/>
    </row>
    <row r="94" spans="1:28" ht="50.1" customHeight="1" x14ac:dyDescent="0.2">
      <c r="A94" s="134" t="s">
        <v>311</v>
      </c>
      <c r="B94" s="114"/>
      <c r="C94" s="130" t="s">
        <v>124</v>
      </c>
      <c r="D94" s="236">
        <v>75</v>
      </c>
      <c r="E94" s="289">
        <v>0.4</v>
      </c>
      <c r="F94" s="287"/>
      <c r="G94" s="253">
        <v>2</v>
      </c>
      <c r="H94" s="296"/>
      <c r="I94" s="231"/>
      <c r="J94" s="231"/>
      <c r="K94" s="231"/>
      <c r="L94" s="231"/>
      <c r="M94" s="147" t="str">
        <f t="shared" si="8"/>
        <v>KROMYA MY2 A69</v>
      </c>
      <c r="N94" s="127" t="str">
        <f t="shared" si="9"/>
        <v>A69</v>
      </c>
      <c r="O94" s="265">
        <f t="shared" si="10"/>
        <v>2.2222222222222223E-2</v>
      </c>
      <c r="P94" s="276">
        <f t="shared" si="11"/>
        <v>0</v>
      </c>
      <c r="Q94" s="252">
        <f t="shared" si="12"/>
        <v>0.1111111111111111</v>
      </c>
      <c r="R94" s="278">
        <f t="shared" si="13"/>
        <v>0</v>
      </c>
      <c r="S94" s="222"/>
      <c r="T94" s="115"/>
      <c r="U94" s="263"/>
      <c r="V94" s="127"/>
      <c r="W94" s="127"/>
      <c r="X94" s="127"/>
      <c r="Y94" s="127"/>
      <c r="Z94" s="127"/>
      <c r="AA94" s="127"/>
      <c r="AB94" s="114"/>
    </row>
    <row r="95" spans="1:28" ht="50.1" customHeight="1" x14ac:dyDescent="0.2">
      <c r="A95" s="134" t="s">
        <v>312</v>
      </c>
      <c r="B95" s="114"/>
      <c r="C95" s="130" t="s">
        <v>125</v>
      </c>
      <c r="D95" s="236">
        <v>75</v>
      </c>
      <c r="E95" s="289">
        <v>0.6</v>
      </c>
      <c r="F95" s="287"/>
      <c r="G95" s="253">
        <v>10</v>
      </c>
      <c r="H95" s="296"/>
      <c r="I95" s="231"/>
      <c r="J95" s="231"/>
      <c r="K95" s="231"/>
      <c r="L95" s="231"/>
      <c r="M95" s="147" t="str">
        <f t="shared" si="8"/>
        <v>KROMYA MY2 A70</v>
      </c>
      <c r="N95" s="127" t="str">
        <f t="shared" si="9"/>
        <v>A70</v>
      </c>
      <c r="O95" s="265">
        <f t="shared" si="10"/>
        <v>3.3333333333333333E-2</v>
      </c>
      <c r="P95" s="276">
        <f t="shared" si="11"/>
        <v>0</v>
      </c>
      <c r="Q95" s="252">
        <f t="shared" si="12"/>
        <v>0.55555555555555558</v>
      </c>
      <c r="R95" s="278">
        <f t="shared" si="13"/>
        <v>0</v>
      </c>
      <c r="S95" s="222"/>
      <c r="T95" s="115"/>
      <c r="U95" s="263"/>
      <c r="V95" s="127"/>
      <c r="W95" s="127"/>
      <c r="X95" s="127"/>
      <c r="Y95" s="127"/>
      <c r="Z95" s="127"/>
      <c r="AA95" s="127"/>
      <c r="AB95" s="114"/>
    </row>
    <row r="96" spans="1:28" ht="50.1" customHeight="1" x14ac:dyDescent="0.2">
      <c r="A96" s="134" t="s">
        <v>313</v>
      </c>
      <c r="B96" s="114"/>
      <c r="C96" s="130" t="s">
        <v>126</v>
      </c>
      <c r="D96" s="236">
        <v>75</v>
      </c>
      <c r="E96" s="291"/>
      <c r="F96" s="287"/>
      <c r="G96" s="257">
        <v>0.8</v>
      </c>
      <c r="H96" s="296"/>
      <c r="I96" s="231"/>
      <c r="J96" s="231"/>
      <c r="K96" s="231"/>
      <c r="L96" s="231"/>
      <c r="M96" s="147" t="str">
        <f t="shared" si="8"/>
        <v>KROMYA MY2 A71</v>
      </c>
      <c r="N96" s="127" t="str">
        <f t="shared" si="9"/>
        <v>A71</v>
      </c>
      <c r="O96" s="281">
        <f t="shared" si="10"/>
        <v>0</v>
      </c>
      <c r="P96" s="276">
        <f t="shared" si="11"/>
        <v>0</v>
      </c>
      <c r="Q96" s="252">
        <f t="shared" si="12"/>
        <v>4.4444444444444446E-2</v>
      </c>
      <c r="R96" s="278">
        <f t="shared" si="13"/>
        <v>0</v>
      </c>
      <c r="S96" s="222"/>
      <c r="T96" s="115"/>
      <c r="U96" s="263"/>
      <c r="V96" s="127"/>
      <c r="W96" s="127"/>
      <c r="X96" s="127"/>
      <c r="Y96" s="127"/>
      <c r="Z96" s="127"/>
      <c r="AA96" s="127"/>
      <c r="AB96" s="114"/>
    </row>
    <row r="97" spans="1:28" ht="50.1" customHeight="1" x14ac:dyDescent="0.2">
      <c r="A97" s="134" t="s">
        <v>314</v>
      </c>
      <c r="B97" s="114"/>
      <c r="C97" s="130" t="s">
        <v>127</v>
      </c>
      <c r="D97" s="236">
        <v>75</v>
      </c>
      <c r="E97" s="289">
        <v>0.2</v>
      </c>
      <c r="F97" s="287"/>
      <c r="G97" s="253">
        <v>5</v>
      </c>
      <c r="H97" s="296"/>
      <c r="I97" s="234"/>
      <c r="J97" s="234"/>
      <c r="K97" s="234"/>
      <c r="L97" s="234"/>
      <c r="M97" s="147" t="str">
        <f t="shared" si="8"/>
        <v>KROMYA MY2 A72</v>
      </c>
      <c r="N97" s="127" t="str">
        <f t="shared" si="9"/>
        <v>A72</v>
      </c>
      <c r="O97" s="265">
        <f t="shared" si="10"/>
        <v>1.1111111111111112E-2</v>
      </c>
      <c r="P97" s="276">
        <f t="shared" si="11"/>
        <v>0</v>
      </c>
      <c r="Q97" s="252">
        <f t="shared" si="12"/>
        <v>0.27777777777777779</v>
      </c>
      <c r="R97" s="278">
        <f t="shared" si="13"/>
        <v>0</v>
      </c>
      <c r="S97" s="222"/>
      <c r="T97" s="115"/>
      <c r="U97" s="263"/>
      <c r="V97" s="127"/>
      <c r="W97" s="127"/>
      <c r="X97" s="127"/>
      <c r="Y97" s="127"/>
      <c r="Z97" s="127"/>
      <c r="AA97" s="127"/>
      <c r="AB97" s="114"/>
    </row>
    <row r="98" spans="1:28" ht="50.1" customHeight="1" x14ac:dyDescent="0.2">
      <c r="A98" s="134" t="s">
        <v>315</v>
      </c>
      <c r="B98" s="114"/>
      <c r="C98" s="130" t="s">
        <v>128</v>
      </c>
      <c r="D98" s="236">
        <v>75</v>
      </c>
      <c r="E98" s="289">
        <v>0.4</v>
      </c>
      <c r="F98" s="287"/>
      <c r="G98" s="253">
        <v>10</v>
      </c>
      <c r="H98" s="296"/>
      <c r="I98" s="231"/>
      <c r="J98" s="231"/>
      <c r="K98" s="231"/>
      <c r="L98" s="231"/>
      <c r="M98" s="147" t="str">
        <f t="shared" si="8"/>
        <v>KROMYA MY2 A73</v>
      </c>
      <c r="N98" s="127" t="str">
        <f t="shared" si="9"/>
        <v>A73</v>
      </c>
      <c r="O98" s="265">
        <f t="shared" si="10"/>
        <v>2.2222222222222223E-2</v>
      </c>
      <c r="P98" s="276">
        <f t="shared" si="11"/>
        <v>0</v>
      </c>
      <c r="Q98" s="252">
        <f t="shared" si="12"/>
        <v>0.55555555555555558</v>
      </c>
      <c r="R98" s="278">
        <f t="shared" si="13"/>
        <v>0</v>
      </c>
      <c r="S98" s="222"/>
      <c r="T98" s="115"/>
      <c r="U98" s="263"/>
      <c r="V98" s="127"/>
      <c r="W98" s="127"/>
      <c r="X98" s="127"/>
      <c r="Y98" s="127"/>
      <c r="Z98" s="127"/>
      <c r="AA98" s="127"/>
      <c r="AB98" s="114"/>
    </row>
    <row r="99" spans="1:28" ht="50.1" customHeight="1" x14ac:dyDescent="0.2">
      <c r="A99" s="134" t="s">
        <v>316</v>
      </c>
      <c r="B99" s="114"/>
      <c r="C99" s="130" t="s">
        <v>129</v>
      </c>
      <c r="D99" s="236">
        <v>75</v>
      </c>
      <c r="E99" s="289">
        <v>0.6</v>
      </c>
      <c r="F99" s="287"/>
      <c r="G99" s="253">
        <v>25</v>
      </c>
      <c r="H99" s="296"/>
      <c r="I99" s="149"/>
      <c r="J99" s="149"/>
      <c r="K99" s="149"/>
      <c r="L99" s="149"/>
      <c r="M99" s="147" t="str">
        <f t="shared" si="8"/>
        <v>KROMYA MY2 A74</v>
      </c>
      <c r="N99" s="127" t="str">
        <f t="shared" si="9"/>
        <v>A74</v>
      </c>
      <c r="O99" s="265">
        <f t="shared" si="10"/>
        <v>3.3333333333333333E-2</v>
      </c>
      <c r="P99" s="276">
        <f t="shared" si="11"/>
        <v>0</v>
      </c>
      <c r="Q99" s="252">
        <f t="shared" si="12"/>
        <v>1.3888888888888888</v>
      </c>
      <c r="R99" s="278">
        <f t="shared" si="13"/>
        <v>0</v>
      </c>
      <c r="S99" s="222"/>
      <c r="T99" s="115"/>
      <c r="U99" s="263"/>
      <c r="V99" s="127"/>
      <c r="W99" s="127"/>
      <c r="X99" s="127"/>
      <c r="Y99" s="127"/>
      <c r="Z99" s="127"/>
      <c r="AA99" s="127"/>
      <c r="AB99" s="114"/>
    </row>
    <row r="100" spans="1:28" ht="50.1" customHeight="1" x14ac:dyDescent="0.2">
      <c r="A100" s="134" t="s">
        <v>317</v>
      </c>
      <c r="B100" s="114"/>
      <c r="C100" s="130" t="s">
        <v>130</v>
      </c>
      <c r="D100" s="236">
        <v>75</v>
      </c>
      <c r="E100" s="292">
        <v>1</v>
      </c>
      <c r="F100" s="287"/>
      <c r="G100" s="253">
        <v>25</v>
      </c>
      <c r="H100" s="296"/>
      <c r="I100" s="149"/>
      <c r="J100" s="149"/>
      <c r="K100" s="149"/>
      <c r="L100" s="149"/>
      <c r="M100" s="147" t="str">
        <f t="shared" si="8"/>
        <v>KROMYA MY2 A75</v>
      </c>
      <c r="N100" s="127" t="str">
        <f t="shared" si="9"/>
        <v>A75</v>
      </c>
      <c r="O100" s="265">
        <f t="shared" si="10"/>
        <v>5.5555555555555552E-2</v>
      </c>
      <c r="P100" s="276">
        <f t="shared" si="11"/>
        <v>0</v>
      </c>
      <c r="Q100" s="252">
        <f t="shared" si="12"/>
        <v>1.3888888888888888</v>
      </c>
      <c r="R100" s="278">
        <f t="shared" si="13"/>
        <v>0</v>
      </c>
      <c r="S100" s="222"/>
      <c r="T100" s="115"/>
      <c r="U100" s="263"/>
      <c r="V100" s="127"/>
      <c r="W100" s="127"/>
      <c r="X100" s="127"/>
      <c r="Y100" s="127"/>
      <c r="Z100" s="127"/>
      <c r="AA100" s="127"/>
      <c r="AB100" s="114"/>
    </row>
    <row r="101" spans="1:28" ht="50.1" customHeight="1" x14ac:dyDescent="0.2">
      <c r="A101" s="134" t="s">
        <v>318</v>
      </c>
      <c r="B101" s="114"/>
      <c r="C101" s="130" t="s">
        <v>131</v>
      </c>
      <c r="D101" s="236">
        <v>75</v>
      </c>
      <c r="E101" s="291"/>
      <c r="F101" s="287"/>
      <c r="G101" s="253">
        <v>2</v>
      </c>
      <c r="H101" s="296"/>
      <c r="I101" s="234"/>
      <c r="J101" s="234"/>
      <c r="K101" s="234"/>
      <c r="L101" s="234"/>
      <c r="M101" s="147" t="str">
        <f t="shared" si="8"/>
        <v>KROMYA MY2 A76</v>
      </c>
      <c r="N101" s="127" t="str">
        <f t="shared" si="9"/>
        <v>A76</v>
      </c>
      <c r="O101" s="281">
        <f t="shared" si="10"/>
        <v>0</v>
      </c>
      <c r="P101" s="276">
        <f t="shared" si="11"/>
        <v>0</v>
      </c>
      <c r="Q101" s="252">
        <f t="shared" si="12"/>
        <v>0.1111111111111111</v>
      </c>
      <c r="R101" s="278">
        <f t="shared" si="13"/>
        <v>0</v>
      </c>
      <c r="S101" s="222"/>
      <c r="T101" s="115"/>
      <c r="U101" s="263"/>
      <c r="V101" s="127"/>
      <c r="W101" s="127"/>
      <c r="X101" s="127"/>
      <c r="Y101" s="127"/>
      <c r="Z101" s="127"/>
      <c r="AA101" s="127"/>
      <c r="AB101" s="114"/>
    </row>
    <row r="102" spans="1:28" ht="50.1" customHeight="1" x14ac:dyDescent="0.2">
      <c r="A102" s="134" t="s">
        <v>319</v>
      </c>
      <c r="B102" s="114"/>
      <c r="C102" s="130" t="s">
        <v>132</v>
      </c>
      <c r="D102" s="236">
        <v>75</v>
      </c>
      <c r="E102" s="291"/>
      <c r="F102" s="287"/>
      <c r="G102" s="253">
        <v>5</v>
      </c>
      <c r="H102" s="296"/>
      <c r="I102" s="231"/>
      <c r="J102" s="231"/>
      <c r="K102" s="231"/>
      <c r="L102" s="231"/>
      <c r="M102" s="147" t="str">
        <f t="shared" si="8"/>
        <v>KROMYA MY2 A77</v>
      </c>
      <c r="N102" s="127" t="str">
        <f t="shared" si="9"/>
        <v>A77</v>
      </c>
      <c r="O102" s="281">
        <f t="shared" si="10"/>
        <v>0</v>
      </c>
      <c r="P102" s="276">
        <f t="shared" si="11"/>
        <v>0</v>
      </c>
      <c r="Q102" s="252">
        <f t="shared" si="12"/>
        <v>0.27777777777777779</v>
      </c>
      <c r="R102" s="278">
        <f t="shared" si="13"/>
        <v>0</v>
      </c>
      <c r="S102" s="222"/>
      <c r="T102" s="115"/>
      <c r="U102" s="263"/>
      <c r="V102" s="127"/>
      <c r="W102" s="127"/>
      <c r="X102" s="127"/>
      <c r="Y102" s="127"/>
      <c r="Z102" s="127"/>
      <c r="AA102" s="127"/>
      <c r="AB102" s="114"/>
    </row>
    <row r="103" spans="1:28" ht="50.1" customHeight="1" x14ac:dyDescent="0.2">
      <c r="A103" s="134" t="s">
        <v>320</v>
      </c>
      <c r="B103" s="114"/>
      <c r="C103" s="130" t="s">
        <v>133</v>
      </c>
      <c r="D103" s="236">
        <v>75</v>
      </c>
      <c r="E103" s="292">
        <v>1</v>
      </c>
      <c r="F103" s="287"/>
      <c r="G103" s="253">
        <v>50</v>
      </c>
      <c r="H103" s="296"/>
      <c r="I103" s="149"/>
      <c r="J103" s="149"/>
      <c r="K103" s="149"/>
      <c r="L103" s="149"/>
      <c r="M103" s="147" t="str">
        <f t="shared" si="8"/>
        <v>KROMYA MY2 A78</v>
      </c>
      <c r="N103" s="127" t="str">
        <f t="shared" si="9"/>
        <v>A78</v>
      </c>
      <c r="O103" s="265">
        <f t="shared" si="10"/>
        <v>5.5555555555555552E-2</v>
      </c>
      <c r="P103" s="276">
        <f t="shared" si="11"/>
        <v>0</v>
      </c>
      <c r="Q103" s="252">
        <f t="shared" si="12"/>
        <v>2.7777777777777777</v>
      </c>
      <c r="R103" s="278">
        <f t="shared" si="13"/>
        <v>0</v>
      </c>
      <c r="S103" s="121"/>
      <c r="T103" s="115"/>
      <c r="U103" s="263"/>
      <c r="V103" s="127"/>
      <c r="W103" s="127"/>
      <c r="X103" s="127"/>
      <c r="Y103" s="127"/>
      <c r="Z103" s="127"/>
      <c r="AA103" s="127"/>
      <c r="AB103" s="114"/>
    </row>
    <row r="104" spans="1:28" ht="50.1" customHeight="1" x14ac:dyDescent="0.2">
      <c r="A104" s="134" t="s">
        <v>321</v>
      </c>
      <c r="B104" s="114"/>
      <c r="C104" s="130" t="s">
        <v>134</v>
      </c>
      <c r="D104" s="236">
        <v>75</v>
      </c>
      <c r="E104" s="292">
        <v>2</v>
      </c>
      <c r="F104" s="287"/>
      <c r="G104" s="253">
        <v>95</v>
      </c>
      <c r="H104" s="296"/>
      <c r="I104" s="231"/>
      <c r="J104" s="231"/>
      <c r="K104" s="231"/>
      <c r="L104" s="231"/>
      <c r="M104" s="147" t="str">
        <f t="shared" si="8"/>
        <v>KROMYA MY2 A79</v>
      </c>
      <c r="N104" s="127" t="str">
        <f t="shared" si="9"/>
        <v>A79</v>
      </c>
      <c r="O104" s="265">
        <f t="shared" si="10"/>
        <v>0.1111111111111111</v>
      </c>
      <c r="P104" s="276">
        <f t="shared" si="11"/>
        <v>0</v>
      </c>
      <c r="Q104" s="252">
        <f t="shared" si="12"/>
        <v>5.2777777777777777</v>
      </c>
      <c r="R104" s="278">
        <f t="shared" si="13"/>
        <v>0</v>
      </c>
      <c r="S104" s="222"/>
      <c r="T104" s="115"/>
      <c r="U104" s="263"/>
      <c r="V104" s="127"/>
      <c r="W104" s="127"/>
      <c r="X104" s="127"/>
      <c r="Y104" s="127"/>
      <c r="Z104" s="127"/>
      <c r="AA104" s="127"/>
      <c r="AB104" s="114"/>
    </row>
    <row r="105" spans="1:28" ht="50.1" customHeight="1" x14ac:dyDescent="0.2">
      <c r="A105" s="134" t="s">
        <v>322</v>
      </c>
      <c r="B105" s="114"/>
      <c r="C105" s="130" t="s">
        <v>135</v>
      </c>
      <c r="D105" s="236">
        <v>75</v>
      </c>
      <c r="E105" s="292">
        <v>5</v>
      </c>
      <c r="F105" s="287"/>
      <c r="G105" s="253">
        <v>95</v>
      </c>
      <c r="H105" s="296"/>
      <c r="I105" s="231"/>
      <c r="J105" s="231"/>
      <c r="K105" s="231"/>
      <c r="L105" s="231"/>
      <c r="M105" s="147" t="str">
        <f t="shared" si="8"/>
        <v>KROMYA MY2 A80</v>
      </c>
      <c r="N105" s="127" t="str">
        <f t="shared" si="9"/>
        <v>A80</v>
      </c>
      <c r="O105" s="265">
        <f t="shared" si="10"/>
        <v>0.27777777777777779</v>
      </c>
      <c r="P105" s="276">
        <f t="shared" si="11"/>
        <v>0</v>
      </c>
      <c r="Q105" s="252">
        <f t="shared" si="12"/>
        <v>5.2777777777777777</v>
      </c>
      <c r="R105" s="278">
        <f t="shared" si="13"/>
        <v>0</v>
      </c>
      <c r="S105" s="222"/>
      <c r="T105" s="115"/>
      <c r="U105" s="263"/>
      <c r="V105" s="127"/>
      <c r="W105" s="127"/>
      <c r="X105" s="127"/>
      <c r="Y105" s="127"/>
      <c r="Z105" s="127"/>
      <c r="AA105" s="127"/>
      <c r="AB105" s="114"/>
    </row>
    <row r="106" spans="1:28" ht="50.1" customHeight="1" x14ac:dyDescent="0.2">
      <c r="A106" s="134" t="s">
        <v>323</v>
      </c>
      <c r="B106" s="114"/>
      <c r="C106" s="130" t="s">
        <v>136</v>
      </c>
      <c r="D106" s="236">
        <v>75</v>
      </c>
      <c r="E106" s="289">
        <v>0.6</v>
      </c>
      <c r="F106" s="287"/>
      <c r="G106" s="253">
        <v>5</v>
      </c>
      <c r="H106" s="296"/>
      <c r="I106" s="231"/>
      <c r="J106" s="231"/>
      <c r="K106" s="231"/>
      <c r="L106" s="231"/>
      <c r="M106" s="147" t="str">
        <f t="shared" si="8"/>
        <v>KROMYA MY2 A81</v>
      </c>
      <c r="N106" s="127" t="str">
        <f t="shared" si="9"/>
        <v>A81</v>
      </c>
      <c r="O106" s="265">
        <f t="shared" si="10"/>
        <v>3.3333333333333333E-2</v>
      </c>
      <c r="P106" s="276">
        <f t="shared" si="11"/>
        <v>0</v>
      </c>
      <c r="Q106" s="252">
        <f t="shared" si="12"/>
        <v>0.27777777777777779</v>
      </c>
      <c r="R106" s="278">
        <f t="shared" si="13"/>
        <v>0</v>
      </c>
      <c r="S106" s="222"/>
      <c r="T106" s="115"/>
      <c r="U106" s="263"/>
      <c r="V106" s="127"/>
      <c r="W106" s="127"/>
      <c r="X106" s="127"/>
      <c r="Y106" s="127"/>
      <c r="Z106" s="127"/>
      <c r="AA106" s="127"/>
      <c r="AB106" s="114"/>
    </row>
    <row r="107" spans="1:28" ht="50.1" customHeight="1" x14ac:dyDescent="0.2">
      <c r="A107" s="134" t="s">
        <v>324</v>
      </c>
      <c r="B107" s="114"/>
      <c r="C107" s="130" t="s">
        <v>137</v>
      </c>
      <c r="D107" s="236">
        <v>75</v>
      </c>
      <c r="E107" s="292">
        <v>1</v>
      </c>
      <c r="F107" s="287"/>
      <c r="G107" s="253">
        <v>10</v>
      </c>
      <c r="H107" s="296"/>
      <c r="I107" s="234"/>
      <c r="J107" s="234"/>
      <c r="K107" s="234"/>
      <c r="L107" s="234"/>
      <c r="M107" s="147" t="str">
        <f t="shared" si="8"/>
        <v>KROMYA MY2 A82</v>
      </c>
      <c r="N107" s="127" t="str">
        <f t="shared" si="9"/>
        <v>A82</v>
      </c>
      <c r="O107" s="265">
        <f t="shared" si="10"/>
        <v>5.5555555555555552E-2</v>
      </c>
      <c r="P107" s="276">
        <f t="shared" si="11"/>
        <v>0</v>
      </c>
      <c r="Q107" s="252">
        <f t="shared" si="12"/>
        <v>0.55555555555555558</v>
      </c>
      <c r="R107" s="278">
        <f t="shared" si="13"/>
        <v>0</v>
      </c>
      <c r="S107" s="222"/>
      <c r="T107" s="115"/>
      <c r="U107" s="263"/>
      <c r="V107" s="127"/>
      <c r="W107" s="127"/>
      <c r="X107" s="127"/>
      <c r="Y107" s="127"/>
      <c r="Z107" s="127"/>
      <c r="AA107" s="127"/>
      <c r="AB107" s="114"/>
    </row>
    <row r="108" spans="1:28" ht="50.1" customHeight="1" x14ac:dyDescent="0.2">
      <c r="A108" s="134" t="s">
        <v>325</v>
      </c>
      <c r="B108" s="114"/>
      <c r="C108" s="130" t="s">
        <v>138</v>
      </c>
      <c r="D108" s="236">
        <v>75</v>
      </c>
      <c r="E108" s="292">
        <v>2</v>
      </c>
      <c r="F108" s="287"/>
      <c r="G108" s="253">
        <v>25</v>
      </c>
      <c r="H108" s="296"/>
      <c r="I108" s="234"/>
      <c r="J108" s="234"/>
      <c r="K108" s="234"/>
      <c r="L108" s="234"/>
      <c r="M108" s="147" t="str">
        <f t="shared" si="8"/>
        <v>KROMYA MY2 A83</v>
      </c>
      <c r="N108" s="127" t="str">
        <f t="shared" si="9"/>
        <v>A83</v>
      </c>
      <c r="O108" s="265">
        <f t="shared" si="10"/>
        <v>0.1111111111111111</v>
      </c>
      <c r="P108" s="276">
        <f t="shared" si="11"/>
        <v>0</v>
      </c>
      <c r="Q108" s="252">
        <f t="shared" si="12"/>
        <v>1.3888888888888888</v>
      </c>
      <c r="R108" s="278">
        <f t="shared" si="13"/>
        <v>0</v>
      </c>
      <c r="S108" s="222"/>
      <c r="T108" s="115"/>
      <c r="U108" s="263"/>
      <c r="V108" s="127"/>
      <c r="W108" s="127"/>
      <c r="X108" s="127"/>
      <c r="Y108" s="127"/>
      <c r="Z108" s="127"/>
      <c r="AA108" s="127"/>
      <c r="AB108" s="114"/>
    </row>
    <row r="109" spans="1:28" ht="50.1" customHeight="1" x14ac:dyDescent="0.2">
      <c r="A109" s="134" t="s">
        <v>326</v>
      </c>
      <c r="B109" s="114"/>
      <c r="C109" s="130" t="s">
        <v>139</v>
      </c>
      <c r="D109" s="236">
        <v>75</v>
      </c>
      <c r="E109" s="292">
        <v>5</v>
      </c>
      <c r="F109" s="287"/>
      <c r="G109" s="253">
        <v>45</v>
      </c>
      <c r="H109" s="296"/>
      <c r="I109" s="125"/>
      <c r="J109" s="125"/>
      <c r="K109" s="125"/>
      <c r="L109" s="125"/>
      <c r="M109" s="147" t="str">
        <f t="shared" si="8"/>
        <v>KROMYA MY2 A84</v>
      </c>
      <c r="N109" s="127" t="str">
        <f t="shared" si="9"/>
        <v>A84</v>
      </c>
      <c r="O109" s="265">
        <f t="shared" si="10"/>
        <v>0.27777777777777779</v>
      </c>
      <c r="P109" s="276">
        <f t="shared" si="11"/>
        <v>0</v>
      </c>
      <c r="Q109" s="252">
        <f t="shared" si="12"/>
        <v>2.5</v>
      </c>
      <c r="R109" s="278">
        <f t="shared" si="13"/>
        <v>0</v>
      </c>
      <c r="S109" s="222"/>
      <c r="T109" s="115"/>
      <c r="U109" s="263"/>
      <c r="V109" s="127"/>
      <c r="W109" s="127"/>
      <c r="X109" s="127"/>
      <c r="Y109" s="127"/>
      <c r="Z109" s="127"/>
      <c r="AA109" s="127"/>
      <c r="AB109" s="114"/>
    </row>
    <row r="110" spans="1:28" ht="50.1" customHeight="1" x14ac:dyDescent="0.2">
      <c r="A110" s="134" t="s">
        <v>327</v>
      </c>
      <c r="B110" s="114"/>
      <c r="C110" s="130" t="s">
        <v>140</v>
      </c>
      <c r="D110" s="236">
        <v>75</v>
      </c>
      <c r="E110" s="292">
        <v>10</v>
      </c>
      <c r="F110" s="287"/>
      <c r="G110" s="253">
        <v>90</v>
      </c>
      <c r="H110" s="296"/>
      <c r="I110" s="231"/>
      <c r="J110" s="231"/>
      <c r="K110" s="231"/>
      <c r="L110" s="231"/>
      <c r="M110" s="147" t="str">
        <f t="shared" si="8"/>
        <v>KROMYA MY2 A85</v>
      </c>
      <c r="N110" s="127" t="str">
        <f t="shared" si="9"/>
        <v>A85</v>
      </c>
      <c r="O110" s="265">
        <f t="shared" si="10"/>
        <v>0.55555555555555558</v>
      </c>
      <c r="P110" s="276">
        <f t="shared" si="11"/>
        <v>0</v>
      </c>
      <c r="Q110" s="252">
        <f t="shared" si="12"/>
        <v>5</v>
      </c>
      <c r="R110" s="278">
        <f t="shared" si="13"/>
        <v>0</v>
      </c>
      <c r="S110" s="222"/>
      <c r="T110" s="115"/>
      <c r="U110" s="263"/>
      <c r="V110" s="127"/>
      <c r="W110" s="127"/>
      <c r="X110" s="127"/>
      <c r="Y110" s="127"/>
      <c r="Z110" s="127"/>
      <c r="AA110" s="127"/>
      <c r="AB110" s="114"/>
    </row>
    <row r="111" spans="1:28" ht="50.1" customHeight="1" x14ac:dyDescent="0.2">
      <c r="A111" s="134" t="s">
        <v>328</v>
      </c>
      <c r="B111" s="114"/>
      <c r="C111" s="130" t="s">
        <v>141</v>
      </c>
      <c r="D111" s="236">
        <v>75</v>
      </c>
      <c r="E111" s="292">
        <v>1</v>
      </c>
      <c r="F111" s="287"/>
      <c r="G111" s="253">
        <v>5</v>
      </c>
      <c r="H111" s="296"/>
      <c r="I111" s="231"/>
      <c r="J111" s="231"/>
      <c r="K111" s="231"/>
      <c r="L111" s="231"/>
      <c r="M111" s="147" t="str">
        <f t="shared" si="8"/>
        <v>KROMYA MY2 A86</v>
      </c>
      <c r="N111" s="127" t="str">
        <f t="shared" si="9"/>
        <v>A86</v>
      </c>
      <c r="O111" s="265">
        <f t="shared" si="10"/>
        <v>5.5555555555555552E-2</v>
      </c>
      <c r="P111" s="276">
        <f t="shared" si="11"/>
        <v>0</v>
      </c>
      <c r="Q111" s="252">
        <f t="shared" si="12"/>
        <v>0.27777777777777779</v>
      </c>
      <c r="R111" s="278">
        <f t="shared" si="13"/>
        <v>0</v>
      </c>
      <c r="S111" s="222"/>
      <c r="T111" s="115"/>
      <c r="U111" s="263"/>
      <c r="V111" s="127"/>
      <c r="W111" s="127"/>
      <c r="X111" s="127"/>
      <c r="Y111" s="127"/>
      <c r="Z111" s="127"/>
      <c r="AA111" s="127"/>
      <c r="AB111" s="114"/>
    </row>
    <row r="112" spans="1:28" ht="50.1" customHeight="1" x14ac:dyDescent="0.2">
      <c r="A112" s="134" t="s">
        <v>329</v>
      </c>
      <c r="B112" s="114"/>
      <c r="C112" s="130" t="s">
        <v>142</v>
      </c>
      <c r="D112" s="236">
        <v>75</v>
      </c>
      <c r="E112" s="292">
        <v>2</v>
      </c>
      <c r="F112" s="287"/>
      <c r="G112" s="253">
        <v>10</v>
      </c>
      <c r="H112" s="296"/>
      <c r="I112" s="149"/>
      <c r="J112" s="149"/>
      <c r="K112" s="149"/>
      <c r="L112" s="149"/>
      <c r="M112" s="147" t="str">
        <f t="shared" si="8"/>
        <v>KROMYA MY2 A87</v>
      </c>
      <c r="N112" s="127" t="str">
        <f t="shared" si="9"/>
        <v>A87</v>
      </c>
      <c r="O112" s="265">
        <f t="shared" si="10"/>
        <v>0.1111111111111111</v>
      </c>
      <c r="P112" s="276">
        <f t="shared" si="11"/>
        <v>0</v>
      </c>
      <c r="Q112" s="252">
        <f t="shared" si="12"/>
        <v>0.55555555555555558</v>
      </c>
      <c r="R112" s="278">
        <f t="shared" si="13"/>
        <v>0</v>
      </c>
      <c r="S112" s="222"/>
      <c r="T112" s="115"/>
      <c r="U112" s="263"/>
      <c r="V112" s="127"/>
      <c r="W112" s="127"/>
      <c r="X112" s="127"/>
      <c r="Y112" s="127"/>
      <c r="Z112" s="127"/>
      <c r="AA112" s="127"/>
      <c r="AB112" s="114"/>
    </row>
    <row r="113" spans="1:28" ht="50.1" customHeight="1" x14ac:dyDescent="0.2">
      <c r="A113" s="134" t="s">
        <v>330</v>
      </c>
      <c r="B113" s="114"/>
      <c r="C113" s="130" t="s">
        <v>143</v>
      </c>
      <c r="D113" s="236">
        <v>75</v>
      </c>
      <c r="E113" s="292">
        <v>5</v>
      </c>
      <c r="F113" s="287"/>
      <c r="G113" s="253">
        <v>15</v>
      </c>
      <c r="H113" s="296"/>
      <c r="I113" s="149"/>
      <c r="J113" s="149"/>
      <c r="K113" s="149"/>
      <c r="L113" s="149"/>
      <c r="M113" s="147" t="str">
        <f t="shared" si="8"/>
        <v>KROMYA MY2 A88</v>
      </c>
      <c r="N113" s="127" t="str">
        <f t="shared" si="9"/>
        <v>A88</v>
      </c>
      <c r="O113" s="265">
        <f t="shared" si="10"/>
        <v>0.27777777777777779</v>
      </c>
      <c r="P113" s="276">
        <f t="shared" si="11"/>
        <v>0</v>
      </c>
      <c r="Q113" s="252">
        <f t="shared" si="12"/>
        <v>0.83333333333333337</v>
      </c>
      <c r="R113" s="278">
        <f t="shared" si="13"/>
        <v>0</v>
      </c>
      <c r="S113" s="222"/>
      <c r="T113" s="115"/>
      <c r="U113" s="263"/>
      <c r="V113" s="127"/>
      <c r="W113" s="127"/>
      <c r="X113" s="127"/>
      <c r="Y113" s="127"/>
      <c r="Z113" s="127"/>
      <c r="AA113" s="127"/>
      <c r="AB113" s="114"/>
    </row>
    <row r="114" spans="1:28" ht="50.1" customHeight="1" x14ac:dyDescent="0.2">
      <c r="A114" s="134" t="s">
        <v>331</v>
      </c>
      <c r="B114" s="114"/>
      <c r="C114" s="130" t="s">
        <v>144</v>
      </c>
      <c r="D114" s="236">
        <v>75</v>
      </c>
      <c r="E114" s="292">
        <v>10</v>
      </c>
      <c r="F114" s="287"/>
      <c r="G114" s="253">
        <v>30</v>
      </c>
      <c r="H114" s="296"/>
      <c r="I114" s="231"/>
      <c r="J114" s="231"/>
      <c r="K114" s="231"/>
      <c r="L114" s="231"/>
      <c r="M114" s="147" t="str">
        <f t="shared" si="8"/>
        <v>KROMYA MY2 A89</v>
      </c>
      <c r="N114" s="127" t="str">
        <f t="shared" si="9"/>
        <v>A89</v>
      </c>
      <c r="O114" s="265">
        <f t="shared" si="10"/>
        <v>0.55555555555555558</v>
      </c>
      <c r="P114" s="276">
        <f t="shared" si="11"/>
        <v>0</v>
      </c>
      <c r="Q114" s="252">
        <f t="shared" si="12"/>
        <v>1.6666666666666667</v>
      </c>
      <c r="R114" s="278">
        <f t="shared" si="13"/>
        <v>0</v>
      </c>
      <c r="S114" s="222"/>
      <c r="T114" s="115"/>
      <c r="U114" s="263"/>
      <c r="V114" s="127"/>
      <c r="W114" s="127"/>
      <c r="X114" s="127"/>
      <c r="Y114" s="127"/>
      <c r="Z114" s="127"/>
      <c r="AA114" s="127"/>
      <c r="AB114" s="114"/>
    </row>
    <row r="115" spans="1:28" ht="50.1" customHeight="1" x14ac:dyDescent="0.2">
      <c r="A115" s="134" t="s">
        <v>332</v>
      </c>
      <c r="B115" s="114"/>
      <c r="C115" s="130" t="s">
        <v>145</v>
      </c>
      <c r="D115" s="236">
        <v>75</v>
      </c>
      <c r="E115" s="292">
        <v>25</v>
      </c>
      <c r="F115" s="287"/>
      <c r="G115" s="253">
        <v>100</v>
      </c>
      <c r="H115" s="296"/>
      <c r="I115" s="231"/>
      <c r="J115" s="231"/>
      <c r="K115" s="231"/>
      <c r="L115" s="231"/>
      <c r="M115" s="147" t="str">
        <f t="shared" si="8"/>
        <v>KROMYA MY2 A90</v>
      </c>
      <c r="N115" s="127" t="str">
        <f t="shared" si="9"/>
        <v>A90</v>
      </c>
      <c r="O115" s="265">
        <f t="shared" si="10"/>
        <v>1.3888888888888888</v>
      </c>
      <c r="P115" s="276">
        <f t="shared" si="11"/>
        <v>0</v>
      </c>
      <c r="Q115" s="252">
        <f t="shared" si="12"/>
        <v>5.5555555555555554</v>
      </c>
      <c r="R115" s="278">
        <f t="shared" si="13"/>
        <v>0</v>
      </c>
      <c r="S115" s="222"/>
      <c r="T115" s="115"/>
      <c r="U115" s="263"/>
      <c r="V115" s="127"/>
      <c r="W115" s="127"/>
      <c r="X115" s="127"/>
      <c r="Y115" s="127"/>
      <c r="Z115" s="127"/>
      <c r="AA115" s="127"/>
      <c r="AB115" s="114"/>
    </row>
    <row r="116" spans="1:28" ht="50.1" customHeight="1" x14ac:dyDescent="0.2">
      <c r="A116" s="134" t="s">
        <v>333</v>
      </c>
      <c r="B116" s="114"/>
      <c r="C116" s="130" t="s">
        <v>146</v>
      </c>
      <c r="D116" s="236">
        <v>75</v>
      </c>
      <c r="E116" s="291"/>
      <c r="F116" s="287"/>
      <c r="G116" s="253">
        <v>10</v>
      </c>
      <c r="H116" s="296"/>
      <c r="I116" s="234"/>
      <c r="J116" s="234"/>
      <c r="K116" s="234"/>
      <c r="L116" s="234"/>
      <c r="M116" s="147" t="str">
        <f t="shared" si="8"/>
        <v>KROMYA MY2 A91</v>
      </c>
      <c r="N116" s="127" t="str">
        <f t="shared" si="9"/>
        <v>A91</v>
      </c>
      <c r="O116" s="281">
        <f t="shared" si="10"/>
        <v>0</v>
      </c>
      <c r="P116" s="276">
        <f t="shared" si="11"/>
        <v>0</v>
      </c>
      <c r="Q116" s="252">
        <f t="shared" si="12"/>
        <v>0.55555555555555558</v>
      </c>
      <c r="R116" s="278">
        <f t="shared" si="13"/>
        <v>0</v>
      </c>
      <c r="S116" s="222"/>
      <c r="T116" s="115"/>
      <c r="U116" s="263"/>
      <c r="V116" s="127"/>
      <c r="W116" s="127"/>
      <c r="X116" s="127"/>
      <c r="Y116" s="127"/>
      <c r="Z116" s="127"/>
      <c r="AA116" s="127"/>
      <c r="AB116" s="114"/>
    </row>
    <row r="117" spans="1:28" ht="50.1" customHeight="1" x14ac:dyDescent="0.2">
      <c r="A117" s="134" t="s">
        <v>334</v>
      </c>
      <c r="B117" s="114"/>
      <c r="C117" s="130" t="s">
        <v>147</v>
      </c>
      <c r="D117" s="236">
        <v>75</v>
      </c>
      <c r="E117" s="291"/>
      <c r="F117" s="287"/>
      <c r="G117" s="253">
        <v>20</v>
      </c>
      <c r="H117" s="296"/>
      <c r="I117" s="149"/>
      <c r="J117" s="149"/>
      <c r="K117" s="149"/>
      <c r="L117" s="149"/>
      <c r="M117" s="147" t="str">
        <f t="shared" si="8"/>
        <v>KROMYA MY2 A92</v>
      </c>
      <c r="N117" s="127" t="str">
        <f t="shared" si="9"/>
        <v>A92</v>
      </c>
      <c r="O117" s="281">
        <f t="shared" si="10"/>
        <v>0</v>
      </c>
      <c r="P117" s="276">
        <f t="shared" si="11"/>
        <v>0</v>
      </c>
      <c r="Q117" s="252">
        <f t="shared" si="12"/>
        <v>1.1111111111111112</v>
      </c>
      <c r="R117" s="278">
        <f t="shared" si="13"/>
        <v>0</v>
      </c>
      <c r="S117" s="222"/>
      <c r="T117" s="115"/>
      <c r="U117" s="263"/>
      <c r="V117" s="127"/>
      <c r="W117" s="127"/>
      <c r="X117" s="127"/>
      <c r="Y117" s="127"/>
      <c r="Z117" s="127"/>
      <c r="AA117" s="127"/>
      <c r="AB117" s="114"/>
    </row>
    <row r="118" spans="1:28" ht="50.1" customHeight="1" x14ac:dyDescent="0.2">
      <c r="A118" s="134" t="s">
        <v>335</v>
      </c>
      <c r="B118" s="114"/>
      <c r="C118" s="130" t="s">
        <v>148</v>
      </c>
      <c r="D118" s="236">
        <v>75</v>
      </c>
      <c r="E118" s="291"/>
      <c r="F118" s="287"/>
      <c r="G118" s="253">
        <v>50</v>
      </c>
      <c r="H118" s="296"/>
      <c r="I118" s="149"/>
      <c r="J118" s="149"/>
      <c r="K118" s="149"/>
      <c r="L118" s="149"/>
      <c r="M118" s="147" t="str">
        <f t="shared" si="8"/>
        <v>KROMYA MY2 A93</v>
      </c>
      <c r="N118" s="127" t="str">
        <f t="shared" si="9"/>
        <v>A93</v>
      </c>
      <c r="O118" s="281">
        <f t="shared" si="10"/>
        <v>0</v>
      </c>
      <c r="P118" s="276">
        <f t="shared" si="11"/>
        <v>0</v>
      </c>
      <c r="Q118" s="252">
        <f t="shared" si="12"/>
        <v>2.7777777777777777</v>
      </c>
      <c r="R118" s="278">
        <f t="shared" si="13"/>
        <v>0</v>
      </c>
      <c r="S118" s="222"/>
      <c r="T118" s="115"/>
      <c r="U118" s="263"/>
      <c r="V118" s="127"/>
      <c r="W118" s="127"/>
      <c r="X118" s="127"/>
      <c r="Y118" s="127"/>
      <c r="Z118" s="127"/>
      <c r="AA118" s="127"/>
      <c r="AB118" s="114"/>
    </row>
    <row r="119" spans="1:28" ht="50.1" customHeight="1" x14ac:dyDescent="0.2">
      <c r="A119" s="134" t="s">
        <v>336</v>
      </c>
      <c r="B119" s="114"/>
      <c r="C119" s="130" t="s">
        <v>149</v>
      </c>
      <c r="D119" s="236">
        <v>75</v>
      </c>
      <c r="E119" s="291"/>
      <c r="F119" s="287"/>
      <c r="G119" s="253">
        <v>100</v>
      </c>
      <c r="H119" s="296"/>
      <c r="I119" s="231"/>
      <c r="J119" s="231"/>
      <c r="K119" s="231"/>
      <c r="L119" s="231"/>
      <c r="M119" s="147" t="str">
        <f t="shared" si="8"/>
        <v>KROMYA MY2 A94</v>
      </c>
      <c r="N119" s="127" t="str">
        <f t="shared" si="9"/>
        <v>A94</v>
      </c>
      <c r="O119" s="281">
        <f t="shared" si="10"/>
        <v>0</v>
      </c>
      <c r="P119" s="276">
        <f t="shared" si="11"/>
        <v>0</v>
      </c>
      <c r="Q119" s="252">
        <f t="shared" si="12"/>
        <v>5.5555555555555554</v>
      </c>
      <c r="R119" s="278">
        <f t="shared" si="13"/>
        <v>0</v>
      </c>
      <c r="S119" s="222"/>
      <c r="T119" s="115"/>
      <c r="U119" s="263"/>
      <c r="V119" s="127"/>
      <c r="W119" s="127"/>
      <c r="X119" s="127"/>
      <c r="Y119" s="127"/>
      <c r="Z119" s="127"/>
      <c r="AA119" s="127"/>
      <c r="AB119" s="114"/>
    </row>
    <row r="120" spans="1:28" ht="50.1" customHeight="1" thickBot="1" x14ac:dyDescent="0.25">
      <c r="A120" s="141" t="s">
        <v>337</v>
      </c>
      <c r="B120" s="142"/>
      <c r="C120" s="143" t="s">
        <v>150</v>
      </c>
      <c r="D120" s="275">
        <v>75</v>
      </c>
      <c r="E120" s="293"/>
      <c r="F120" s="294"/>
      <c r="G120" s="254">
        <v>150</v>
      </c>
      <c r="H120" s="298"/>
      <c r="I120" s="149"/>
      <c r="J120" s="149"/>
      <c r="K120" s="149"/>
      <c r="L120" s="149"/>
      <c r="M120" s="270" t="str">
        <f t="shared" si="8"/>
        <v>KROMYA MY2 A95</v>
      </c>
      <c r="N120" s="271" t="str">
        <f t="shared" si="9"/>
        <v>A95</v>
      </c>
      <c r="O120" s="306">
        <f t="shared" si="10"/>
        <v>0</v>
      </c>
      <c r="P120" s="308">
        <f t="shared" si="11"/>
        <v>0</v>
      </c>
      <c r="Q120" s="274">
        <f t="shared" si="12"/>
        <v>8.3333333333333339</v>
      </c>
      <c r="R120" s="309">
        <f t="shared" si="13"/>
        <v>0</v>
      </c>
      <c r="S120" s="222"/>
      <c r="T120" s="115"/>
      <c r="U120" s="263"/>
      <c r="V120" s="127"/>
      <c r="W120" s="127"/>
      <c r="X120" s="127"/>
      <c r="Y120" s="127"/>
      <c r="Z120" s="127"/>
      <c r="AA120" s="127"/>
      <c r="AB120" s="114"/>
    </row>
    <row r="121" spans="1:28" ht="50.1" customHeight="1" x14ac:dyDescent="0.2">
      <c r="A121" s="134" t="s">
        <v>338</v>
      </c>
      <c r="B121" s="114"/>
      <c r="C121" s="130" t="s">
        <v>151</v>
      </c>
      <c r="D121" s="236">
        <v>75</v>
      </c>
      <c r="E121" s="291"/>
      <c r="F121" s="258">
        <v>0.2</v>
      </c>
      <c r="G121" s="253">
        <v>10</v>
      </c>
      <c r="H121" s="296"/>
      <c r="I121" s="231"/>
      <c r="J121" s="231"/>
      <c r="K121" s="231"/>
      <c r="L121" s="231"/>
      <c r="M121" s="147" t="str">
        <f t="shared" ref="M121:M184" si="14">A121</f>
        <v>KROMYA MY2 A96</v>
      </c>
      <c r="N121" s="127" t="str">
        <f t="shared" ref="N121:N184" si="15">C121</f>
        <v>A96</v>
      </c>
      <c r="O121" s="281">
        <f t="shared" si="10"/>
        <v>0</v>
      </c>
      <c r="P121" s="262">
        <f t="shared" si="11"/>
        <v>1.1111111111111112E-2</v>
      </c>
      <c r="Q121" s="252">
        <f t="shared" si="12"/>
        <v>0.55555555555555558</v>
      </c>
      <c r="R121" s="278">
        <f t="shared" si="13"/>
        <v>0</v>
      </c>
      <c r="S121" s="222"/>
      <c r="T121" s="115"/>
      <c r="U121" s="263"/>
      <c r="V121" s="127"/>
      <c r="W121" s="127"/>
      <c r="X121" s="127"/>
      <c r="Y121" s="127"/>
      <c r="Z121" s="127"/>
      <c r="AA121" s="127"/>
      <c r="AB121" s="114"/>
    </row>
    <row r="122" spans="1:28" ht="50.1" customHeight="1" x14ac:dyDescent="0.2">
      <c r="A122" s="134" t="s">
        <v>339</v>
      </c>
      <c r="B122" s="114"/>
      <c r="C122" s="130" t="s">
        <v>152</v>
      </c>
      <c r="D122" s="236">
        <v>75</v>
      </c>
      <c r="E122" s="291"/>
      <c r="F122" s="258">
        <v>0.4</v>
      </c>
      <c r="G122" s="253">
        <v>15</v>
      </c>
      <c r="H122" s="296"/>
      <c r="I122" s="231"/>
      <c r="J122" s="231"/>
      <c r="K122" s="231"/>
      <c r="L122" s="231"/>
      <c r="M122" s="147" t="str">
        <f t="shared" si="14"/>
        <v>KROMYA MY2 A97</v>
      </c>
      <c r="N122" s="127" t="str">
        <f t="shared" si="15"/>
        <v>A97</v>
      </c>
      <c r="O122" s="281">
        <f t="shared" si="10"/>
        <v>0</v>
      </c>
      <c r="P122" s="262">
        <f t="shared" si="11"/>
        <v>2.2222222222222223E-2</v>
      </c>
      <c r="Q122" s="252">
        <f t="shared" si="12"/>
        <v>0.83333333333333337</v>
      </c>
      <c r="R122" s="278">
        <f t="shared" si="13"/>
        <v>0</v>
      </c>
      <c r="S122" s="222"/>
      <c r="T122" s="115"/>
      <c r="U122" s="263"/>
      <c r="V122" s="127"/>
      <c r="W122" s="127"/>
      <c r="X122" s="127"/>
      <c r="Y122" s="127"/>
      <c r="Z122" s="127"/>
      <c r="AA122" s="127"/>
      <c r="AB122" s="114"/>
    </row>
    <row r="123" spans="1:28" ht="50.1" customHeight="1" x14ac:dyDescent="0.2">
      <c r="A123" s="134" t="s">
        <v>340</v>
      </c>
      <c r="B123" s="114"/>
      <c r="C123" s="130" t="s">
        <v>153</v>
      </c>
      <c r="D123" s="236">
        <v>75</v>
      </c>
      <c r="E123" s="291"/>
      <c r="F123" s="258">
        <v>0.6</v>
      </c>
      <c r="G123" s="253">
        <v>25</v>
      </c>
      <c r="H123" s="296"/>
      <c r="I123" s="231"/>
      <c r="J123" s="231"/>
      <c r="K123" s="231"/>
      <c r="L123" s="231"/>
      <c r="M123" s="147" t="str">
        <f t="shared" si="14"/>
        <v>KROMYA MY2 A98</v>
      </c>
      <c r="N123" s="127" t="str">
        <f t="shared" si="15"/>
        <v>A98</v>
      </c>
      <c r="O123" s="281">
        <f t="shared" si="10"/>
        <v>0</v>
      </c>
      <c r="P123" s="262">
        <f t="shared" si="11"/>
        <v>3.3333333333333333E-2</v>
      </c>
      <c r="Q123" s="252">
        <f t="shared" si="12"/>
        <v>1.3888888888888888</v>
      </c>
      <c r="R123" s="278">
        <f t="shared" si="13"/>
        <v>0</v>
      </c>
      <c r="S123" s="222"/>
      <c r="T123" s="115"/>
      <c r="U123" s="263"/>
      <c r="V123" s="127"/>
      <c r="W123" s="127"/>
      <c r="X123" s="127"/>
      <c r="Y123" s="127"/>
      <c r="Z123" s="127"/>
      <c r="AA123" s="127"/>
      <c r="AB123" s="114"/>
    </row>
    <row r="124" spans="1:28" ht="50.1" customHeight="1" x14ac:dyDescent="0.2">
      <c r="A124" s="134" t="s">
        <v>341</v>
      </c>
      <c r="B124" s="114"/>
      <c r="C124" s="130" t="s">
        <v>154</v>
      </c>
      <c r="D124" s="236">
        <v>75</v>
      </c>
      <c r="E124" s="291"/>
      <c r="F124" s="255">
        <v>1</v>
      </c>
      <c r="G124" s="253">
        <v>50</v>
      </c>
      <c r="H124" s="296"/>
      <c r="I124" s="231"/>
      <c r="J124" s="231"/>
      <c r="K124" s="231"/>
      <c r="L124" s="231"/>
      <c r="M124" s="147" t="str">
        <f t="shared" si="14"/>
        <v>KROMYA MY2 A99</v>
      </c>
      <c r="N124" s="127" t="str">
        <f t="shared" si="15"/>
        <v>A99</v>
      </c>
      <c r="O124" s="281">
        <f t="shared" si="10"/>
        <v>0</v>
      </c>
      <c r="P124" s="262">
        <f t="shared" si="11"/>
        <v>5.5555555555555552E-2</v>
      </c>
      <c r="Q124" s="252">
        <f t="shared" si="12"/>
        <v>2.7777777777777777</v>
      </c>
      <c r="R124" s="278">
        <f t="shared" si="13"/>
        <v>0</v>
      </c>
      <c r="S124" s="222"/>
      <c r="T124" s="115"/>
      <c r="U124" s="263"/>
      <c r="V124" s="127"/>
      <c r="W124" s="127"/>
      <c r="X124" s="127"/>
      <c r="Y124" s="127"/>
      <c r="Z124" s="127"/>
      <c r="AA124" s="127"/>
      <c r="AB124" s="114"/>
    </row>
    <row r="125" spans="1:28" ht="50.1" customHeight="1" x14ac:dyDescent="0.2">
      <c r="A125" s="134" t="s">
        <v>342</v>
      </c>
      <c r="B125" s="114"/>
      <c r="C125" s="130" t="s">
        <v>155</v>
      </c>
      <c r="D125" s="236">
        <v>75</v>
      </c>
      <c r="E125" s="291"/>
      <c r="F125" s="255">
        <v>2</v>
      </c>
      <c r="G125" s="253">
        <v>100</v>
      </c>
      <c r="H125" s="296"/>
      <c r="I125" s="149"/>
      <c r="J125" s="149"/>
      <c r="K125" s="149"/>
      <c r="L125" s="149"/>
      <c r="M125" s="147" t="str">
        <f t="shared" si="14"/>
        <v>KROMYA MY2 A100</v>
      </c>
      <c r="N125" s="127" t="str">
        <f t="shared" si="15"/>
        <v>A100</v>
      </c>
      <c r="O125" s="281">
        <f t="shared" si="10"/>
        <v>0</v>
      </c>
      <c r="P125" s="262">
        <f t="shared" si="11"/>
        <v>0.1111111111111111</v>
      </c>
      <c r="Q125" s="252">
        <f t="shared" si="12"/>
        <v>5.5555555555555554</v>
      </c>
      <c r="R125" s="278">
        <f t="shared" si="13"/>
        <v>0</v>
      </c>
      <c r="S125" s="222"/>
      <c r="T125" s="115"/>
      <c r="U125" s="263"/>
      <c r="V125" s="127"/>
      <c r="W125" s="127"/>
      <c r="X125" s="127"/>
      <c r="Y125" s="127"/>
      <c r="Z125" s="127"/>
      <c r="AA125" s="127"/>
      <c r="AB125" s="114"/>
    </row>
    <row r="126" spans="1:28" ht="50.1" customHeight="1" x14ac:dyDescent="0.2">
      <c r="A126" s="134" t="s">
        <v>343</v>
      </c>
      <c r="B126" s="114"/>
      <c r="C126" s="130" t="s">
        <v>156</v>
      </c>
      <c r="D126" s="236">
        <v>75</v>
      </c>
      <c r="E126" s="289">
        <v>0.4</v>
      </c>
      <c r="F126" s="258">
        <v>0.4</v>
      </c>
      <c r="G126" s="253">
        <v>5</v>
      </c>
      <c r="H126" s="296"/>
      <c r="I126" s="149"/>
      <c r="J126" s="149"/>
      <c r="K126" s="149"/>
      <c r="L126" s="149"/>
      <c r="M126" s="147" t="str">
        <f t="shared" si="14"/>
        <v>KROMYA MY2 A101</v>
      </c>
      <c r="N126" s="127" t="str">
        <f t="shared" si="15"/>
        <v>A101</v>
      </c>
      <c r="O126" s="265">
        <f t="shared" si="10"/>
        <v>2.2222222222222223E-2</v>
      </c>
      <c r="P126" s="262">
        <f t="shared" si="11"/>
        <v>2.2222222222222223E-2</v>
      </c>
      <c r="Q126" s="252">
        <f t="shared" si="12"/>
        <v>0.27777777777777779</v>
      </c>
      <c r="R126" s="278">
        <f t="shared" si="13"/>
        <v>0</v>
      </c>
      <c r="S126" s="222"/>
      <c r="T126" s="115"/>
      <c r="U126" s="263"/>
      <c r="V126" s="127"/>
      <c r="W126" s="127"/>
      <c r="X126" s="127"/>
      <c r="Y126" s="127"/>
      <c r="Z126" s="127"/>
      <c r="AA126" s="127"/>
      <c r="AB126" s="114"/>
    </row>
    <row r="127" spans="1:28" ht="50.1" customHeight="1" x14ac:dyDescent="0.2">
      <c r="A127" s="134" t="s">
        <v>344</v>
      </c>
      <c r="B127" s="114"/>
      <c r="C127" s="130" t="s">
        <v>157</v>
      </c>
      <c r="D127" s="236">
        <v>75</v>
      </c>
      <c r="E127" s="289">
        <v>0.6</v>
      </c>
      <c r="F127" s="258">
        <v>0.6</v>
      </c>
      <c r="G127" s="253">
        <v>10</v>
      </c>
      <c r="H127" s="296"/>
      <c r="I127" s="231"/>
      <c r="J127" s="231"/>
      <c r="K127" s="231"/>
      <c r="L127" s="231"/>
      <c r="M127" s="147" t="str">
        <f t="shared" si="14"/>
        <v>KROMYA MY2 A102</v>
      </c>
      <c r="N127" s="127" t="str">
        <f t="shared" si="15"/>
        <v>A102</v>
      </c>
      <c r="O127" s="265">
        <f t="shared" si="10"/>
        <v>3.3333333333333333E-2</v>
      </c>
      <c r="P127" s="262">
        <f t="shared" si="11"/>
        <v>3.3333333333333333E-2</v>
      </c>
      <c r="Q127" s="252">
        <f t="shared" si="12"/>
        <v>0.55555555555555558</v>
      </c>
      <c r="R127" s="278">
        <f t="shared" si="13"/>
        <v>0</v>
      </c>
      <c r="S127" s="222"/>
      <c r="T127" s="115"/>
      <c r="U127" s="263"/>
      <c r="V127" s="127"/>
      <c r="W127" s="127"/>
      <c r="X127" s="127"/>
      <c r="Y127" s="127"/>
      <c r="Z127" s="127"/>
      <c r="AA127" s="127"/>
      <c r="AB127" s="114"/>
    </row>
    <row r="128" spans="1:28" ht="50.1" customHeight="1" x14ac:dyDescent="0.2">
      <c r="A128" s="134" t="s">
        <v>345</v>
      </c>
      <c r="B128" s="114"/>
      <c r="C128" s="130" t="s">
        <v>158</v>
      </c>
      <c r="D128" s="236">
        <v>75</v>
      </c>
      <c r="E128" s="292">
        <v>1</v>
      </c>
      <c r="F128" s="255">
        <v>1</v>
      </c>
      <c r="G128" s="253">
        <v>20</v>
      </c>
      <c r="H128" s="296"/>
      <c r="I128" s="231"/>
      <c r="J128" s="231"/>
      <c r="K128" s="231"/>
      <c r="L128" s="231"/>
      <c r="M128" s="147" t="str">
        <f t="shared" si="14"/>
        <v>KROMYA MY2 A103</v>
      </c>
      <c r="N128" s="127" t="str">
        <f t="shared" si="15"/>
        <v>A103</v>
      </c>
      <c r="O128" s="265">
        <f t="shared" si="10"/>
        <v>5.5555555555555552E-2</v>
      </c>
      <c r="P128" s="262">
        <f t="shared" si="11"/>
        <v>5.5555555555555552E-2</v>
      </c>
      <c r="Q128" s="252">
        <f t="shared" si="12"/>
        <v>1.1111111111111112</v>
      </c>
      <c r="R128" s="278">
        <f t="shared" si="13"/>
        <v>0</v>
      </c>
      <c r="S128" s="121"/>
      <c r="T128" s="115"/>
      <c r="U128" s="263"/>
      <c r="V128" s="127"/>
      <c r="W128" s="127"/>
      <c r="X128" s="127"/>
      <c r="Y128" s="127"/>
      <c r="Z128" s="127"/>
      <c r="AA128" s="127"/>
      <c r="AB128" s="114"/>
    </row>
    <row r="129" spans="1:28" ht="50.1" customHeight="1" x14ac:dyDescent="0.2">
      <c r="A129" s="134" t="s">
        <v>346</v>
      </c>
      <c r="B129" s="114"/>
      <c r="C129" s="130" t="s">
        <v>159</v>
      </c>
      <c r="D129" s="236">
        <v>75</v>
      </c>
      <c r="E129" s="292">
        <v>2</v>
      </c>
      <c r="F129" s="255">
        <v>2</v>
      </c>
      <c r="G129" s="253">
        <v>45</v>
      </c>
      <c r="H129" s="296"/>
      <c r="I129" s="149"/>
      <c r="J129" s="149"/>
      <c r="K129" s="149"/>
      <c r="L129" s="149"/>
      <c r="M129" s="147" t="str">
        <f t="shared" si="14"/>
        <v>KROMYA MY2 A104</v>
      </c>
      <c r="N129" s="127" t="str">
        <f t="shared" si="15"/>
        <v>A104</v>
      </c>
      <c r="O129" s="265">
        <f t="shared" si="10"/>
        <v>0.1111111111111111</v>
      </c>
      <c r="P129" s="262">
        <f t="shared" si="11"/>
        <v>0.1111111111111111</v>
      </c>
      <c r="Q129" s="252">
        <f t="shared" si="12"/>
        <v>2.5</v>
      </c>
      <c r="R129" s="278">
        <f t="shared" si="13"/>
        <v>0</v>
      </c>
      <c r="S129" s="222"/>
      <c r="T129" s="115"/>
      <c r="U129" s="263"/>
      <c r="V129" s="127"/>
      <c r="W129" s="127"/>
      <c r="X129" s="127"/>
      <c r="Y129" s="127"/>
      <c r="Z129" s="127"/>
      <c r="AA129" s="127"/>
      <c r="AB129" s="114"/>
    </row>
    <row r="130" spans="1:28" ht="50.1" customHeight="1" x14ac:dyDescent="0.2">
      <c r="A130" s="134" t="s">
        <v>347</v>
      </c>
      <c r="B130" s="114"/>
      <c r="C130" s="130" t="s">
        <v>160</v>
      </c>
      <c r="D130" s="236">
        <v>75</v>
      </c>
      <c r="E130" s="292">
        <v>5</v>
      </c>
      <c r="F130" s="255">
        <v>5</v>
      </c>
      <c r="G130" s="253">
        <v>90</v>
      </c>
      <c r="H130" s="296"/>
      <c r="I130" s="234"/>
      <c r="J130" s="234"/>
      <c r="K130" s="234"/>
      <c r="L130" s="234"/>
      <c r="M130" s="147" t="str">
        <f t="shared" si="14"/>
        <v>KROMYA MY2 A105</v>
      </c>
      <c r="N130" s="127" t="str">
        <f t="shared" si="15"/>
        <v>A105</v>
      </c>
      <c r="O130" s="265">
        <f t="shared" si="10"/>
        <v>0.27777777777777779</v>
      </c>
      <c r="P130" s="262">
        <f t="shared" si="11"/>
        <v>0.27777777777777779</v>
      </c>
      <c r="Q130" s="252">
        <f t="shared" si="12"/>
        <v>5</v>
      </c>
      <c r="R130" s="278">
        <f t="shared" si="13"/>
        <v>0</v>
      </c>
      <c r="S130" s="222"/>
      <c r="T130" s="115"/>
      <c r="U130" s="263"/>
      <c r="V130" s="127"/>
      <c r="W130" s="127"/>
      <c r="X130" s="127"/>
      <c r="Y130" s="127"/>
      <c r="Z130" s="127"/>
      <c r="AA130" s="127"/>
      <c r="AB130" s="114"/>
    </row>
    <row r="131" spans="1:28" ht="50.1" customHeight="1" x14ac:dyDescent="0.2">
      <c r="A131" s="134" t="s">
        <v>348</v>
      </c>
      <c r="B131" s="114"/>
      <c r="C131" s="130" t="s">
        <v>161</v>
      </c>
      <c r="D131" s="236">
        <v>75</v>
      </c>
      <c r="E131" s="289">
        <v>0.2</v>
      </c>
      <c r="F131" s="258">
        <v>0.2</v>
      </c>
      <c r="G131" s="253">
        <v>2</v>
      </c>
      <c r="H131" s="296"/>
      <c r="I131" s="231"/>
      <c r="J131" s="231"/>
      <c r="K131" s="231"/>
      <c r="L131" s="231"/>
      <c r="M131" s="147" t="str">
        <f t="shared" si="14"/>
        <v>KROMYA MY2 A106</v>
      </c>
      <c r="N131" s="127" t="str">
        <f t="shared" si="15"/>
        <v>A106</v>
      </c>
      <c r="O131" s="265">
        <f t="shared" si="10"/>
        <v>1.1111111111111112E-2</v>
      </c>
      <c r="P131" s="262">
        <f t="shared" si="11"/>
        <v>1.1111111111111112E-2</v>
      </c>
      <c r="Q131" s="252">
        <f t="shared" si="12"/>
        <v>0.1111111111111111</v>
      </c>
      <c r="R131" s="278">
        <f t="shared" si="13"/>
        <v>0</v>
      </c>
      <c r="S131" s="222"/>
      <c r="T131" s="115"/>
      <c r="U131" s="263"/>
      <c r="V131" s="127"/>
      <c r="W131" s="127"/>
      <c r="X131" s="127"/>
      <c r="Y131" s="127"/>
      <c r="Z131" s="127"/>
      <c r="AA131" s="127"/>
      <c r="AB131" s="114"/>
    </row>
    <row r="132" spans="1:28" ht="50.1" customHeight="1" x14ac:dyDescent="0.2">
      <c r="A132" s="134" t="s">
        <v>349</v>
      </c>
      <c r="B132" s="114"/>
      <c r="C132" s="130" t="s">
        <v>162</v>
      </c>
      <c r="D132" s="236">
        <v>75</v>
      </c>
      <c r="E132" s="291"/>
      <c r="F132" s="258">
        <v>0.2</v>
      </c>
      <c r="G132" s="257">
        <v>0.6</v>
      </c>
      <c r="H132" s="296"/>
      <c r="I132" s="231"/>
      <c r="J132" s="231"/>
      <c r="K132" s="231"/>
      <c r="L132" s="231"/>
      <c r="M132" s="147" t="str">
        <f t="shared" si="14"/>
        <v>KROMYA MY2 A107</v>
      </c>
      <c r="N132" s="127" t="str">
        <f t="shared" si="15"/>
        <v>A107</v>
      </c>
      <c r="O132" s="281">
        <f t="shared" si="10"/>
        <v>0</v>
      </c>
      <c r="P132" s="262">
        <f t="shared" si="11"/>
        <v>1.1111111111111112E-2</v>
      </c>
      <c r="Q132" s="252">
        <f t="shared" si="12"/>
        <v>3.3333333333333333E-2</v>
      </c>
      <c r="R132" s="278">
        <f t="shared" si="13"/>
        <v>0</v>
      </c>
      <c r="S132" s="222"/>
      <c r="T132" s="115"/>
      <c r="U132" s="263"/>
      <c r="V132" s="127"/>
      <c r="W132" s="127"/>
      <c r="X132" s="127"/>
      <c r="Y132" s="127"/>
      <c r="Z132" s="127"/>
      <c r="AA132" s="127"/>
      <c r="AB132" s="114"/>
    </row>
    <row r="133" spans="1:28" ht="50.1" customHeight="1" x14ac:dyDescent="0.2">
      <c r="A133" s="134" t="s">
        <v>350</v>
      </c>
      <c r="B133" s="114"/>
      <c r="C133" s="130" t="s">
        <v>163</v>
      </c>
      <c r="D133" s="236">
        <v>75</v>
      </c>
      <c r="E133" s="291"/>
      <c r="F133" s="258">
        <v>0.4</v>
      </c>
      <c r="G133" s="253">
        <v>1</v>
      </c>
      <c r="H133" s="296"/>
      <c r="I133" s="149"/>
      <c r="J133" s="149"/>
      <c r="K133" s="149"/>
      <c r="L133" s="149"/>
      <c r="M133" s="147" t="str">
        <f t="shared" si="14"/>
        <v>KROMYA MY2 A108</v>
      </c>
      <c r="N133" s="127" t="str">
        <f t="shared" si="15"/>
        <v>A108</v>
      </c>
      <c r="O133" s="281">
        <f t="shared" si="10"/>
        <v>0</v>
      </c>
      <c r="P133" s="262">
        <f t="shared" si="11"/>
        <v>2.2222222222222223E-2</v>
      </c>
      <c r="Q133" s="252">
        <f t="shared" si="12"/>
        <v>5.5555555555555552E-2</v>
      </c>
      <c r="R133" s="278">
        <f t="shared" si="13"/>
        <v>0</v>
      </c>
      <c r="S133" s="222"/>
      <c r="T133" s="115"/>
      <c r="U133" s="263"/>
      <c r="V133" s="127"/>
      <c r="W133" s="127"/>
      <c r="X133" s="127"/>
      <c r="Y133" s="127"/>
      <c r="Z133" s="127"/>
      <c r="AA133" s="127"/>
      <c r="AB133" s="114"/>
    </row>
    <row r="134" spans="1:28" ht="50.1" customHeight="1" x14ac:dyDescent="0.2">
      <c r="A134" s="134" t="s">
        <v>351</v>
      </c>
      <c r="B134" s="114"/>
      <c r="C134" s="130" t="s">
        <v>164</v>
      </c>
      <c r="D134" s="236">
        <v>75</v>
      </c>
      <c r="E134" s="291"/>
      <c r="F134" s="258">
        <v>0.6</v>
      </c>
      <c r="G134" s="253">
        <v>1</v>
      </c>
      <c r="H134" s="296"/>
      <c r="I134" s="149"/>
      <c r="J134" s="149"/>
      <c r="K134" s="149"/>
      <c r="L134" s="149"/>
      <c r="M134" s="147" t="str">
        <f t="shared" si="14"/>
        <v>KROMYA MY2 A109</v>
      </c>
      <c r="N134" s="127" t="str">
        <f t="shared" si="15"/>
        <v>A109</v>
      </c>
      <c r="O134" s="281">
        <f t="shared" si="10"/>
        <v>0</v>
      </c>
      <c r="P134" s="262">
        <f t="shared" si="11"/>
        <v>3.3333333333333333E-2</v>
      </c>
      <c r="Q134" s="252">
        <f t="shared" si="12"/>
        <v>5.5555555555555552E-2</v>
      </c>
      <c r="R134" s="278">
        <f t="shared" si="13"/>
        <v>0</v>
      </c>
      <c r="S134" s="222"/>
      <c r="T134" s="115"/>
      <c r="U134" s="263"/>
      <c r="V134" s="127"/>
      <c r="W134" s="127"/>
      <c r="X134" s="127"/>
      <c r="Y134" s="127"/>
      <c r="Z134" s="127"/>
      <c r="AA134" s="127"/>
      <c r="AB134" s="114"/>
    </row>
    <row r="135" spans="1:28" ht="50.1" customHeight="1" x14ac:dyDescent="0.2">
      <c r="A135" s="134" t="s">
        <v>352</v>
      </c>
      <c r="B135" s="114"/>
      <c r="C135" s="130" t="s">
        <v>165</v>
      </c>
      <c r="D135" s="236">
        <v>75</v>
      </c>
      <c r="E135" s="291"/>
      <c r="F135" s="255">
        <v>1</v>
      </c>
      <c r="G135" s="253">
        <v>5</v>
      </c>
      <c r="H135" s="296"/>
      <c r="I135" s="234"/>
      <c r="J135" s="234"/>
      <c r="K135" s="234"/>
      <c r="L135" s="234"/>
      <c r="M135" s="147" t="str">
        <f t="shared" si="14"/>
        <v>KROMYA MY2 A110</v>
      </c>
      <c r="N135" s="127" t="str">
        <f t="shared" si="15"/>
        <v>A110</v>
      </c>
      <c r="O135" s="281">
        <f t="shared" si="10"/>
        <v>0</v>
      </c>
      <c r="P135" s="262">
        <f t="shared" si="11"/>
        <v>5.5555555555555552E-2</v>
      </c>
      <c r="Q135" s="252">
        <f t="shared" si="12"/>
        <v>0.27777777777777779</v>
      </c>
      <c r="R135" s="278">
        <f t="shared" si="13"/>
        <v>0</v>
      </c>
      <c r="S135" s="222"/>
      <c r="T135" s="115"/>
      <c r="U135" s="263"/>
      <c r="V135" s="127"/>
      <c r="W135" s="127"/>
      <c r="X135" s="127"/>
      <c r="Y135" s="127"/>
      <c r="Z135" s="127"/>
      <c r="AA135" s="127"/>
      <c r="AB135" s="114"/>
    </row>
    <row r="136" spans="1:28" ht="50.1" customHeight="1" x14ac:dyDescent="0.2">
      <c r="A136" s="134" t="s">
        <v>353</v>
      </c>
      <c r="B136" s="114"/>
      <c r="C136" s="130" t="s">
        <v>166</v>
      </c>
      <c r="D136" s="236">
        <v>75</v>
      </c>
      <c r="E136" s="291"/>
      <c r="F136" s="255">
        <v>2</v>
      </c>
      <c r="G136" s="253">
        <v>10</v>
      </c>
      <c r="H136" s="296"/>
      <c r="I136" s="231"/>
      <c r="J136" s="231"/>
      <c r="K136" s="231"/>
      <c r="L136" s="231"/>
      <c r="M136" s="147" t="str">
        <f t="shared" si="14"/>
        <v>KROMYA MY2 A111</v>
      </c>
      <c r="N136" s="127" t="str">
        <f t="shared" si="15"/>
        <v>A111</v>
      </c>
      <c r="O136" s="281">
        <f t="shared" si="10"/>
        <v>0</v>
      </c>
      <c r="P136" s="262">
        <f t="shared" si="11"/>
        <v>0.1111111111111111</v>
      </c>
      <c r="Q136" s="252">
        <f t="shared" si="12"/>
        <v>0.55555555555555558</v>
      </c>
      <c r="R136" s="278">
        <f t="shared" si="13"/>
        <v>0</v>
      </c>
      <c r="S136" s="222"/>
      <c r="T136" s="115"/>
      <c r="U136" s="263"/>
      <c r="V136" s="127"/>
      <c r="W136" s="127"/>
      <c r="X136" s="127"/>
      <c r="Y136" s="127"/>
      <c r="Z136" s="127"/>
      <c r="AA136" s="127"/>
      <c r="AB136" s="114"/>
    </row>
    <row r="137" spans="1:28" ht="50.1" customHeight="1" x14ac:dyDescent="0.2">
      <c r="A137" s="134" t="s">
        <v>354</v>
      </c>
      <c r="B137" s="114"/>
      <c r="C137" s="130" t="s">
        <v>167</v>
      </c>
      <c r="D137" s="236">
        <v>75</v>
      </c>
      <c r="E137" s="291"/>
      <c r="F137" s="255">
        <v>5</v>
      </c>
      <c r="G137" s="253">
        <v>25</v>
      </c>
      <c r="H137" s="296"/>
      <c r="I137" s="234"/>
      <c r="J137" s="234"/>
      <c r="K137" s="234"/>
      <c r="L137" s="234"/>
      <c r="M137" s="147" t="str">
        <f t="shared" si="14"/>
        <v>KROMYA MY2 A112</v>
      </c>
      <c r="N137" s="127" t="str">
        <f t="shared" si="15"/>
        <v>A112</v>
      </c>
      <c r="O137" s="281">
        <f t="shared" si="10"/>
        <v>0</v>
      </c>
      <c r="P137" s="262">
        <f t="shared" si="11"/>
        <v>0.27777777777777779</v>
      </c>
      <c r="Q137" s="252">
        <f t="shared" si="12"/>
        <v>1.3888888888888888</v>
      </c>
      <c r="R137" s="278">
        <f t="shared" si="13"/>
        <v>0</v>
      </c>
      <c r="S137" s="222"/>
      <c r="T137" s="115"/>
      <c r="U137" s="263"/>
      <c r="V137" s="127"/>
      <c r="W137" s="127"/>
      <c r="X137" s="127"/>
      <c r="Y137" s="127"/>
      <c r="Z137" s="127"/>
      <c r="AA137" s="127"/>
      <c r="AB137" s="114"/>
    </row>
    <row r="138" spans="1:28" ht="50.1" customHeight="1" x14ac:dyDescent="0.2">
      <c r="A138" s="134" t="s">
        <v>355</v>
      </c>
      <c r="B138" s="114"/>
      <c r="C138" s="130" t="s">
        <v>168</v>
      </c>
      <c r="D138" s="236">
        <v>75</v>
      </c>
      <c r="E138" s="291"/>
      <c r="F138" s="255">
        <v>10</v>
      </c>
      <c r="G138" s="253">
        <v>45</v>
      </c>
      <c r="H138" s="296"/>
      <c r="I138" s="234"/>
      <c r="J138" s="234"/>
      <c r="K138" s="234"/>
      <c r="L138" s="234"/>
      <c r="M138" s="147" t="str">
        <f t="shared" si="14"/>
        <v>KROMYA MY2 A113</v>
      </c>
      <c r="N138" s="127" t="str">
        <f t="shared" si="15"/>
        <v>A113</v>
      </c>
      <c r="O138" s="281">
        <f t="shared" si="10"/>
        <v>0</v>
      </c>
      <c r="P138" s="262">
        <f t="shared" si="11"/>
        <v>0.55555555555555558</v>
      </c>
      <c r="Q138" s="252">
        <f t="shared" si="12"/>
        <v>2.5</v>
      </c>
      <c r="R138" s="278">
        <f t="shared" si="13"/>
        <v>0</v>
      </c>
      <c r="S138" s="222"/>
      <c r="T138" s="115"/>
      <c r="U138" s="263"/>
      <c r="V138" s="127"/>
      <c r="W138" s="127"/>
      <c r="X138" s="127"/>
      <c r="Y138" s="127"/>
      <c r="Z138" s="127"/>
      <c r="AA138" s="127"/>
      <c r="AB138" s="114"/>
    </row>
    <row r="139" spans="1:28" ht="50.1" customHeight="1" x14ac:dyDescent="0.2">
      <c r="A139" s="134" t="s">
        <v>356</v>
      </c>
      <c r="B139" s="114"/>
      <c r="C139" s="130" t="s">
        <v>169</v>
      </c>
      <c r="D139" s="236">
        <v>75</v>
      </c>
      <c r="E139" s="291"/>
      <c r="F139" s="255">
        <v>15</v>
      </c>
      <c r="G139" s="253">
        <v>85</v>
      </c>
      <c r="H139" s="296"/>
      <c r="I139" s="149"/>
      <c r="J139" s="149"/>
      <c r="K139" s="149"/>
      <c r="L139" s="149"/>
      <c r="M139" s="147" t="str">
        <f t="shared" si="14"/>
        <v>KROMYA MY2 A114</v>
      </c>
      <c r="N139" s="127" t="str">
        <f t="shared" si="15"/>
        <v>A114</v>
      </c>
      <c r="O139" s="281">
        <f t="shared" si="10"/>
        <v>0</v>
      </c>
      <c r="P139" s="262">
        <f t="shared" si="11"/>
        <v>0.83333333333333337</v>
      </c>
      <c r="Q139" s="252">
        <f t="shared" si="12"/>
        <v>4.7222222222222223</v>
      </c>
      <c r="R139" s="278">
        <f t="shared" si="13"/>
        <v>0</v>
      </c>
      <c r="S139" s="222"/>
      <c r="T139" s="115"/>
      <c r="U139" s="263"/>
      <c r="V139" s="127"/>
      <c r="W139" s="127"/>
      <c r="X139" s="127"/>
      <c r="Y139" s="127"/>
      <c r="Z139" s="127"/>
      <c r="AA139" s="127"/>
      <c r="AB139" s="114"/>
    </row>
    <row r="140" spans="1:28" ht="50.1" customHeight="1" x14ac:dyDescent="0.2">
      <c r="A140" s="134" t="s">
        <v>357</v>
      </c>
      <c r="B140" s="114"/>
      <c r="C140" s="130" t="s">
        <v>170</v>
      </c>
      <c r="D140" s="236">
        <v>75</v>
      </c>
      <c r="E140" s="291"/>
      <c r="F140" s="255">
        <v>20</v>
      </c>
      <c r="G140" s="253">
        <v>100</v>
      </c>
      <c r="H140" s="296"/>
      <c r="I140" s="149"/>
      <c r="J140" s="149"/>
      <c r="K140" s="149"/>
      <c r="L140" s="149"/>
      <c r="M140" s="147" t="str">
        <f t="shared" si="14"/>
        <v>KROMYA MY2 A115</v>
      </c>
      <c r="N140" s="127" t="str">
        <f t="shared" si="15"/>
        <v>A115</v>
      </c>
      <c r="O140" s="281">
        <f t="shared" si="10"/>
        <v>0</v>
      </c>
      <c r="P140" s="262">
        <f t="shared" si="11"/>
        <v>1.1111111111111112</v>
      </c>
      <c r="Q140" s="252">
        <f t="shared" si="12"/>
        <v>5.5555555555555554</v>
      </c>
      <c r="R140" s="278">
        <f t="shared" si="13"/>
        <v>0</v>
      </c>
      <c r="S140" s="222"/>
      <c r="T140" s="115"/>
      <c r="U140" s="263"/>
      <c r="V140" s="127"/>
      <c r="W140" s="127"/>
      <c r="X140" s="127"/>
      <c r="Y140" s="127"/>
      <c r="Z140" s="127"/>
      <c r="AA140" s="127"/>
      <c r="AB140" s="114"/>
    </row>
    <row r="141" spans="1:28" ht="50.1" customHeight="1" x14ac:dyDescent="0.2">
      <c r="A141" s="134" t="s">
        <v>358</v>
      </c>
      <c r="B141" s="114"/>
      <c r="C141" s="130" t="s">
        <v>171</v>
      </c>
      <c r="D141" s="236">
        <v>75</v>
      </c>
      <c r="E141" s="289">
        <v>0.4</v>
      </c>
      <c r="F141" s="258">
        <v>0.2</v>
      </c>
      <c r="G141" s="253">
        <v>2</v>
      </c>
      <c r="H141" s="296"/>
      <c r="I141" s="231"/>
      <c r="J141" s="231"/>
      <c r="K141" s="231"/>
      <c r="L141" s="231"/>
      <c r="M141" s="147" t="str">
        <f t="shared" si="14"/>
        <v>KROMYA MY2 A116</v>
      </c>
      <c r="N141" s="127" t="str">
        <f t="shared" si="15"/>
        <v>A116</v>
      </c>
      <c r="O141" s="265">
        <f t="shared" si="10"/>
        <v>2.2222222222222223E-2</v>
      </c>
      <c r="P141" s="262">
        <f t="shared" si="11"/>
        <v>1.1111111111111112E-2</v>
      </c>
      <c r="Q141" s="252">
        <f t="shared" si="12"/>
        <v>0.1111111111111111</v>
      </c>
      <c r="R141" s="278">
        <f t="shared" si="13"/>
        <v>0</v>
      </c>
      <c r="S141" s="222"/>
      <c r="T141" s="115"/>
      <c r="U141" s="263"/>
      <c r="V141" s="127"/>
      <c r="W141" s="127"/>
      <c r="X141" s="127"/>
      <c r="Y141" s="127"/>
      <c r="Z141" s="127"/>
      <c r="AA141" s="127"/>
      <c r="AB141" s="114"/>
    </row>
    <row r="142" spans="1:28" ht="50.1" customHeight="1" x14ac:dyDescent="0.2">
      <c r="A142" s="134" t="s">
        <v>359</v>
      </c>
      <c r="B142" s="114"/>
      <c r="C142" s="130" t="s">
        <v>172</v>
      </c>
      <c r="D142" s="236">
        <v>75</v>
      </c>
      <c r="E142" s="289">
        <v>0.6</v>
      </c>
      <c r="F142" s="258">
        <v>0.4</v>
      </c>
      <c r="G142" s="253">
        <v>5</v>
      </c>
      <c r="H142" s="296"/>
      <c r="I142" s="231"/>
      <c r="J142" s="231"/>
      <c r="K142" s="231"/>
      <c r="L142" s="231"/>
      <c r="M142" s="147" t="str">
        <f t="shared" si="14"/>
        <v>KROMYA MY2 A117</v>
      </c>
      <c r="N142" s="127" t="str">
        <f t="shared" si="15"/>
        <v>A117</v>
      </c>
      <c r="O142" s="265">
        <f t="shared" si="10"/>
        <v>3.3333333333333333E-2</v>
      </c>
      <c r="P142" s="262">
        <f t="shared" si="11"/>
        <v>2.2222222222222223E-2</v>
      </c>
      <c r="Q142" s="252">
        <f t="shared" si="12"/>
        <v>0.27777777777777779</v>
      </c>
      <c r="R142" s="278">
        <f t="shared" si="13"/>
        <v>0</v>
      </c>
      <c r="S142" s="222"/>
      <c r="T142" s="115"/>
      <c r="U142" s="263"/>
      <c r="V142" s="127"/>
      <c r="W142" s="127"/>
      <c r="X142" s="127"/>
      <c r="Y142" s="127"/>
      <c r="Z142" s="127"/>
      <c r="AA142" s="127"/>
      <c r="AB142" s="114"/>
    </row>
    <row r="143" spans="1:28" ht="50.1" customHeight="1" x14ac:dyDescent="0.2">
      <c r="A143" s="134" t="s">
        <v>360</v>
      </c>
      <c r="B143" s="114"/>
      <c r="C143" s="130" t="s">
        <v>173</v>
      </c>
      <c r="D143" s="236">
        <v>75</v>
      </c>
      <c r="E143" s="292">
        <v>2</v>
      </c>
      <c r="F143" s="255">
        <v>1</v>
      </c>
      <c r="G143" s="253">
        <v>15</v>
      </c>
      <c r="H143" s="296"/>
      <c r="I143" s="149"/>
      <c r="J143" s="149"/>
      <c r="K143" s="149"/>
      <c r="L143" s="149"/>
      <c r="M143" s="147" t="str">
        <f t="shared" si="14"/>
        <v>KROMYA MY2 A118</v>
      </c>
      <c r="N143" s="127" t="str">
        <f t="shared" si="15"/>
        <v>A118</v>
      </c>
      <c r="O143" s="265">
        <f t="shared" si="10"/>
        <v>0.1111111111111111</v>
      </c>
      <c r="P143" s="262">
        <f t="shared" si="11"/>
        <v>5.5555555555555552E-2</v>
      </c>
      <c r="Q143" s="252">
        <f t="shared" si="12"/>
        <v>0.83333333333333337</v>
      </c>
      <c r="R143" s="278">
        <f t="shared" si="13"/>
        <v>0</v>
      </c>
      <c r="S143" s="222"/>
      <c r="T143" s="115"/>
      <c r="U143" s="263"/>
      <c r="V143" s="127"/>
      <c r="W143" s="127"/>
      <c r="X143" s="127"/>
      <c r="Y143" s="127"/>
      <c r="Z143" s="127"/>
      <c r="AA143" s="127"/>
      <c r="AB143" s="114"/>
    </row>
    <row r="144" spans="1:28" ht="50.1" customHeight="1" x14ac:dyDescent="0.2">
      <c r="A144" s="134" t="s">
        <v>361</v>
      </c>
      <c r="B144" s="114"/>
      <c r="C144" s="130" t="s">
        <v>174</v>
      </c>
      <c r="D144" s="236">
        <v>75</v>
      </c>
      <c r="E144" s="292">
        <v>10</v>
      </c>
      <c r="F144" s="255">
        <v>5</v>
      </c>
      <c r="G144" s="253">
        <v>85</v>
      </c>
      <c r="H144" s="296"/>
      <c r="I144" s="231"/>
      <c r="J144" s="231"/>
      <c r="K144" s="231"/>
      <c r="L144" s="231"/>
      <c r="M144" s="147" t="str">
        <f t="shared" si="14"/>
        <v>KROMYA MY2 A119</v>
      </c>
      <c r="N144" s="127" t="str">
        <f t="shared" si="15"/>
        <v>A119</v>
      </c>
      <c r="O144" s="265">
        <f t="shared" si="10"/>
        <v>0.55555555555555558</v>
      </c>
      <c r="P144" s="262">
        <f t="shared" si="11"/>
        <v>0.27777777777777779</v>
      </c>
      <c r="Q144" s="252">
        <f t="shared" si="12"/>
        <v>4.7222222222222223</v>
      </c>
      <c r="R144" s="278">
        <f t="shared" si="13"/>
        <v>0</v>
      </c>
      <c r="S144" s="222"/>
      <c r="T144" s="115"/>
      <c r="U144" s="263"/>
      <c r="V144" s="127"/>
      <c r="W144" s="127"/>
      <c r="X144" s="127"/>
      <c r="Y144" s="127"/>
      <c r="Z144" s="127"/>
      <c r="AA144" s="127"/>
      <c r="AB144" s="114"/>
    </row>
    <row r="145" spans="1:28" ht="50.1" customHeight="1" x14ac:dyDescent="0.2">
      <c r="A145" s="134" t="s">
        <v>362</v>
      </c>
      <c r="B145" s="114"/>
      <c r="C145" s="130" t="s">
        <v>175</v>
      </c>
      <c r="D145" s="236">
        <v>75</v>
      </c>
      <c r="E145" s="292">
        <v>15</v>
      </c>
      <c r="F145" s="255">
        <v>10</v>
      </c>
      <c r="G145" s="253">
        <v>100</v>
      </c>
      <c r="H145" s="296"/>
      <c r="I145" s="231"/>
      <c r="J145" s="231"/>
      <c r="K145" s="231"/>
      <c r="L145" s="231"/>
      <c r="M145" s="147" t="str">
        <f t="shared" si="14"/>
        <v>KROMYA MY2 A120</v>
      </c>
      <c r="N145" s="127" t="str">
        <f t="shared" si="15"/>
        <v>A120</v>
      </c>
      <c r="O145" s="265">
        <f t="shared" si="10"/>
        <v>0.83333333333333337</v>
      </c>
      <c r="P145" s="262">
        <f t="shared" si="11"/>
        <v>0.55555555555555558</v>
      </c>
      <c r="Q145" s="252">
        <f t="shared" si="12"/>
        <v>5.5555555555555554</v>
      </c>
      <c r="R145" s="278">
        <f t="shared" si="13"/>
        <v>0</v>
      </c>
      <c r="S145" s="222"/>
      <c r="T145" s="115"/>
      <c r="U145" s="263"/>
      <c r="V145" s="127"/>
      <c r="W145" s="127"/>
      <c r="X145" s="127"/>
      <c r="Y145" s="127"/>
      <c r="Z145" s="127"/>
      <c r="AA145" s="127"/>
      <c r="AB145" s="114"/>
    </row>
    <row r="146" spans="1:28" ht="50.1" customHeight="1" x14ac:dyDescent="0.2">
      <c r="A146" s="134" t="s">
        <v>363</v>
      </c>
      <c r="B146" s="114"/>
      <c r="C146" s="130" t="s">
        <v>176</v>
      </c>
      <c r="D146" s="236">
        <v>75</v>
      </c>
      <c r="E146" s="291"/>
      <c r="F146" s="258">
        <v>0.2</v>
      </c>
      <c r="G146" s="253">
        <v>2</v>
      </c>
      <c r="H146" s="290">
        <v>0.6</v>
      </c>
      <c r="I146" s="149"/>
      <c r="J146" s="149"/>
      <c r="K146" s="149"/>
      <c r="L146" s="149"/>
      <c r="M146" s="147" t="str">
        <f t="shared" si="14"/>
        <v>KROMYA MY2 A121</v>
      </c>
      <c r="N146" s="127" t="str">
        <f t="shared" si="15"/>
        <v>A121</v>
      </c>
      <c r="O146" s="281">
        <f t="shared" si="10"/>
        <v>0</v>
      </c>
      <c r="P146" s="262">
        <f t="shared" si="11"/>
        <v>1.1111111111111112E-2</v>
      </c>
      <c r="Q146" s="252">
        <f t="shared" si="12"/>
        <v>0.1111111111111111</v>
      </c>
      <c r="R146" s="266">
        <f t="shared" si="13"/>
        <v>3.3333333333333333E-2</v>
      </c>
      <c r="S146" s="222"/>
      <c r="T146" s="115"/>
      <c r="U146" s="263"/>
      <c r="V146" s="127"/>
      <c r="W146" s="127"/>
      <c r="X146" s="127"/>
      <c r="Y146" s="127"/>
      <c r="Z146" s="127"/>
      <c r="AA146" s="127"/>
      <c r="AB146" s="114"/>
    </row>
    <row r="147" spans="1:28" ht="50.1" customHeight="1" x14ac:dyDescent="0.2">
      <c r="A147" s="134" t="s">
        <v>364</v>
      </c>
      <c r="B147" s="114"/>
      <c r="C147" s="130" t="s">
        <v>177</v>
      </c>
      <c r="D147" s="236">
        <v>75</v>
      </c>
      <c r="E147" s="291"/>
      <c r="F147" s="258">
        <v>0.4</v>
      </c>
      <c r="G147" s="253">
        <v>5</v>
      </c>
      <c r="H147" s="288">
        <v>1</v>
      </c>
      <c r="I147" s="149"/>
      <c r="J147" s="149"/>
      <c r="K147" s="149"/>
      <c r="L147" s="149"/>
      <c r="M147" s="147" t="str">
        <f t="shared" si="14"/>
        <v>KROMYA MY2 A122</v>
      </c>
      <c r="N147" s="127" t="str">
        <f t="shared" si="15"/>
        <v>A122</v>
      </c>
      <c r="O147" s="281">
        <f t="shared" si="10"/>
        <v>0</v>
      </c>
      <c r="P147" s="262">
        <f t="shared" si="11"/>
        <v>2.2222222222222223E-2</v>
      </c>
      <c r="Q147" s="252">
        <f t="shared" si="12"/>
        <v>0.27777777777777779</v>
      </c>
      <c r="R147" s="266">
        <f t="shared" si="13"/>
        <v>5.5555555555555552E-2</v>
      </c>
      <c r="S147" s="222"/>
      <c r="T147" s="115"/>
      <c r="U147" s="263"/>
      <c r="V147" s="127"/>
      <c r="W147" s="127"/>
      <c r="X147" s="127"/>
      <c r="Y147" s="127"/>
      <c r="Z147" s="127"/>
      <c r="AA147" s="127"/>
      <c r="AB147" s="114"/>
    </row>
    <row r="148" spans="1:28" ht="50.1" customHeight="1" x14ac:dyDescent="0.2">
      <c r="A148" s="134" t="s">
        <v>365</v>
      </c>
      <c r="B148" s="114"/>
      <c r="C148" s="130" t="s">
        <v>178</v>
      </c>
      <c r="D148" s="236">
        <v>75</v>
      </c>
      <c r="E148" s="291"/>
      <c r="F148" s="258">
        <v>0.6</v>
      </c>
      <c r="G148" s="253">
        <v>10</v>
      </c>
      <c r="H148" s="288">
        <v>2</v>
      </c>
      <c r="I148" s="149"/>
      <c r="J148" s="149"/>
      <c r="K148" s="149"/>
      <c r="L148" s="149"/>
      <c r="M148" s="147" t="str">
        <f t="shared" si="14"/>
        <v>KROMYA MY2 A123</v>
      </c>
      <c r="N148" s="127" t="str">
        <f t="shared" si="15"/>
        <v>A123</v>
      </c>
      <c r="O148" s="281">
        <f t="shared" si="10"/>
        <v>0</v>
      </c>
      <c r="P148" s="262">
        <f t="shared" si="11"/>
        <v>3.3333333333333333E-2</v>
      </c>
      <c r="Q148" s="252">
        <f t="shared" si="12"/>
        <v>0.55555555555555558</v>
      </c>
      <c r="R148" s="266">
        <f t="shared" si="13"/>
        <v>0.1111111111111111</v>
      </c>
      <c r="S148" s="222"/>
      <c r="T148" s="115"/>
      <c r="U148" s="263"/>
      <c r="V148" s="127"/>
      <c r="W148" s="127"/>
      <c r="X148" s="127"/>
      <c r="Y148" s="127"/>
      <c r="Z148" s="127"/>
      <c r="AA148" s="127"/>
      <c r="AB148" s="114"/>
    </row>
    <row r="149" spans="1:28" ht="50.1" customHeight="1" x14ac:dyDescent="0.2">
      <c r="A149" s="134" t="s">
        <v>366</v>
      </c>
      <c r="B149" s="114"/>
      <c r="C149" s="130" t="s">
        <v>179</v>
      </c>
      <c r="D149" s="236">
        <v>75</v>
      </c>
      <c r="E149" s="291"/>
      <c r="F149" s="255">
        <v>2</v>
      </c>
      <c r="G149" s="253">
        <v>40</v>
      </c>
      <c r="H149" s="288">
        <v>10</v>
      </c>
      <c r="I149" s="231"/>
      <c r="J149" s="231"/>
      <c r="K149" s="231"/>
      <c r="L149" s="231"/>
      <c r="M149" s="147" t="str">
        <f t="shared" si="14"/>
        <v>KROMYA MY2 A124</v>
      </c>
      <c r="N149" s="127" t="str">
        <f t="shared" si="15"/>
        <v>A124</v>
      </c>
      <c r="O149" s="281">
        <f t="shared" si="10"/>
        <v>0</v>
      </c>
      <c r="P149" s="262">
        <f t="shared" si="11"/>
        <v>0.1111111111111111</v>
      </c>
      <c r="Q149" s="252">
        <f t="shared" si="12"/>
        <v>2.2222222222222223</v>
      </c>
      <c r="R149" s="266">
        <f t="shared" si="13"/>
        <v>0.55555555555555558</v>
      </c>
      <c r="S149" s="222"/>
      <c r="T149" s="115"/>
      <c r="U149" s="263"/>
      <c r="V149" s="127"/>
      <c r="W149" s="127"/>
      <c r="X149" s="127"/>
      <c r="Y149" s="127"/>
      <c r="Z149" s="127"/>
      <c r="AA149" s="127"/>
      <c r="AB149" s="114"/>
    </row>
    <row r="150" spans="1:28" ht="50.1" customHeight="1" thickBot="1" x14ac:dyDescent="0.25">
      <c r="A150" s="141" t="s">
        <v>367</v>
      </c>
      <c r="B150" s="142"/>
      <c r="C150" s="143" t="s">
        <v>180</v>
      </c>
      <c r="D150" s="275">
        <v>75</v>
      </c>
      <c r="E150" s="293"/>
      <c r="F150" s="256">
        <v>10</v>
      </c>
      <c r="G150" s="254">
        <v>100</v>
      </c>
      <c r="H150" s="295">
        <v>20</v>
      </c>
      <c r="I150" s="149"/>
      <c r="J150" s="149"/>
      <c r="K150" s="149"/>
      <c r="L150" s="149"/>
      <c r="M150" s="270" t="str">
        <f t="shared" si="14"/>
        <v>KROMYA MY2 A125</v>
      </c>
      <c r="N150" s="271" t="str">
        <f t="shared" si="15"/>
        <v>A125</v>
      </c>
      <c r="O150" s="306">
        <f t="shared" si="10"/>
        <v>0</v>
      </c>
      <c r="P150" s="307">
        <f t="shared" si="11"/>
        <v>0.55555555555555558</v>
      </c>
      <c r="Q150" s="274">
        <f t="shared" si="12"/>
        <v>5.5555555555555554</v>
      </c>
      <c r="R150" s="272">
        <f t="shared" si="13"/>
        <v>1.1111111111111112</v>
      </c>
      <c r="S150" s="222"/>
      <c r="T150" s="115"/>
      <c r="U150" s="263"/>
      <c r="V150" s="127"/>
      <c r="W150" s="127"/>
      <c r="X150" s="127"/>
      <c r="Y150" s="127"/>
      <c r="Z150" s="127"/>
      <c r="AA150" s="127"/>
      <c r="AB150" s="114"/>
    </row>
    <row r="151" spans="1:28" ht="50.1" customHeight="1" x14ac:dyDescent="0.2">
      <c r="A151" s="134" t="s">
        <v>368</v>
      </c>
      <c r="B151" s="114"/>
      <c r="C151" s="130" t="s">
        <v>181</v>
      </c>
      <c r="D151" s="236">
        <v>75</v>
      </c>
      <c r="E151" s="291"/>
      <c r="F151" s="258">
        <v>0.6</v>
      </c>
      <c r="G151" s="253">
        <v>1</v>
      </c>
      <c r="H151" s="290">
        <v>0.2</v>
      </c>
      <c r="I151" s="149"/>
      <c r="J151" s="149"/>
      <c r="K151" s="149"/>
      <c r="L151" s="149"/>
      <c r="M151" s="147" t="str">
        <f t="shared" si="14"/>
        <v>KROMYA MY2 A126</v>
      </c>
      <c r="N151" s="127" t="str">
        <f t="shared" si="15"/>
        <v>A126</v>
      </c>
      <c r="O151" s="281">
        <f t="shared" si="10"/>
        <v>0</v>
      </c>
      <c r="P151" s="262">
        <f t="shared" si="11"/>
        <v>3.3333333333333333E-2</v>
      </c>
      <c r="Q151" s="252">
        <f t="shared" si="12"/>
        <v>5.5555555555555552E-2</v>
      </c>
      <c r="R151" s="266">
        <f t="shared" si="13"/>
        <v>1.1111111111111112E-2</v>
      </c>
      <c r="S151" s="222"/>
      <c r="T151" s="115"/>
      <c r="U151" s="263"/>
      <c r="V151" s="127"/>
      <c r="W151" s="127"/>
      <c r="X151" s="127"/>
      <c r="Y151" s="127"/>
      <c r="Z151" s="127"/>
      <c r="AA151" s="127"/>
      <c r="AB151" s="114"/>
    </row>
    <row r="152" spans="1:28" ht="50.1" customHeight="1" x14ac:dyDescent="0.2">
      <c r="A152" s="134" t="s">
        <v>369</v>
      </c>
      <c r="B152" s="114"/>
      <c r="C152" s="130" t="s">
        <v>182</v>
      </c>
      <c r="D152" s="236">
        <v>75</v>
      </c>
      <c r="E152" s="291"/>
      <c r="F152" s="255">
        <v>2</v>
      </c>
      <c r="G152" s="253">
        <v>5</v>
      </c>
      <c r="H152" s="290">
        <v>0.6</v>
      </c>
      <c r="I152" s="149"/>
      <c r="J152" s="149"/>
      <c r="K152" s="149"/>
      <c r="L152" s="149"/>
      <c r="M152" s="147" t="str">
        <f t="shared" si="14"/>
        <v>KROMYA MY2 A127</v>
      </c>
      <c r="N152" s="127" t="str">
        <f t="shared" si="15"/>
        <v>A127</v>
      </c>
      <c r="O152" s="281">
        <f t="shared" si="10"/>
        <v>0</v>
      </c>
      <c r="P152" s="262">
        <f t="shared" si="11"/>
        <v>0.1111111111111111</v>
      </c>
      <c r="Q152" s="252">
        <f t="shared" si="12"/>
        <v>0.27777777777777779</v>
      </c>
      <c r="R152" s="266">
        <f t="shared" si="13"/>
        <v>3.3333333333333333E-2</v>
      </c>
      <c r="S152" s="222"/>
      <c r="T152" s="115"/>
      <c r="U152" s="263"/>
      <c r="V152" s="127"/>
      <c r="W152" s="127"/>
      <c r="X152" s="127"/>
      <c r="Y152" s="127"/>
      <c r="Z152" s="127"/>
      <c r="AA152" s="127"/>
      <c r="AB152" s="114"/>
    </row>
    <row r="153" spans="1:28" ht="50.1" customHeight="1" x14ac:dyDescent="0.2">
      <c r="A153" s="134" t="s">
        <v>370</v>
      </c>
      <c r="B153" s="114"/>
      <c r="C153" s="130" t="s">
        <v>183</v>
      </c>
      <c r="D153" s="236">
        <v>75</v>
      </c>
      <c r="E153" s="291"/>
      <c r="F153" s="255">
        <v>5</v>
      </c>
      <c r="G153" s="253">
        <v>10</v>
      </c>
      <c r="H153" s="288">
        <v>1</v>
      </c>
      <c r="I153" s="149"/>
      <c r="J153" s="149"/>
      <c r="K153" s="149"/>
      <c r="L153" s="149"/>
      <c r="M153" s="147" t="str">
        <f t="shared" si="14"/>
        <v>KROMYA MY2 A128</v>
      </c>
      <c r="N153" s="127" t="str">
        <f t="shared" si="15"/>
        <v>A128</v>
      </c>
      <c r="O153" s="281">
        <f t="shared" si="10"/>
        <v>0</v>
      </c>
      <c r="P153" s="262">
        <f t="shared" si="11"/>
        <v>0.27777777777777779</v>
      </c>
      <c r="Q153" s="252">
        <f t="shared" si="12"/>
        <v>0.55555555555555558</v>
      </c>
      <c r="R153" s="266">
        <f t="shared" si="13"/>
        <v>5.5555555555555552E-2</v>
      </c>
      <c r="S153" s="121"/>
      <c r="T153" s="127"/>
      <c r="U153" s="263"/>
      <c r="V153" s="127"/>
      <c r="W153" s="127"/>
      <c r="X153" s="127"/>
      <c r="Y153" s="127"/>
      <c r="Z153" s="127"/>
      <c r="AA153" s="127"/>
      <c r="AB153" s="114"/>
    </row>
    <row r="154" spans="1:28" ht="50.1" customHeight="1" x14ac:dyDescent="0.2">
      <c r="A154" s="134" t="s">
        <v>371</v>
      </c>
      <c r="B154" s="114"/>
      <c r="C154" s="130" t="s">
        <v>184</v>
      </c>
      <c r="D154" s="236">
        <v>75</v>
      </c>
      <c r="E154" s="291"/>
      <c r="F154" s="255">
        <v>10</v>
      </c>
      <c r="G154" s="253">
        <v>15</v>
      </c>
      <c r="H154" s="288">
        <v>2</v>
      </c>
      <c r="I154" s="149"/>
      <c r="J154" s="149"/>
      <c r="K154" s="149"/>
      <c r="L154" s="149"/>
      <c r="M154" s="147" t="str">
        <f t="shared" si="14"/>
        <v>KROMYA MY2 A129</v>
      </c>
      <c r="N154" s="127" t="str">
        <f t="shared" si="15"/>
        <v>A129</v>
      </c>
      <c r="O154" s="281">
        <f t="shared" si="10"/>
        <v>0</v>
      </c>
      <c r="P154" s="262">
        <f t="shared" si="11"/>
        <v>0.55555555555555558</v>
      </c>
      <c r="Q154" s="252">
        <f t="shared" si="12"/>
        <v>0.83333333333333337</v>
      </c>
      <c r="R154" s="266">
        <f t="shared" si="13"/>
        <v>0.1111111111111111</v>
      </c>
      <c r="S154" s="222"/>
      <c r="T154" s="115"/>
      <c r="U154" s="263"/>
      <c r="V154" s="127"/>
      <c r="W154" s="127"/>
      <c r="X154" s="127"/>
      <c r="Y154" s="127"/>
      <c r="Z154" s="114"/>
      <c r="AA154" s="114"/>
      <c r="AB154" s="125"/>
    </row>
    <row r="155" spans="1:28" ht="50.1" customHeight="1" x14ac:dyDescent="0.2">
      <c r="A155" s="134" t="s">
        <v>372</v>
      </c>
      <c r="B155" s="114"/>
      <c r="C155" s="130" t="s">
        <v>185</v>
      </c>
      <c r="D155" s="236">
        <v>75</v>
      </c>
      <c r="E155" s="291"/>
      <c r="F155" s="255">
        <v>60</v>
      </c>
      <c r="G155" s="253">
        <v>70</v>
      </c>
      <c r="H155" s="288">
        <v>20</v>
      </c>
      <c r="I155" s="149"/>
      <c r="J155" s="149"/>
      <c r="K155" s="149"/>
      <c r="L155" s="149"/>
      <c r="M155" s="147" t="str">
        <f t="shared" si="14"/>
        <v>KROMYA MY2 A130</v>
      </c>
      <c r="N155" s="127" t="str">
        <f t="shared" si="15"/>
        <v>A130</v>
      </c>
      <c r="O155" s="281">
        <f t="shared" ref="O155:O190" si="16">E155/$P$23</f>
        <v>0</v>
      </c>
      <c r="P155" s="262">
        <f t="shared" ref="P155:P190" si="17">F155/$P$23</f>
        <v>3.3333333333333335</v>
      </c>
      <c r="Q155" s="252">
        <f t="shared" ref="Q155:Q190" si="18">G155/$P$23</f>
        <v>3.8888888888888888</v>
      </c>
      <c r="R155" s="266">
        <f t="shared" ref="R155:R190" si="19">H155/$P$23</f>
        <v>1.1111111111111112</v>
      </c>
      <c r="S155" s="222"/>
      <c r="U155" s="263"/>
      <c r="V155" s="127"/>
      <c r="W155" s="127"/>
      <c r="X155" s="127"/>
      <c r="Y155" s="127"/>
      <c r="Z155" s="114"/>
      <c r="AA155" s="114"/>
      <c r="AB155" s="114"/>
    </row>
    <row r="156" spans="1:28" ht="50.1" customHeight="1" x14ac:dyDescent="0.2">
      <c r="A156" s="134" t="s">
        <v>373</v>
      </c>
      <c r="B156" s="114"/>
      <c r="C156" s="130" t="s">
        <v>186</v>
      </c>
      <c r="D156" s="236">
        <v>75</v>
      </c>
      <c r="E156" s="291"/>
      <c r="F156" s="258">
        <v>0.4</v>
      </c>
      <c r="G156" s="257">
        <v>0.6</v>
      </c>
      <c r="H156" s="290">
        <v>0.4</v>
      </c>
      <c r="I156" s="149"/>
      <c r="J156" s="149"/>
      <c r="K156" s="149"/>
      <c r="L156" s="149"/>
      <c r="M156" s="147" t="str">
        <f t="shared" si="14"/>
        <v>KROMYA MY2 A131</v>
      </c>
      <c r="N156" s="127" t="str">
        <f t="shared" si="15"/>
        <v>A131</v>
      </c>
      <c r="O156" s="281">
        <f t="shared" si="16"/>
        <v>0</v>
      </c>
      <c r="P156" s="262">
        <f t="shared" si="17"/>
        <v>2.2222222222222223E-2</v>
      </c>
      <c r="Q156" s="252">
        <f t="shared" si="18"/>
        <v>3.3333333333333333E-2</v>
      </c>
      <c r="R156" s="266">
        <f t="shared" si="19"/>
        <v>2.2222222222222223E-2</v>
      </c>
      <c r="S156" s="222"/>
      <c r="U156" s="263"/>
      <c r="V156" s="127"/>
      <c r="W156" s="127"/>
      <c r="X156" s="127"/>
      <c r="Y156" s="127"/>
      <c r="Z156" s="114"/>
      <c r="AA156" s="114"/>
      <c r="AB156" s="114"/>
    </row>
    <row r="157" spans="1:28" ht="50.1" customHeight="1" x14ac:dyDescent="0.2">
      <c r="A157" s="134" t="s">
        <v>374</v>
      </c>
      <c r="B157" s="114"/>
      <c r="C157" s="130" t="s">
        <v>187</v>
      </c>
      <c r="D157" s="236">
        <v>75</v>
      </c>
      <c r="E157" s="291"/>
      <c r="F157" s="258">
        <v>0.6</v>
      </c>
      <c r="G157" s="253">
        <v>1</v>
      </c>
      <c r="H157" s="290">
        <v>0.6</v>
      </c>
      <c r="I157" s="149"/>
      <c r="J157" s="149"/>
      <c r="K157" s="149"/>
      <c r="L157" s="149"/>
      <c r="M157" s="147" t="str">
        <f t="shared" si="14"/>
        <v>KROMYA MY2 A132</v>
      </c>
      <c r="N157" s="127" t="str">
        <f t="shared" si="15"/>
        <v>A132</v>
      </c>
      <c r="O157" s="281">
        <f t="shared" si="16"/>
        <v>0</v>
      </c>
      <c r="P157" s="262">
        <f t="shared" si="17"/>
        <v>3.3333333333333333E-2</v>
      </c>
      <c r="Q157" s="252">
        <f t="shared" si="18"/>
        <v>5.5555555555555552E-2</v>
      </c>
      <c r="R157" s="266">
        <f t="shared" si="19"/>
        <v>3.3333333333333333E-2</v>
      </c>
      <c r="S157" s="222"/>
      <c r="U157" s="263"/>
      <c r="V157" s="127"/>
      <c r="W157" s="127"/>
      <c r="X157" s="127"/>
      <c r="Y157" s="127"/>
      <c r="Z157" s="114"/>
      <c r="AA157" s="114"/>
      <c r="AB157" s="114"/>
    </row>
    <row r="158" spans="1:28" ht="50.1" customHeight="1" x14ac:dyDescent="0.2">
      <c r="A158" s="134" t="s">
        <v>375</v>
      </c>
      <c r="B158" s="114"/>
      <c r="C158" s="130" t="s">
        <v>188</v>
      </c>
      <c r="D158" s="236">
        <v>75</v>
      </c>
      <c r="E158" s="291"/>
      <c r="F158" s="255">
        <v>2</v>
      </c>
      <c r="G158" s="253">
        <v>5</v>
      </c>
      <c r="H158" s="288">
        <v>2</v>
      </c>
      <c r="I158" s="149"/>
      <c r="J158" s="149"/>
      <c r="K158" s="149"/>
      <c r="L158" s="149"/>
      <c r="M158" s="147" t="str">
        <f t="shared" si="14"/>
        <v>KROMYA MY2 A133</v>
      </c>
      <c r="N158" s="127" t="str">
        <f t="shared" si="15"/>
        <v>A133</v>
      </c>
      <c r="O158" s="281">
        <f t="shared" si="16"/>
        <v>0</v>
      </c>
      <c r="P158" s="262">
        <f t="shared" si="17"/>
        <v>0.1111111111111111</v>
      </c>
      <c r="Q158" s="252">
        <f t="shared" si="18"/>
        <v>0.27777777777777779</v>
      </c>
      <c r="R158" s="266">
        <f t="shared" si="19"/>
        <v>0.1111111111111111</v>
      </c>
      <c r="S158" s="222"/>
      <c r="U158" s="263"/>
      <c r="V158" s="127"/>
      <c r="W158" s="127"/>
      <c r="X158" s="127"/>
      <c r="Y158" s="127"/>
      <c r="Z158" s="114"/>
      <c r="AA158" s="114"/>
      <c r="AB158" s="114"/>
    </row>
    <row r="159" spans="1:28" ht="50.1" customHeight="1" x14ac:dyDescent="0.2">
      <c r="A159" s="134" t="s">
        <v>376</v>
      </c>
      <c r="B159" s="114"/>
      <c r="C159" s="130" t="s">
        <v>189</v>
      </c>
      <c r="D159" s="236">
        <v>75</v>
      </c>
      <c r="E159" s="291"/>
      <c r="F159" s="255">
        <v>5</v>
      </c>
      <c r="G159" s="253">
        <v>10</v>
      </c>
      <c r="H159" s="288">
        <v>5</v>
      </c>
      <c r="I159" s="149"/>
      <c r="J159" s="149"/>
      <c r="K159" s="149"/>
      <c r="L159" s="149"/>
      <c r="M159" s="147" t="str">
        <f t="shared" si="14"/>
        <v>KROMYA MY2 A134</v>
      </c>
      <c r="N159" s="127" t="str">
        <f t="shared" si="15"/>
        <v>A134</v>
      </c>
      <c r="O159" s="281">
        <f t="shared" si="16"/>
        <v>0</v>
      </c>
      <c r="P159" s="262">
        <f t="shared" si="17"/>
        <v>0.27777777777777779</v>
      </c>
      <c r="Q159" s="252">
        <f t="shared" si="18"/>
        <v>0.55555555555555558</v>
      </c>
      <c r="R159" s="266">
        <f t="shared" si="19"/>
        <v>0.27777777777777779</v>
      </c>
      <c r="S159" s="222"/>
      <c r="U159" s="263"/>
      <c r="V159" s="127"/>
      <c r="W159" s="127"/>
      <c r="X159" s="127"/>
      <c r="Y159" s="127"/>
      <c r="Z159" s="114"/>
      <c r="AA159" s="114"/>
      <c r="AB159" s="114"/>
    </row>
    <row r="160" spans="1:28" ht="50.1" customHeight="1" x14ac:dyDescent="0.2">
      <c r="A160" s="134" t="s">
        <v>377</v>
      </c>
      <c r="B160" s="114"/>
      <c r="C160" s="130" t="s">
        <v>190</v>
      </c>
      <c r="D160" s="236">
        <v>75</v>
      </c>
      <c r="E160" s="291"/>
      <c r="F160" s="255">
        <v>30</v>
      </c>
      <c r="G160" s="253">
        <v>80</v>
      </c>
      <c r="H160" s="288">
        <v>40</v>
      </c>
      <c r="I160" s="149"/>
      <c r="J160" s="149"/>
      <c r="K160" s="149"/>
      <c r="L160" s="149"/>
      <c r="M160" s="147" t="str">
        <f t="shared" si="14"/>
        <v>KROMYA MY2 A135</v>
      </c>
      <c r="N160" s="127" t="str">
        <f t="shared" si="15"/>
        <v>A135</v>
      </c>
      <c r="O160" s="281">
        <f t="shared" si="16"/>
        <v>0</v>
      </c>
      <c r="P160" s="262">
        <f t="shared" si="17"/>
        <v>1.6666666666666667</v>
      </c>
      <c r="Q160" s="252">
        <f t="shared" si="18"/>
        <v>4.4444444444444446</v>
      </c>
      <c r="R160" s="266">
        <f t="shared" si="19"/>
        <v>2.2222222222222223</v>
      </c>
      <c r="S160" s="222"/>
      <c r="U160" s="263"/>
      <c r="V160" s="127"/>
      <c r="W160" s="127"/>
      <c r="X160" s="127"/>
      <c r="Y160" s="127"/>
      <c r="Z160" s="114"/>
      <c r="AA160" s="114"/>
      <c r="AB160" s="114"/>
    </row>
    <row r="161" spans="1:28" ht="50.1" customHeight="1" x14ac:dyDescent="0.2">
      <c r="A161" s="134" t="s">
        <v>378</v>
      </c>
      <c r="B161" s="114"/>
      <c r="C161" s="130" t="s">
        <v>191</v>
      </c>
      <c r="D161" s="236">
        <v>75</v>
      </c>
      <c r="E161" s="291"/>
      <c r="F161" s="258">
        <v>0.6</v>
      </c>
      <c r="G161" s="287"/>
      <c r="H161" s="290">
        <v>0.4</v>
      </c>
      <c r="I161" s="149"/>
      <c r="J161" s="149"/>
      <c r="K161" s="149"/>
      <c r="L161" s="149"/>
      <c r="M161" s="147" t="str">
        <f t="shared" si="14"/>
        <v>KROMYA MY2 A136</v>
      </c>
      <c r="N161" s="127" t="str">
        <f t="shared" si="15"/>
        <v>A136</v>
      </c>
      <c r="O161" s="281">
        <f t="shared" si="16"/>
        <v>0</v>
      </c>
      <c r="P161" s="262">
        <f t="shared" si="17"/>
        <v>3.3333333333333333E-2</v>
      </c>
      <c r="Q161" s="277">
        <f t="shared" si="18"/>
        <v>0</v>
      </c>
      <c r="R161" s="266">
        <f t="shared" si="19"/>
        <v>2.2222222222222223E-2</v>
      </c>
      <c r="S161" s="222"/>
      <c r="U161" s="263"/>
      <c r="V161" s="127"/>
      <c r="W161" s="127"/>
      <c r="X161" s="127"/>
      <c r="Y161" s="127"/>
      <c r="Z161" s="114"/>
      <c r="AA161" s="114"/>
      <c r="AB161" s="114"/>
    </row>
    <row r="162" spans="1:28" ht="50.1" customHeight="1" x14ac:dyDescent="0.2">
      <c r="A162" s="134" t="s">
        <v>379</v>
      </c>
      <c r="B162" s="114"/>
      <c r="C162" s="130" t="s">
        <v>192</v>
      </c>
      <c r="D162" s="236">
        <v>75</v>
      </c>
      <c r="E162" s="291"/>
      <c r="F162" s="255">
        <v>1</v>
      </c>
      <c r="G162" s="287"/>
      <c r="H162" s="290">
        <v>0.6</v>
      </c>
      <c r="I162" s="149"/>
      <c r="J162" s="149"/>
      <c r="K162" s="149"/>
      <c r="L162" s="149"/>
      <c r="M162" s="147" t="str">
        <f t="shared" si="14"/>
        <v>KROMYA MY2 A137</v>
      </c>
      <c r="N162" s="127" t="str">
        <f t="shared" si="15"/>
        <v>A137</v>
      </c>
      <c r="O162" s="281">
        <f t="shared" si="16"/>
        <v>0</v>
      </c>
      <c r="P162" s="262">
        <f t="shared" si="17"/>
        <v>5.5555555555555552E-2</v>
      </c>
      <c r="Q162" s="277">
        <f t="shared" si="18"/>
        <v>0</v>
      </c>
      <c r="R162" s="266">
        <f t="shared" si="19"/>
        <v>3.3333333333333333E-2</v>
      </c>
      <c r="S162" s="222"/>
      <c r="U162" s="263"/>
      <c r="V162" s="127"/>
      <c r="W162" s="127"/>
      <c r="X162" s="127"/>
      <c r="Y162" s="127"/>
      <c r="Z162" s="114"/>
      <c r="AA162" s="114"/>
      <c r="AB162" s="114"/>
    </row>
    <row r="163" spans="1:28" ht="50.1" customHeight="1" x14ac:dyDescent="0.2">
      <c r="A163" s="134" t="s">
        <v>380</v>
      </c>
      <c r="B163" s="114"/>
      <c r="C163" s="130" t="s">
        <v>193</v>
      </c>
      <c r="D163" s="236">
        <v>75</v>
      </c>
      <c r="E163" s="291"/>
      <c r="F163" s="255">
        <v>5</v>
      </c>
      <c r="G163" s="287"/>
      <c r="H163" s="288">
        <v>2</v>
      </c>
      <c r="I163" s="149"/>
      <c r="J163" s="149"/>
      <c r="K163" s="149"/>
      <c r="L163" s="149"/>
      <c r="M163" s="147" t="str">
        <f t="shared" si="14"/>
        <v>KROMYA MY2 A138</v>
      </c>
      <c r="N163" s="127" t="str">
        <f t="shared" si="15"/>
        <v>A138</v>
      </c>
      <c r="O163" s="281">
        <f t="shared" si="16"/>
        <v>0</v>
      </c>
      <c r="P163" s="262">
        <f t="shared" si="17"/>
        <v>0.27777777777777779</v>
      </c>
      <c r="Q163" s="277">
        <f t="shared" si="18"/>
        <v>0</v>
      </c>
      <c r="R163" s="266">
        <f t="shared" si="19"/>
        <v>0.1111111111111111</v>
      </c>
      <c r="S163" s="222"/>
      <c r="U163" s="263"/>
      <c r="V163" s="127"/>
      <c r="W163" s="127"/>
      <c r="X163" s="127"/>
      <c r="Y163" s="127"/>
      <c r="Z163" s="114"/>
      <c r="AA163" s="114"/>
      <c r="AB163" s="114"/>
    </row>
    <row r="164" spans="1:28" ht="50.1" customHeight="1" x14ac:dyDescent="0.2">
      <c r="A164" s="134" t="s">
        <v>381</v>
      </c>
      <c r="B164" s="114"/>
      <c r="C164" s="130" t="s">
        <v>194</v>
      </c>
      <c r="D164" s="236">
        <v>75</v>
      </c>
      <c r="E164" s="291"/>
      <c r="F164" s="255">
        <v>10</v>
      </c>
      <c r="G164" s="287"/>
      <c r="H164" s="288">
        <v>5</v>
      </c>
      <c r="I164" s="149"/>
      <c r="J164" s="149"/>
      <c r="K164" s="149"/>
      <c r="L164" s="149"/>
      <c r="M164" s="147" t="str">
        <f t="shared" si="14"/>
        <v>KROMYA MY2 A139</v>
      </c>
      <c r="N164" s="127" t="str">
        <f t="shared" si="15"/>
        <v>A139</v>
      </c>
      <c r="O164" s="281">
        <f t="shared" si="16"/>
        <v>0</v>
      </c>
      <c r="P164" s="262">
        <f t="shared" si="17"/>
        <v>0.55555555555555558</v>
      </c>
      <c r="Q164" s="277">
        <f t="shared" si="18"/>
        <v>0</v>
      </c>
      <c r="R164" s="266">
        <f t="shared" si="19"/>
        <v>0.27777777777777779</v>
      </c>
      <c r="S164" s="222"/>
      <c r="U164" s="263"/>
      <c r="V164" s="127"/>
      <c r="W164" s="127"/>
      <c r="X164" s="127"/>
      <c r="Y164" s="127"/>
      <c r="Z164" s="114"/>
      <c r="AA164" s="114"/>
      <c r="AB164" s="114"/>
    </row>
    <row r="165" spans="1:28" ht="50.1" customHeight="1" x14ac:dyDescent="0.2">
      <c r="A165" s="134" t="s">
        <v>382</v>
      </c>
      <c r="B165" s="114"/>
      <c r="C165" s="130" t="s">
        <v>195</v>
      </c>
      <c r="D165" s="236">
        <v>75</v>
      </c>
      <c r="E165" s="291"/>
      <c r="F165" s="255">
        <v>90</v>
      </c>
      <c r="G165" s="287"/>
      <c r="H165" s="288">
        <v>60</v>
      </c>
      <c r="I165" s="149"/>
      <c r="J165" s="149"/>
      <c r="K165" s="149"/>
      <c r="L165" s="149"/>
      <c r="M165" s="147" t="str">
        <f t="shared" si="14"/>
        <v>KROMYA MY2 A140</v>
      </c>
      <c r="N165" s="127" t="str">
        <f t="shared" si="15"/>
        <v>A140</v>
      </c>
      <c r="O165" s="281">
        <f t="shared" si="16"/>
        <v>0</v>
      </c>
      <c r="P165" s="262">
        <f t="shared" si="17"/>
        <v>5</v>
      </c>
      <c r="Q165" s="277">
        <f t="shared" si="18"/>
        <v>0</v>
      </c>
      <c r="R165" s="266">
        <f t="shared" si="19"/>
        <v>3.3333333333333335</v>
      </c>
      <c r="S165" s="222"/>
      <c r="U165" s="263"/>
      <c r="V165" s="127"/>
      <c r="W165" s="127"/>
      <c r="X165" s="127"/>
      <c r="Y165" s="127"/>
      <c r="Z165" s="114"/>
      <c r="AA165" s="114"/>
      <c r="AB165" s="114"/>
    </row>
    <row r="166" spans="1:28" ht="50.1" customHeight="1" x14ac:dyDescent="0.2">
      <c r="A166" s="134" t="s">
        <v>383</v>
      </c>
      <c r="B166" s="114"/>
      <c r="C166" s="130" t="s">
        <v>196</v>
      </c>
      <c r="D166" s="236">
        <v>75</v>
      </c>
      <c r="E166" s="289">
        <v>0.4</v>
      </c>
      <c r="F166" s="255">
        <v>1</v>
      </c>
      <c r="G166" s="287"/>
      <c r="H166" s="290">
        <v>0.2</v>
      </c>
      <c r="I166" s="149"/>
      <c r="J166" s="149"/>
      <c r="K166" s="149"/>
      <c r="L166" s="149"/>
      <c r="M166" s="147" t="str">
        <f t="shared" si="14"/>
        <v>KROMYA MY2 A141</v>
      </c>
      <c r="N166" s="127" t="str">
        <f t="shared" si="15"/>
        <v>A141</v>
      </c>
      <c r="O166" s="265">
        <f t="shared" si="16"/>
        <v>2.2222222222222223E-2</v>
      </c>
      <c r="P166" s="262">
        <f t="shared" si="17"/>
        <v>5.5555555555555552E-2</v>
      </c>
      <c r="Q166" s="277">
        <f t="shared" si="18"/>
        <v>0</v>
      </c>
      <c r="R166" s="266">
        <f t="shared" si="19"/>
        <v>1.1111111111111112E-2</v>
      </c>
      <c r="S166" s="222"/>
      <c r="U166" s="263"/>
      <c r="V166" s="127"/>
      <c r="W166" s="127"/>
      <c r="X166" s="127"/>
      <c r="Y166" s="127"/>
      <c r="Z166" s="114"/>
      <c r="AA166" s="114"/>
      <c r="AB166" s="114"/>
    </row>
    <row r="167" spans="1:28" ht="50.1" customHeight="1" x14ac:dyDescent="0.2">
      <c r="A167" s="134" t="s">
        <v>384</v>
      </c>
      <c r="B167" s="114"/>
      <c r="C167" s="130" t="s">
        <v>197</v>
      </c>
      <c r="D167" s="236">
        <v>75</v>
      </c>
      <c r="E167" s="289">
        <v>0.6</v>
      </c>
      <c r="F167" s="255">
        <v>2</v>
      </c>
      <c r="G167" s="287"/>
      <c r="H167" s="290">
        <v>0.4</v>
      </c>
      <c r="I167" s="149"/>
      <c r="J167" s="149"/>
      <c r="K167" s="149"/>
      <c r="L167" s="149"/>
      <c r="M167" s="147" t="str">
        <f t="shared" si="14"/>
        <v>KROMYA MY2 A142</v>
      </c>
      <c r="N167" s="127" t="str">
        <f t="shared" si="15"/>
        <v>A142</v>
      </c>
      <c r="O167" s="265">
        <f t="shared" si="16"/>
        <v>3.3333333333333333E-2</v>
      </c>
      <c r="P167" s="262">
        <f t="shared" si="17"/>
        <v>0.1111111111111111</v>
      </c>
      <c r="Q167" s="277">
        <f t="shared" si="18"/>
        <v>0</v>
      </c>
      <c r="R167" s="266">
        <f t="shared" si="19"/>
        <v>2.2222222222222223E-2</v>
      </c>
      <c r="S167" s="222"/>
      <c r="U167" s="263"/>
      <c r="V167" s="127"/>
      <c r="W167" s="127"/>
      <c r="X167" s="127"/>
      <c r="Y167" s="127"/>
      <c r="Z167" s="114"/>
      <c r="AA167" s="114"/>
      <c r="AB167" s="114"/>
    </row>
    <row r="168" spans="1:28" ht="50.1" customHeight="1" x14ac:dyDescent="0.2">
      <c r="A168" s="134" t="s">
        <v>385</v>
      </c>
      <c r="B168" s="114"/>
      <c r="C168" s="130" t="s">
        <v>198</v>
      </c>
      <c r="D168" s="236">
        <v>75</v>
      </c>
      <c r="E168" s="291"/>
      <c r="F168" s="255">
        <v>50</v>
      </c>
      <c r="G168" s="287"/>
      <c r="H168" s="296"/>
      <c r="I168" s="149"/>
      <c r="J168" s="149"/>
      <c r="K168" s="149"/>
      <c r="L168" s="149"/>
      <c r="M168" s="147" t="str">
        <f t="shared" si="14"/>
        <v>KROMYA MY2 A143</v>
      </c>
      <c r="N168" s="127" t="str">
        <f t="shared" si="15"/>
        <v>A143</v>
      </c>
      <c r="O168" s="281">
        <f t="shared" si="16"/>
        <v>0</v>
      </c>
      <c r="P168" s="262">
        <f t="shared" si="17"/>
        <v>2.7777777777777777</v>
      </c>
      <c r="Q168" s="277">
        <f t="shared" si="18"/>
        <v>0</v>
      </c>
      <c r="R168" s="278">
        <f t="shared" si="19"/>
        <v>0</v>
      </c>
      <c r="S168" s="222"/>
      <c r="U168" s="263"/>
      <c r="V168" s="127"/>
      <c r="W168" s="127"/>
      <c r="X168" s="127"/>
      <c r="Y168" s="127"/>
      <c r="Z168" s="114"/>
      <c r="AA168" s="114"/>
      <c r="AB168" s="114"/>
    </row>
    <row r="169" spans="1:28" ht="50.1" customHeight="1" x14ac:dyDescent="0.2">
      <c r="A169" s="134" t="s">
        <v>386</v>
      </c>
      <c r="B169" s="114"/>
      <c r="C169" s="130" t="s">
        <v>199</v>
      </c>
      <c r="D169" s="236">
        <v>75</v>
      </c>
      <c r="E169" s="291"/>
      <c r="F169" s="255">
        <v>100</v>
      </c>
      <c r="G169" s="287"/>
      <c r="H169" s="288">
        <v>5</v>
      </c>
      <c r="I169" s="149"/>
      <c r="J169" s="149"/>
      <c r="K169" s="149"/>
      <c r="L169" s="149"/>
      <c r="M169" s="147" t="str">
        <f t="shared" si="14"/>
        <v>KROMYA MY2 A144</v>
      </c>
      <c r="N169" s="127" t="str">
        <f t="shared" si="15"/>
        <v>A144</v>
      </c>
      <c r="O169" s="281">
        <f t="shared" si="16"/>
        <v>0</v>
      </c>
      <c r="P169" s="262">
        <f t="shared" si="17"/>
        <v>5.5555555555555554</v>
      </c>
      <c r="Q169" s="277">
        <f t="shared" si="18"/>
        <v>0</v>
      </c>
      <c r="R169" s="266">
        <f t="shared" si="19"/>
        <v>0.27777777777777779</v>
      </c>
      <c r="S169" s="222"/>
      <c r="U169" s="263"/>
      <c r="V169" s="127"/>
      <c r="W169" s="127"/>
      <c r="X169" s="127"/>
      <c r="Y169" s="127"/>
      <c r="Z169" s="114"/>
      <c r="AA169" s="114"/>
      <c r="AB169" s="114"/>
    </row>
    <row r="170" spans="1:28" ht="50.1" customHeight="1" x14ac:dyDescent="0.2">
      <c r="A170" s="134" t="s">
        <v>387</v>
      </c>
      <c r="B170" s="114"/>
      <c r="C170" s="130" t="s">
        <v>200</v>
      </c>
      <c r="D170" s="236">
        <v>75</v>
      </c>
      <c r="E170" s="291"/>
      <c r="F170" s="255">
        <v>150</v>
      </c>
      <c r="G170" s="287"/>
      <c r="H170" s="296"/>
      <c r="I170" s="149"/>
      <c r="J170" s="149"/>
      <c r="K170" s="149"/>
      <c r="L170" s="149"/>
      <c r="M170" s="147" t="str">
        <f t="shared" si="14"/>
        <v>KROMYA MY2 A145</v>
      </c>
      <c r="N170" s="127" t="str">
        <f t="shared" si="15"/>
        <v>A145</v>
      </c>
      <c r="O170" s="281">
        <f t="shared" si="16"/>
        <v>0</v>
      </c>
      <c r="P170" s="262">
        <f t="shared" si="17"/>
        <v>8.3333333333333339</v>
      </c>
      <c r="Q170" s="277">
        <f t="shared" si="18"/>
        <v>0</v>
      </c>
      <c r="R170" s="278">
        <f t="shared" si="19"/>
        <v>0</v>
      </c>
      <c r="S170" s="222"/>
      <c r="U170" s="263"/>
      <c r="V170" s="127"/>
      <c r="W170" s="127"/>
      <c r="X170" s="127"/>
      <c r="Y170" s="127"/>
      <c r="Z170" s="114"/>
      <c r="AA170" s="114"/>
      <c r="AB170" s="114"/>
    </row>
    <row r="171" spans="1:28" ht="50.1" customHeight="1" x14ac:dyDescent="0.2">
      <c r="A171" s="134" t="s">
        <v>388</v>
      </c>
      <c r="B171" s="114"/>
      <c r="C171" s="130" t="s">
        <v>201</v>
      </c>
      <c r="D171" s="236">
        <v>75</v>
      </c>
      <c r="E171" s="291"/>
      <c r="F171" s="258">
        <v>0.8</v>
      </c>
      <c r="G171" s="287"/>
      <c r="H171" s="296"/>
      <c r="I171" s="149"/>
      <c r="J171" s="149"/>
      <c r="K171" s="149"/>
      <c r="L171" s="149"/>
      <c r="M171" s="147" t="str">
        <f t="shared" si="14"/>
        <v>KROMYA MY2 A146</v>
      </c>
      <c r="N171" s="127" t="str">
        <f t="shared" si="15"/>
        <v>A146</v>
      </c>
      <c r="O171" s="281">
        <f t="shared" si="16"/>
        <v>0</v>
      </c>
      <c r="P171" s="262">
        <f t="shared" si="17"/>
        <v>4.4444444444444446E-2</v>
      </c>
      <c r="Q171" s="277">
        <f t="shared" si="18"/>
        <v>0</v>
      </c>
      <c r="R171" s="278">
        <f t="shared" si="19"/>
        <v>0</v>
      </c>
      <c r="S171" s="222"/>
      <c r="U171" s="263"/>
      <c r="V171" s="127"/>
      <c r="W171" s="127"/>
      <c r="X171" s="127"/>
      <c r="Y171" s="127"/>
      <c r="Z171" s="114"/>
      <c r="AA171" s="114"/>
      <c r="AB171" s="114"/>
    </row>
    <row r="172" spans="1:28" ht="50.1" customHeight="1" x14ac:dyDescent="0.2">
      <c r="A172" s="134" t="s">
        <v>389</v>
      </c>
      <c r="B172" s="114"/>
      <c r="C172" s="130" t="s">
        <v>202</v>
      </c>
      <c r="D172" s="236">
        <v>75</v>
      </c>
      <c r="E172" s="291"/>
      <c r="F172" s="255">
        <v>2</v>
      </c>
      <c r="G172" s="287"/>
      <c r="H172" s="296"/>
      <c r="I172" s="149"/>
      <c r="J172" s="149"/>
      <c r="K172" s="149"/>
      <c r="L172" s="149"/>
      <c r="M172" s="147" t="str">
        <f t="shared" si="14"/>
        <v>KROMYA MY2 A147</v>
      </c>
      <c r="N172" s="127" t="str">
        <f t="shared" si="15"/>
        <v>A147</v>
      </c>
      <c r="O172" s="281">
        <f t="shared" si="16"/>
        <v>0</v>
      </c>
      <c r="P172" s="262">
        <f t="shared" si="17"/>
        <v>0.1111111111111111</v>
      </c>
      <c r="Q172" s="277">
        <f t="shared" si="18"/>
        <v>0</v>
      </c>
      <c r="R172" s="278">
        <f t="shared" si="19"/>
        <v>0</v>
      </c>
      <c r="S172" s="222"/>
      <c r="U172" s="263"/>
      <c r="V172" s="127"/>
      <c r="W172" s="127"/>
      <c r="X172" s="127"/>
      <c r="Y172" s="127"/>
      <c r="Z172" s="114"/>
      <c r="AA172" s="114"/>
      <c r="AB172" s="114"/>
    </row>
    <row r="173" spans="1:28" ht="50.1" customHeight="1" x14ac:dyDescent="0.2">
      <c r="A173" s="134" t="s">
        <v>390</v>
      </c>
      <c r="B173" s="114"/>
      <c r="C173" s="130" t="s">
        <v>203</v>
      </c>
      <c r="D173" s="236">
        <v>75</v>
      </c>
      <c r="E173" s="291"/>
      <c r="F173" s="255">
        <v>5</v>
      </c>
      <c r="G173" s="287"/>
      <c r="H173" s="296"/>
      <c r="I173" s="149"/>
      <c r="J173" s="149"/>
      <c r="K173" s="149"/>
      <c r="L173" s="149"/>
      <c r="M173" s="147" t="str">
        <f t="shared" si="14"/>
        <v>KROMYA MY2 A148</v>
      </c>
      <c r="N173" s="127" t="str">
        <f t="shared" si="15"/>
        <v>A148</v>
      </c>
      <c r="O173" s="281">
        <f t="shared" si="16"/>
        <v>0</v>
      </c>
      <c r="P173" s="262">
        <f t="shared" si="17"/>
        <v>0.27777777777777779</v>
      </c>
      <c r="Q173" s="277">
        <f t="shared" si="18"/>
        <v>0</v>
      </c>
      <c r="R173" s="278">
        <f t="shared" si="19"/>
        <v>0</v>
      </c>
      <c r="S173" s="222"/>
      <c r="U173" s="263"/>
      <c r="V173" s="127"/>
      <c r="W173" s="127"/>
      <c r="X173" s="127"/>
      <c r="Y173" s="127"/>
      <c r="Z173" s="114"/>
      <c r="AA173" s="114"/>
      <c r="AB173" s="114"/>
    </row>
    <row r="174" spans="1:28" ht="50.1" customHeight="1" x14ac:dyDescent="0.2">
      <c r="A174" s="134" t="s">
        <v>391</v>
      </c>
      <c r="B174" s="114"/>
      <c r="C174" s="130" t="s">
        <v>204</v>
      </c>
      <c r="D174" s="236">
        <v>75</v>
      </c>
      <c r="E174" s="291"/>
      <c r="F174" s="255">
        <v>10</v>
      </c>
      <c r="G174" s="287"/>
      <c r="H174" s="296"/>
      <c r="I174" s="149"/>
      <c r="J174" s="149"/>
      <c r="K174" s="149"/>
      <c r="L174" s="149"/>
      <c r="M174" s="147" t="str">
        <f t="shared" si="14"/>
        <v>KROMYA MY2 A149</v>
      </c>
      <c r="N174" s="127" t="str">
        <f t="shared" si="15"/>
        <v>A149</v>
      </c>
      <c r="O174" s="281">
        <f t="shared" si="16"/>
        <v>0</v>
      </c>
      <c r="P174" s="262">
        <f t="shared" si="17"/>
        <v>0.55555555555555558</v>
      </c>
      <c r="Q174" s="277">
        <f t="shared" si="18"/>
        <v>0</v>
      </c>
      <c r="R174" s="278">
        <f t="shared" si="19"/>
        <v>0</v>
      </c>
      <c r="S174" s="222"/>
      <c r="U174" s="263"/>
      <c r="V174" s="127"/>
      <c r="W174" s="127"/>
      <c r="X174" s="127"/>
      <c r="Y174" s="127"/>
      <c r="Z174" s="114"/>
      <c r="AA174" s="114"/>
      <c r="AB174" s="114"/>
    </row>
    <row r="175" spans="1:28" ht="50.1" customHeight="1" x14ac:dyDescent="0.2">
      <c r="A175" s="134" t="s">
        <v>392</v>
      </c>
      <c r="B175" s="114"/>
      <c r="C175" s="130" t="s">
        <v>205</v>
      </c>
      <c r="D175" s="236">
        <v>75</v>
      </c>
      <c r="E175" s="291"/>
      <c r="F175" s="255">
        <v>20</v>
      </c>
      <c r="G175" s="287"/>
      <c r="H175" s="296"/>
      <c r="I175" s="149"/>
      <c r="J175" s="149"/>
      <c r="K175" s="149"/>
      <c r="L175" s="149"/>
      <c r="M175" s="147" t="str">
        <f t="shared" si="14"/>
        <v>KROMYA MY2 A150</v>
      </c>
      <c r="N175" s="127" t="str">
        <f t="shared" si="15"/>
        <v>A150</v>
      </c>
      <c r="O175" s="281">
        <f t="shared" si="16"/>
        <v>0</v>
      </c>
      <c r="P175" s="262">
        <f t="shared" si="17"/>
        <v>1.1111111111111112</v>
      </c>
      <c r="Q175" s="277">
        <f t="shared" si="18"/>
        <v>0</v>
      </c>
      <c r="R175" s="278">
        <f t="shared" si="19"/>
        <v>0</v>
      </c>
      <c r="S175" s="222"/>
      <c r="U175" s="263"/>
      <c r="V175" s="127"/>
      <c r="W175" s="127"/>
      <c r="X175" s="127"/>
      <c r="Y175" s="127"/>
      <c r="Z175" s="114"/>
      <c r="AA175" s="114"/>
      <c r="AB175" s="114"/>
    </row>
    <row r="176" spans="1:28" ht="50.1" customHeight="1" x14ac:dyDescent="0.2">
      <c r="A176" s="134" t="s">
        <v>393</v>
      </c>
      <c r="B176" s="114"/>
      <c r="C176" s="130" t="s">
        <v>206</v>
      </c>
      <c r="D176" s="236">
        <v>75</v>
      </c>
      <c r="E176" s="291"/>
      <c r="F176" s="258">
        <v>0.2</v>
      </c>
      <c r="G176" s="287"/>
      <c r="H176" s="296"/>
      <c r="I176" s="149"/>
      <c r="J176" s="149"/>
      <c r="K176" s="149"/>
      <c r="L176" s="149"/>
      <c r="M176" s="147" t="str">
        <f t="shared" si="14"/>
        <v>KROMYA MY2 A151</v>
      </c>
      <c r="N176" s="127" t="str">
        <f t="shared" si="15"/>
        <v>A151</v>
      </c>
      <c r="O176" s="281">
        <f t="shared" si="16"/>
        <v>0</v>
      </c>
      <c r="P176" s="262">
        <f t="shared" si="17"/>
        <v>1.1111111111111112E-2</v>
      </c>
      <c r="Q176" s="277">
        <f t="shared" si="18"/>
        <v>0</v>
      </c>
      <c r="R176" s="278">
        <f t="shared" si="19"/>
        <v>0</v>
      </c>
      <c r="S176" s="222"/>
      <c r="U176" s="263"/>
      <c r="V176" s="127"/>
      <c r="W176" s="127"/>
      <c r="X176" s="127"/>
      <c r="Y176" s="127"/>
      <c r="Z176" s="114"/>
      <c r="AA176" s="114"/>
      <c r="AB176" s="114"/>
    </row>
    <row r="177" spans="1:28" ht="50.1" customHeight="1" x14ac:dyDescent="0.2">
      <c r="A177" s="134" t="s">
        <v>394</v>
      </c>
      <c r="B177" s="114"/>
      <c r="C177" s="130" t="s">
        <v>207</v>
      </c>
      <c r="D177" s="236">
        <v>75</v>
      </c>
      <c r="E177" s="291"/>
      <c r="F177" s="255">
        <v>1</v>
      </c>
      <c r="G177" s="257">
        <v>0.4</v>
      </c>
      <c r="H177" s="290">
        <v>0.4</v>
      </c>
      <c r="I177" s="149"/>
      <c r="J177" s="149"/>
      <c r="K177" s="149"/>
      <c r="L177" s="149"/>
      <c r="M177" s="147" t="str">
        <f t="shared" si="14"/>
        <v>KROMYA MY2 A152</v>
      </c>
      <c r="N177" s="127" t="str">
        <f t="shared" si="15"/>
        <v>A152</v>
      </c>
      <c r="O177" s="281">
        <f t="shared" si="16"/>
        <v>0</v>
      </c>
      <c r="P177" s="262">
        <f t="shared" si="17"/>
        <v>5.5555555555555552E-2</v>
      </c>
      <c r="Q177" s="252">
        <f t="shared" si="18"/>
        <v>2.2222222222222223E-2</v>
      </c>
      <c r="R177" s="266">
        <f t="shared" si="19"/>
        <v>2.2222222222222223E-2</v>
      </c>
      <c r="S177" s="222"/>
      <c r="U177" s="263"/>
      <c r="V177" s="127"/>
      <c r="W177" s="127"/>
      <c r="X177" s="127"/>
      <c r="Y177" s="127"/>
      <c r="Z177" s="114"/>
      <c r="AA177" s="114"/>
      <c r="AB177" s="114"/>
    </row>
    <row r="178" spans="1:28" ht="50.1" customHeight="1" x14ac:dyDescent="0.2">
      <c r="A178" s="134" t="s">
        <v>395</v>
      </c>
      <c r="B178" s="114"/>
      <c r="C178" s="130" t="s">
        <v>208</v>
      </c>
      <c r="D178" s="236">
        <v>75</v>
      </c>
      <c r="E178" s="291"/>
      <c r="F178" s="255">
        <v>2</v>
      </c>
      <c r="G178" s="257">
        <v>0.6</v>
      </c>
      <c r="H178" s="290">
        <v>0.6</v>
      </c>
      <c r="I178" s="149"/>
      <c r="J178" s="149"/>
      <c r="K178" s="149"/>
      <c r="L178" s="149"/>
      <c r="M178" s="147" t="str">
        <f t="shared" si="14"/>
        <v>KROMYA MY2 A153</v>
      </c>
      <c r="N178" s="127" t="str">
        <f t="shared" si="15"/>
        <v>A153</v>
      </c>
      <c r="O178" s="281">
        <f t="shared" si="16"/>
        <v>0</v>
      </c>
      <c r="P178" s="262">
        <f t="shared" si="17"/>
        <v>0.1111111111111111</v>
      </c>
      <c r="Q178" s="252">
        <f t="shared" si="18"/>
        <v>3.3333333333333333E-2</v>
      </c>
      <c r="R178" s="266">
        <f t="shared" si="19"/>
        <v>3.3333333333333333E-2</v>
      </c>
      <c r="S178" s="222"/>
      <c r="U178" s="263"/>
      <c r="V178" s="127"/>
      <c r="W178" s="127"/>
      <c r="X178" s="127"/>
      <c r="Y178" s="127"/>
      <c r="Z178" s="114"/>
      <c r="AA178" s="114"/>
      <c r="AB178" s="114"/>
    </row>
    <row r="179" spans="1:28" ht="50.1" customHeight="1" x14ac:dyDescent="0.2">
      <c r="A179" s="134" t="s">
        <v>396</v>
      </c>
      <c r="B179" s="114"/>
      <c r="C179" s="130" t="s">
        <v>209</v>
      </c>
      <c r="D179" s="236">
        <v>75</v>
      </c>
      <c r="E179" s="291"/>
      <c r="F179" s="255">
        <v>5</v>
      </c>
      <c r="G179" s="253">
        <v>1</v>
      </c>
      <c r="H179" s="288">
        <v>1</v>
      </c>
      <c r="I179" s="149"/>
      <c r="J179" s="149"/>
      <c r="K179" s="149"/>
      <c r="L179" s="149"/>
      <c r="M179" s="147" t="str">
        <f t="shared" si="14"/>
        <v>KROMYA MY2 A154</v>
      </c>
      <c r="N179" s="127" t="str">
        <f t="shared" si="15"/>
        <v>A154</v>
      </c>
      <c r="O179" s="281">
        <f t="shared" si="16"/>
        <v>0</v>
      </c>
      <c r="P179" s="262">
        <f t="shared" si="17"/>
        <v>0.27777777777777779</v>
      </c>
      <c r="Q179" s="252">
        <f t="shared" si="18"/>
        <v>5.5555555555555552E-2</v>
      </c>
      <c r="R179" s="266">
        <f t="shared" si="19"/>
        <v>5.5555555555555552E-2</v>
      </c>
      <c r="S179" s="222"/>
      <c r="U179" s="263"/>
      <c r="V179" s="127"/>
      <c r="W179" s="127"/>
      <c r="X179" s="127"/>
      <c r="Y179" s="127"/>
      <c r="Z179" s="114"/>
      <c r="AA179" s="114"/>
      <c r="AB179" s="114"/>
    </row>
    <row r="180" spans="1:28" ht="50.1" customHeight="1" x14ac:dyDescent="0.2">
      <c r="A180" s="134" t="s">
        <v>397</v>
      </c>
      <c r="B180" s="114"/>
      <c r="C180" s="130" t="s">
        <v>210</v>
      </c>
      <c r="D180" s="236">
        <v>75</v>
      </c>
      <c r="E180" s="291"/>
      <c r="F180" s="255">
        <v>10</v>
      </c>
      <c r="G180" s="253">
        <v>2</v>
      </c>
      <c r="H180" s="288">
        <v>2</v>
      </c>
      <c r="I180" s="149"/>
      <c r="J180" s="149"/>
      <c r="K180" s="149"/>
      <c r="L180" s="149"/>
      <c r="M180" s="147" t="str">
        <f t="shared" si="14"/>
        <v>KROMYA MY2 A155</v>
      </c>
      <c r="N180" s="127" t="str">
        <f t="shared" si="15"/>
        <v>A155</v>
      </c>
      <c r="O180" s="281">
        <f t="shared" si="16"/>
        <v>0</v>
      </c>
      <c r="P180" s="262">
        <f t="shared" si="17"/>
        <v>0.55555555555555558</v>
      </c>
      <c r="Q180" s="252">
        <f t="shared" si="18"/>
        <v>0.1111111111111111</v>
      </c>
      <c r="R180" s="266">
        <f t="shared" si="19"/>
        <v>0.1111111111111111</v>
      </c>
      <c r="S180" s="222"/>
      <c r="U180" s="263"/>
      <c r="V180" s="127"/>
      <c r="W180" s="127"/>
      <c r="X180" s="127"/>
      <c r="Y180" s="127"/>
      <c r="Z180" s="114"/>
      <c r="AA180" s="114"/>
      <c r="AB180" s="114"/>
    </row>
    <row r="181" spans="1:28" ht="50.1" customHeight="1" x14ac:dyDescent="0.2">
      <c r="A181" s="134" t="s">
        <v>398</v>
      </c>
      <c r="B181" s="114"/>
      <c r="C181" s="130" t="s">
        <v>211</v>
      </c>
      <c r="D181" s="236">
        <v>75</v>
      </c>
      <c r="E181" s="292">
        <v>1</v>
      </c>
      <c r="F181" s="255">
        <v>5</v>
      </c>
      <c r="G181" s="287"/>
      <c r="H181" s="290">
        <v>0.6</v>
      </c>
      <c r="I181" s="149"/>
      <c r="J181" s="149"/>
      <c r="K181" s="149"/>
      <c r="L181" s="149"/>
      <c r="M181" s="147" t="str">
        <f t="shared" si="14"/>
        <v>KROMYA MY2 A156</v>
      </c>
      <c r="N181" s="127" t="str">
        <f t="shared" si="15"/>
        <v>A156</v>
      </c>
      <c r="O181" s="265">
        <f t="shared" si="16"/>
        <v>5.5555555555555552E-2</v>
      </c>
      <c r="P181" s="262">
        <f t="shared" si="17"/>
        <v>0.27777777777777779</v>
      </c>
      <c r="Q181" s="277">
        <f t="shared" si="18"/>
        <v>0</v>
      </c>
      <c r="R181" s="266">
        <f t="shared" si="19"/>
        <v>3.3333333333333333E-2</v>
      </c>
      <c r="S181" s="222"/>
      <c r="U181" s="263"/>
      <c r="V181" s="127"/>
      <c r="W181" s="127"/>
      <c r="X181" s="127"/>
      <c r="Y181" s="127"/>
      <c r="Z181" s="114"/>
      <c r="AA181" s="114"/>
      <c r="AB181" s="114"/>
    </row>
    <row r="182" spans="1:28" ht="50.1" customHeight="1" x14ac:dyDescent="0.2">
      <c r="A182" s="134" t="s">
        <v>399</v>
      </c>
      <c r="B182" s="114"/>
      <c r="C182" s="130" t="s">
        <v>212</v>
      </c>
      <c r="D182" s="236">
        <v>75</v>
      </c>
      <c r="E182" s="291"/>
      <c r="F182" s="255">
        <v>15</v>
      </c>
      <c r="G182" s="253">
        <v>5</v>
      </c>
      <c r="H182" s="288">
        <v>5</v>
      </c>
      <c r="I182" s="149"/>
      <c r="J182" s="149"/>
      <c r="K182" s="149"/>
      <c r="L182" s="149"/>
      <c r="M182" s="147" t="str">
        <f t="shared" si="14"/>
        <v>KROMYA MY2 A157</v>
      </c>
      <c r="N182" s="127" t="str">
        <f t="shared" si="15"/>
        <v>A157</v>
      </c>
      <c r="O182" s="281">
        <f t="shared" si="16"/>
        <v>0</v>
      </c>
      <c r="P182" s="262">
        <f t="shared" si="17"/>
        <v>0.83333333333333337</v>
      </c>
      <c r="Q182" s="252">
        <f t="shared" si="18"/>
        <v>0.27777777777777779</v>
      </c>
      <c r="R182" s="266">
        <f t="shared" si="19"/>
        <v>0.27777777777777779</v>
      </c>
      <c r="S182" s="222"/>
      <c r="U182" s="263"/>
      <c r="V182" s="127"/>
      <c r="W182" s="127"/>
      <c r="X182" s="127"/>
      <c r="Y182" s="127"/>
      <c r="Z182" s="114"/>
      <c r="AA182" s="114"/>
      <c r="AB182" s="114"/>
    </row>
    <row r="183" spans="1:28" ht="50.1" customHeight="1" x14ac:dyDescent="0.2">
      <c r="A183" s="134" t="s">
        <v>400</v>
      </c>
      <c r="B183" s="114"/>
      <c r="C183" s="130" t="s">
        <v>213</v>
      </c>
      <c r="D183" s="236">
        <v>75</v>
      </c>
      <c r="E183" s="291"/>
      <c r="F183" s="255">
        <v>30</v>
      </c>
      <c r="G183" s="253">
        <v>10</v>
      </c>
      <c r="H183" s="288">
        <v>10</v>
      </c>
      <c r="I183" s="149"/>
      <c r="J183" s="149"/>
      <c r="K183" s="149"/>
      <c r="L183" s="149"/>
      <c r="M183" s="147" t="str">
        <f t="shared" si="14"/>
        <v>KROMYA MY2 A158</v>
      </c>
      <c r="N183" s="127" t="str">
        <f t="shared" si="15"/>
        <v>A158</v>
      </c>
      <c r="O183" s="281">
        <f t="shared" si="16"/>
        <v>0</v>
      </c>
      <c r="P183" s="262">
        <f t="shared" si="17"/>
        <v>1.6666666666666667</v>
      </c>
      <c r="Q183" s="252">
        <f t="shared" si="18"/>
        <v>0.55555555555555558</v>
      </c>
      <c r="R183" s="266">
        <f t="shared" si="19"/>
        <v>0.55555555555555558</v>
      </c>
      <c r="S183" s="222"/>
      <c r="U183" s="263"/>
      <c r="V183" s="127"/>
      <c r="W183" s="127"/>
      <c r="X183" s="127"/>
      <c r="Y183" s="127"/>
      <c r="Z183" s="114"/>
      <c r="AA183" s="114"/>
      <c r="AB183" s="114"/>
    </row>
    <row r="184" spans="1:28" ht="50.1" customHeight="1" x14ac:dyDescent="0.2">
      <c r="A184" s="134" t="s">
        <v>401</v>
      </c>
      <c r="B184" s="114"/>
      <c r="C184" s="130" t="s">
        <v>214</v>
      </c>
      <c r="D184" s="236">
        <v>75</v>
      </c>
      <c r="E184" s="291"/>
      <c r="F184" s="255">
        <v>90</v>
      </c>
      <c r="G184" s="253">
        <v>40</v>
      </c>
      <c r="H184" s="288">
        <v>20</v>
      </c>
      <c r="I184" s="149"/>
      <c r="J184" s="149"/>
      <c r="K184" s="149"/>
      <c r="L184" s="149"/>
      <c r="M184" s="147" t="str">
        <f t="shared" si="14"/>
        <v>KROMYA MY2 A159</v>
      </c>
      <c r="N184" s="127" t="str">
        <f t="shared" si="15"/>
        <v>A159</v>
      </c>
      <c r="O184" s="281">
        <f t="shared" si="16"/>
        <v>0</v>
      </c>
      <c r="P184" s="262">
        <f t="shared" si="17"/>
        <v>5</v>
      </c>
      <c r="Q184" s="252">
        <f t="shared" si="18"/>
        <v>2.2222222222222223</v>
      </c>
      <c r="R184" s="266">
        <f t="shared" si="19"/>
        <v>1.1111111111111112</v>
      </c>
      <c r="S184" s="222"/>
      <c r="U184" s="263"/>
      <c r="V184" s="127"/>
      <c r="W184" s="127"/>
      <c r="X184" s="127"/>
      <c r="Y184" s="127"/>
      <c r="Z184" s="114"/>
      <c r="AA184" s="114"/>
      <c r="AB184" s="114"/>
    </row>
    <row r="185" spans="1:28" ht="50.1" customHeight="1" x14ac:dyDescent="0.2">
      <c r="A185" s="134" t="s">
        <v>402</v>
      </c>
      <c r="B185" s="114"/>
      <c r="C185" s="130" t="s">
        <v>215</v>
      </c>
      <c r="D185" s="236">
        <v>75</v>
      </c>
      <c r="E185" s="291"/>
      <c r="F185" s="255">
        <v>30</v>
      </c>
      <c r="G185" s="287"/>
      <c r="H185" s="288">
        <v>20</v>
      </c>
      <c r="I185" s="149"/>
      <c r="J185" s="149"/>
      <c r="K185" s="149"/>
      <c r="L185" s="149"/>
      <c r="M185" s="147" t="str">
        <f t="shared" ref="M185:M190" si="20">A185</f>
        <v>KROMYA MY2 A160</v>
      </c>
      <c r="N185" s="127" t="str">
        <f t="shared" ref="N185:N190" si="21">C185</f>
        <v>A160</v>
      </c>
      <c r="O185" s="281">
        <f t="shared" si="16"/>
        <v>0</v>
      </c>
      <c r="P185" s="262">
        <f t="shared" si="17"/>
        <v>1.6666666666666667</v>
      </c>
      <c r="Q185" s="277">
        <f t="shared" si="18"/>
        <v>0</v>
      </c>
      <c r="R185" s="266">
        <f t="shared" si="19"/>
        <v>1.1111111111111112</v>
      </c>
      <c r="S185" s="222"/>
      <c r="U185" s="263"/>
      <c r="V185" s="127"/>
      <c r="W185" s="127"/>
      <c r="X185" s="127"/>
      <c r="Y185" s="127"/>
      <c r="Z185" s="114"/>
      <c r="AA185" s="114"/>
      <c r="AB185" s="114"/>
    </row>
    <row r="186" spans="1:28" ht="50.1" customHeight="1" x14ac:dyDescent="0.2">
      <c r="A186" s="134" t="s">
        <v>403</v>
      </c>
      <c r="B186" s="114"/>
      <c r="C186" s="130" t="s">
        <v>216</v>
      </c>
      <c r="D186" s="236">
        <v>75</v>
      </c>
      <c r="E186" s="292">
        <v>2</v>
      </c>
      <c r="F186" s="255">
        <v>10</v>
      </c>
      <c r="G186" s="287"/>
      <c r="H186" s="288">
        <v>1</v>
      </c>
      <c r="I186" s="149"/>
      <c r="J186" s="149"/>
      <c r="K186" s="149"/>
      <c r="L186" s="149"/>
      <c r="M186" s="147" t="str">
        <f t="shared" si="20"/>
        <v>KROMYA MY2 A161</v>
      </c>
      <c r="N186" s="127" t="str">
        <f t="shared" si="21"/>
        <v>A161</v>
      </c>
      <c r="O186" s="265">
        <f t="shared" si="16"/>
        <v>0.1111111111111111</v>
      </c>
      <c r="P186" s="262">
        <f t="shared" si="17"/>
        <v>0.55555555555555558</v>
      </c>
      <c r="Q186" s="277">
        <f t="shared" si="18"/>
        <v>0</v>
      </c>
      <c r="R186" s="266">
        <f t="shared" si="19"/>
        <v>5.5555555555555552E-2</v>
      </c>
      <c r="S186" s="222"/>
      <c r="U186" s="263"/>
      <c r="V186" s="127"/>
      <c r="W186" s="127"/>
      <c r="X186" s="127"/>
      <c r="Y186" s="127"/>
      <c r="Z186" s="114"/>
      <c r="AA186" s="114"/>
      <c r="AB186" s="114"/>
    </row>
    <row r="187" spans="1:28" ht="50.1" customHeight="1" x14ac:dyDescent="0.2">
      <c r="A187" s="134" t="s">
        <v>404</v>
      </c>
      <c r="B187" s="114"/>
      <c r="C187" s="130" t="s">
        <v>217</v>
      </c>
      <c r="D187" s="236">
        <v>75</v>
      </c>
      <c r="E187" s="292">
        <v>5</v>
      </c>
      <c r="F187" s="255">
        <v>20</v>
      </c>
      <c r="G187" s="287"/>
      <c r="H187" s="288">
        <v>2</v>
      </c>
      <c r="I187" s="149"/>
      <c r="J187" s="149"/>
      <c r="K187" s="149"/>
      <c r="L187" s="149"/>
      <c r="M187" s="147" t="str">
        <f t="shared" si="20"/>
        <v>KROMYA MY2 A162</v>
      </c>
      <c r="N187" s="127" t="str">
        <f t="shared" si="21"/>
        <v>A162</v>
      </c>
      <c r="O187" s="265">
        <f t="shared" si="16"/>
        <v>0.27777777777777779</v>
      </c>
      <c r="P187" s="262">
        <f t="shared" si="17"/>
        <v>1.1111111111111112</v>
      </c>
      <c r="Q187" s="277">
        <f t="shared" si="18"/>
        <v>0</v>
      </c>
      <c r="R187" s="266">
        <f t="shared" si="19"/>
        <v>0.1111111111111111</v>
      </c>
      <c r="S187" s="222"/>
      <c r="U187" s="263"/>
      <c r="V187" s="127"/>
      <c r="W187" s="127"/>
      <c r="X187" s="127"/>
      <c r="Y187" s="127"/>
      <c r="Z187" s="114"/>
      <c r="AA187" s="114"/>
      <c r="AB187" s="114"/>
    </row>
    <row r="188" spans="1:28" ht="50.1" customHeight="1" x14ac:dyDescent="0.2">
      <c r="A188" s="134" t="s">
        <v>405</v>
      </c>
      <c r="B188" s="114"/>
      <c r="C188" s="130" t="s">
        <v>218</v>
      </c>
      <c r="D188" s="236">
        <v>75</v>
      </c>
      <c r="E188" s="292">
        <v>10</v>
      </c>
      <c r="F188" s="255">
        <v>35</v>
      </c>
      <c r="G188" s="287"/>
      <c r="H188" s="288">
        <v>5</v>
      </c>
      <c r="I188" s="149"/>
      <c r="J188" s="149"/>
      <c r="K188" s="149"/>
      <c r="L188" s="149"/>
      <c r="M188" s="147" t="str">
        <f t="shared" si="20"/>
        <v>KROMYA MY2 A163</v>
      </c>
      <c r="N188" s="127" t="str">
        <f t="shared" si="21"/>
        <v>A163</v>
      </c>
      <c r="O188" s="265">
        <f t="shared" si="16"/>
        <v>0.55555555555555558</v>
      </c>
      <c r="P188" s="262">
        <f t="shared" si="17"/>
        <v>1.9444444444444444</v>
      </c>
      <c r="Q188" s="277">
        <f t="shared" si="18"/>
        <v>0</v>
      </c>
      <c r="R188" s="266">
        <f t="shared" si="19"/>
        <v>0.27777777777777779</v>
      </c>
      <c r="S188" s="222"/>
      <c r="U188" s="263"/>
      <c r="V188" s="127"/>
      <c r="W188" s="127"/>
      <c r="X188" s="127"/>
      <c r="Y188" s="127"/>
      <c r="Z188" s="114"/>
      <c r="AA188" s="114"/>
      <c r="AB188" s="114"/>
    </row>
    <row r="189" spans="1:28" ht="50.1" customHeight="1" x14ac:dyDescent="0.2">
      <c r="A189" s="134" t="s">
        <v>406</v>
      </c>
      <c r="B189" s="114"/>
      <c r="C189" s="130" t="s">
        <v>219</v>
      </c>
      <c r="D189" s="236">
        <v>75</v>
      </c>
      <c r="E189" s="292">
        <v>20</v>
      </c>
      <c r="F189" s="255">
        <v>70</v>
      </c>
      <c r="G189" s="287"/>
      <c r="H189" s="288">
        <v>10</v>
      </c>
      <c r="I189" s="149"/>
      <c r="J189" s="149"/>
      <c r="K189" s="149"/>
      <c r="L189" s="149"/>
      <c r="M189" s="147" t="str">
        <f t="shared" si="20"/>
        <v>KROMYA MY2 A164</v>
      </c>
      <c r="N189" s="127" t="str">
        <f t="shared" si="21"/>
        <v>A164</v>
      </c>
      <c r="O189" s="265">
        <f t="shared" si="16"/>
        <v>1.1111111111111112</v>
      </c>
      <c r="P189" s="262">
        <f t="shared" si="17"/>
        <v>3.8888888888888888</v>
      </c>
      <c r="Q189" s="277">
        <f t="shared" si="18"/>
        <v>0</v>
      </c>
      <c r="R189" s="266">
        <f t="shared" si="19"/>
        <v>0.55555555555555558</v>
      </c>
      <c r="S189" s="222"/>
      <c r="U189" s="263"/>
      <c r="V189" s="127"/>
      <c r="W189" s="127"/>
      <c r="X189" s="127"/>
      <c r="Y189" s="127"/>
      <c r="Z189" s="114"/>
      <c r="AA189" s="114"/>
      <c r="AB189" s="114"/>
    </row>
    <row r="190" spans="1:28" ht="50.1" customHeight="1" thickBot="1" x14ac:dyDescent="0.25">
      <c r="A190" s="141" t="s">
        <v>407</v>
      </c>
      <c r="B190" s="142"/>
      <c r="C190" s="143" t="s">
        <v>220</v>
      </c>
      <c r="D190" s="275">
        <v>75</v>
      </c>
      <c r="E190" s="299">
        <v>30</v>
      </c>
      <c r="F190" s="300">
        <v>100</v>
      </c>
      <c r="G190" s="301"/>
      <c r="H190" s="302">
        <v>20</v>
      </c>
      <c r="I190" s="149"/>
      <c r="J190" s="149"/>
      <c r="K190" s="149"/>
      <c r="L190" s="149"/>
      <c r="M190" s="311" t="str">
        <f t="shared" si="20"/>
        <v>KROMYA MY2 A165</v>
      </c>
      <c r="N190" s="312" t="str">
        <f t="shared" si="21"/>
        <v>A165</v>
      </c>
      <c r="O190" s="267">
        <f t="shared" si="16"/>
        <v>1.6666666666666667</v>
      </c>
      <c r="P190" s="303">
        <f t="shared" si="17"/>
        <v>5.5555555555555554</v>
      </c>
      <c r="Q190" s="285">
        <f t="shared" si="18"/>
        <v>0</v>
      </c>
      <c r="R190" s="268">
        <f t="shared" si="19"/>
        <v>1.1111111111111112</v>
      </c>
      <c r="S190" s="222"/>
      <c r="U190" s="263"/>
      <c r="V190" s="127"/>
      <c r="W190" s="127"/>
      <c r="X190" s="127"/>
      <c r="Y190" s="127"/>
      <c r="Z190" s="114"/>
      <c r="AA190" s="114"/>
      <c r="AB190" s="114"/>
    </row>
    <row r="191" spans="1:28" x14ac:dyDescent="0.2">
      <c r="A191" s="220"/>
      <c r="B191" s="221"/>
      <c r="C191" s="222"/>
      <c r="D191" s="222"/>
      <c r="E191" s="222"/>
      <c r="F191" s="411"/>
      <c r="G191" s="412"/>
      <c r="H191" s="222"/>
      <c r="I191" s="222"/>
      <c r="J191" s="222"/>
      <c r="K191" s="222"/>
      <c r="L191" s="221"/>
      <c r="M191" s="222"/>
      <c r="N191" s="222"/>
      <c r="O191" s="222"/>
      <c r="P191" s="222"/>
      <c r="Q191" s="413"/>
      <c r="R191" s="221"/>
      <c r="S191" s="221"/>
      <c r="AB191" s="113"/>
    </row>
  </sheetData>
  <sheetProtection algorithmName="SHA-512" hashValue="RjLKogIInTANsRnVepACEyPQXFgSo7jTWr7U7EMXU4CctNPOVBW7+tWHTrVUue7k6x/8NonZ9m1wLqgzHUPoSw==" saltValue="GRcweg5q0n1sha6HqH645g==" spinCount="100000" sheet="1" formatCells="0" formatColumns="0" formatRows="0" insertColumns="0" insertRows="0" insertHyperlinks="0" deleteColumns="0" deleteRows="0" selectLockedCells="1" sort="0" autoFilter="0" pivotTables="0"/>
  <mergeCells count="8">
    <mergeCell ref="B1:R1"/>
    <mergeCell ref="B14:R14"/>
    <mergeCell ref="U14:AB14"/>
    <mergeCell ref="U1:AB1"/>
    <mergeCell ref="M22:R22"/>
    <mergeCell ref="E22:H22"/>
    <mergeCell ref="A22:B22"/>
    <mergeCell ref="M15:R15"/>
  </mergeCell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0">
    <tabColor rgb="FFE30F28"/>
  </sheetPr>
  <dimension ref="A1:BX133"/>
  <sheetViews>
    <sheetView showGridLines="0" showRowColHeaders="0" tabSelected="1" zoomScale="115" zoomScaleNormal="115" workbookViewId="0">
      <selection activeCell="K4" sqref="K4:M4"/>
    </sheetView>
  </sheetViews>
  <sheetFormatPr baseColWidth="10" defaultRowHeight="12.75" x14ac:dyDescent="0.2"/>
  <cols>
    <col min="1" max="1" width="3.7109375" customWidth="1"/>
    <col min="2" max="2" width="25.7109375" style="1" customWidth="1"/>
    <col min="3" max="3" width="10.140625" style="1" hidden="1" customWidth="1"/>
    <col min="4" max="4" width="3.7109375" style="1" customWidth="1"/>
    <col min="5" max="5" width="6.7109375" customWidth="1"/>
    <col min="6" max="6" width="2.7109375" customWidth="1"/>
    <col min="7" max="7" width="5.7109375" customWidth="1"/>
    <col min="8" max="8" width="3.7109375" customWidth="1"/>
    <col min="9" max="9" width="2.7109375" customWidth="1"/>
    <col min="10" max="11" width="3.7109375" customWidth="1"/>
    <col min="12" max="12" width="10.7109375" customWidth="1"/>
    <col min="13" max="14" width="3.7109375" customWidth="1"/>
    <col min="15" max="15" width="13.7109375" customWidth="1"/>
    <col min="16" max="16" width="5.7109375" customWidth="1"/>
    <col min="17" max="17" width="2.7109375" customWidth="1"/>
    <col min="18" max="18" width="5.7109375" customWidth="1"/>
    <col min="19" max="19" width="3.7109375" customWidth="1"/>
    <col min="20" max="21" width="9.7109375" hidden="1" customWidth="1"/>
    <col min="22" max="22" width="3.7109375" customWidth="1"/>
    <col min="23" max="23" width="9.7109375" customWidth="1"/>
    <col min="24" max="24" width="4.7109375" customWidth="1"/>
    <col min="25" max="25" width="11.7109375" customWidth="1"/>
    <col min="26" max="26" width="13.7109375" customWidth="1"/>
    <col min="27" max="27" width="3.7109375" customWidth="1"/>
    <col min="28" max="28" width="5.85546875" customWidth="1"/>
  </cols>
  <sheetData>
    <row r="1" spans="1:76" s="3" customFormat="1" ht="19.5" thickTop="1" thickBot="1" x14ac:dyDescent="0.25">
      <c r="A1" s="394" t="s">
        <v>33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6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  <c r="AO1" s="192"/>
      <c r="AP1" s="192"/>
      <c r="AQ1" s="192"/>
      <c r="AR1" s="192"/>
      <c r="AS1" s="192"/>
      <c r="AT1" s="192"/>
      <c r="AU1" s="192"/>
      <c r="AV1" s="192"/>
      <c r="AW1" s="192"/>
      <c r="AX1" s="192"/>
      <c r="AY1" s="192"/>
      <c r="AZ1" s="192"/>
      <c r="BA1" s="192"/>
      <c r="BB1" s="192"/>
      <c r="BC1" s="192"/>
      <c r="BD1" s="192"/>
      <c r="BE1" s="192"/>
      <c r="BF1" s="192"/>
      <c r="BG1" s="192"/>
      <c r="BH1" s="192"/>
      <c r="BI1" s="192"/>
      <c r="BJ1" s="192"/>
      <c r="BK1" s="192"/>
      <c r="BL1" s="192"/>
      <c r="BM1" s="192"/>
      <c r="BN1" s="192"/>
      <c r="BO1" s="192"/>
      <c r="BP1" s="192"/>
      <c r="BQ1" s="192"/>
      <c r="BR1" s="192"/>
      <c r="BS1" s="192"/>
      <c r="BT1" s="192"/>
      <c r="BU1" s="192"/>
      <c r="BV1" s="192"/>
      <c r="BW1" s="192"/>
      <c r="BX1" s="192"/>
    </row>
    <row r="2" spans="1:76" s="3" customFormat="1" ht="27" thickBot="1" x14ac:dyDescent="0.25">
      <c r="A2" s="400" t="s">
        <v>5</v>
      </c>
      <c r="B2" s="401"/>
      <c r="C2" s="77"/>
      <c r="D2" s="396" t="s">
        <v>221</v>
      </c>
      <c r="E2" s="397"/>
      <c r="F2" s="397"/>
      <c r="G2" s="397"/>
      <c r="H2" s="397"/>
      <c r="I2" s="397"/>
      <c r="J2" s="397"/>
      <c r="K2" s="397"/>
      <c r="L2" s="397"/>
      <c r="M2" s="397"/>
      <c r="N2" s="39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9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92"/>
      <c r="AS2" s="192"/>
      <c r="AT2" s="192"/>
      <c r="AU2" s="192"/>
      <c r="AV2" s="192"/>
      <c r="AW2" s="192"/>
      <c r="AX2" s="192"/>
      <c r="AY2" s="192"/>
      <c r="AZ2" s="192"/>
      <c r="BA2" s="192"/>
      <c r="BB2" s="192"/>
      <c r="BC2" s="192"/>
      <c r="BD2" s="192"/>
      <c r="BE2" s="192"/>
      <c r="BF2" s="192"/>
      <c r="BG2" s="192"/>
      <c r="BH2" s="192"/>
      <c r="BI2" s="192"/>
      <c r="BJ2" s="192"/>
      <c r="BK2" s="192"/>
      <c r="BL2" s="192"/>
      <c r="BM2" s="192"/>
      <c r="BN2" s="192"/>
      <c r="BO2" s="192"/>
      <c r="BP2" s="192"/>
      <c r="BQ2" s="192"/>
      <c r="BR2" s="192"/>
      <c r="BS2" s="192"/>
      <c r="BT2" s="192"/>
      <c r="BU2" s="192"/>
      <c r="BV2" s="192"/>
      <c r="BW2" s="192"/>
      <c r="BX2" s="192"/>
    </row>
    <row r="3" spans="1:76" s="3" customFormat="1" ht="18.75" thickBot="1" x14ac:dyDescent="0.25">
      <c r="A3" s="400" t="s">
        <v>7</v>
      </c>
      <c r="B3" s="401"/>
      <c r="C3" s="77"/>
      <c r="D3" s="399" t="s">
        <v>4</v>
      </c>
      <c r="E3" s="399"/>
      <c r="F3" s="399"/>
      <c r="G3" s="399"/>
      <c r="H3" s="399"/>
      <c r="I3" s="399"/>
      <c r="J3" s="399"/>
      <c r="K3" s="399"/>
      <c r="L3" s="80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9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</row>
    <row r="4" spans="1:76" s="3" customFormat="1" ht="18.75" thickBot="1" x14ac:dyDescent="0.25">
      <c r="A4" s="400" t="s">
        <v>6</v>
      </c>
      <c r="B4" s="401"/>
      <c r="C4" s="401"/>
      <c r="D4" s="401"/>
      <c r="E4" s="401"/>
      <c r="F4" s="401"/>
      <c r="G4" s="78"/>
      <c r="H4" s="78"/>
      <c r="I4" s="78"/>
      <c r="J4" s="78"/>
      <c r="K4" s="402">
        <v>54</v>
      </c>
      <c r="L4" s="403"/>
      <c r="M4" s="403"/>
      <c r="N4" s="54" t="s">
        <v>3</v>
      </c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9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192"/>
      <c r="AU4" s="192"/>
      <c r="AV4" s="192"/>
      <c r="AW4" s="192"/>
      <c r="AX4" s="192"/>
      <c r="AY4" s="192"/>
      <c r="AZ4" s="192"/>
      <c r="BA4" s="192"/>
      <c r="BB4" s="192"/>
      <c r="BC4" s="192"/>
      <c r="BD4" s="192"/>
      <c r="BE4" s="192"/>
      <c r="BF4" s="192"/>
      <c r="BG4" s="192"/>
      <c r="BH4" s="192"/>
      <c r="BI4" s="192"/>
      <c r="BJ4" s="192"/>
      <c r="BK4" s="192"/>
      <c r="BL4" s="192"/>
      <c r="BM4" s="192"/>
      <c r="BN4" s="192"/>
      <c r="BO4" s="192"/>
      <c r="BP4" s="192"/>
      <c r="BQ4" s="192"/>
      <c r="BR4" s="192"/>
      <c r="BS4" s="192"/>
      <c r="BT4" s="192"/>
      <c r="BU4" s="192"/>
      <c r="BV4" s="192"/>
      <c r="BW4" s="192"/>
      <c r="BX4" s="192"/>
    </row>
    <row r="5" spans="1:76" s="3" customFormat="1" ht="18.75" thickBot="1" x14ac:dyDescent="0.25">
      <c r="A5" s="374" t="s">
        <v>413</v>
      </c>
      <c r="B5" s="375"/>
      <c r="C5" s="375"/>
      <c r="D5" s="375"/>
      <c r="E5" s="375"/>
      <c r="F5" s="375"/>
      <c r="G5" s="82"/>
      <c r="H5" s="376" t="s">
        <v>243</v>
      </c>
      <c r="I5" s="377"/>
      <c r="J5" s="377"/>
      <c r="K5" s="377"/>
      <c r="L5" s="377"/>
      <c r="M5" s="377"/>
      <c r="N5" s="3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9"/>
      <c r="AC5" s="192"/>
      <c r="AD5" s="192"/>
      <c r="AE5" s="192"/>
      <c r="AF5" s="192"/>
      <c r="AG5" s="192"/>
      <c r="AH5" s="192"/>
      <c r="AI5" s="192"/>
      <c r="AJ5" s="192"/>
      <c r="AK5" s="192"/>
      <c r="AL5" s="192"/>
      <c r="AM5" s="192"/>
      <c r="AN5" s="192"/>
      <c r="AO5" s="192"/>
      <c r="AP5" s="192"/>
      <c r="AQ5" s="192"/>
      <c r="AR5" s="192"/>
      <c r="AS5" s="192"/>
      <c r="AT5" s="192"/>
      <c r="AU5" s="192"/>
      <c r="AV5" s="192"/>
      <c r="AW5" s="192"/>
      <c r="AX5" s="192"/>
      <c r="AY5" s="192"/>
      <c r="AZ5" s="192"/>
      <c r="BA5" s="192"/>
      <c r="BB5" s="192"/>
      <c r="BC5" s="192"/>
      <c r="BD5" s="192"/>
      <c r="BE5" s="192"/>
      <c r="BF5" s="192"/>
      <c r="BG5" s="192"/>
      <c r="BH5" s="192"/>
      <c r="BI5" s="192"/>
      <c r="BJ5" s="192"/>
      <c r="BK5" s="192"/>
      <c r="BL5" s="192"/>
      <c r="BM5" s="192"/>
      <c r="BN5" s="192"/>
      <c r="BO5" s="192"/>
      <c r="BP5" s="192"/>
      <c r="BQ5" s="192"/>
      <c r="BR5" s="192"/>
      <c r="BS5" s="192"/>
      <c r="BT5" s="192"/>
      <c r="BU5" s="192"/>
      <c r="BV5" s="192"/>
      <c r="BW5" s="192"/>
      <c r="BX5" s="192"/>
    </row>
    <row r="6" spans="1:76" s="3" customFormat="1" ht="18" x14ac:dyDescent="0.2">
      <c r="A6" s="260"/>
      <c r="B6" s="261"/>
      <c r="C6" s="261"/>
      <c r="D6" s="261"/>
      <c r="E6" s="261"/>
      <c r="F6" s="261"/>
      <c r="G6" s="82"/>
      <c r="H6" s="82"/>
      <c r="I6" s="82"/>
      <c r="J6" s="82"/>
      <c r="K6" s="82"/>
      <c r="L6" s="82"/>
      <c r="M6" s="82"/>
      <c r="N6" s="82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9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</row>
    <row r="7" spans="1:76" s="3" customFormat="1" ht="18" x14ac:dyDescent="0.2">
      <c r="A7" s="92"/>
      <c r="B7" s="82"/>
      <c r="C7" s="82"/>
      <c r="D7" s="81"/>
      <c r="E7" s="81"/>
      <c r="F7" s="81"/>
      <c r="G7" s="81"/>
      <c r="H7" s="81"/>
      <c r="I7" s="81"/>
      <c r="J7" s="81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9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</row>
    <row r="8" spans="1:76" s="3" customFormat="1" ht="13.5" thickBot="1" x14ac:dyDescent="0.25">
      <c r="A8" s="84"/>
      <c r="B8" s="85"/>
      <c r="C8" s="85"/>
      <c r="D8" s="85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79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</row>
    <row r="9" spans="1:76" s="3" customFormat="1" ht="13.5" thickBot="1" x14ac:dyDescent="0.25">
      <c r="A9" s="84"/>
      <c r="B9" s="56"/>
      <c r="C9" s="56"/>
      <c r="D9" s="56"/>
      <c r="E9" s="371" t="s">
        <v>9</v>
      </c>
      <c r="F9" s="372"/>
      <c r="G9" s="372"/>
      <c r="H9" s="372"/>
      <c r="I9" s="372"/>
      <c r="J9" s="372"/>
      <c r="K9" s="372"/>
      <c r="L9" s="372"/>
      <c r="M9" s="373"/>
      <c r="N9" s="47"/>
      <c r="O9" s="371" t="s">
        <v>20</v>
      </c>
      <c r="P9" s="372"/>
      <c r="Q9" s="372"/>
      <c r="R9" s="372"/>
      <c r="S9" s="373"/>
      <c r="T9" s="8"/>
      <c r="U9" s="8"/>
      <c r="V9" s="47"/>
      <c r="W9" s="371" t="s">
        <v>21</v>
      </c>
      <c r="X9" s="372"/>
      <c r="Y9" s="372"/>
      <c r="Z9" s="373"/>
      <c r="AA9" s="47"/>
      <c r="AB9" s="79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</row>
    <row r="10" spans="1:76" s="3" customFormat="1" ht="13.5" thickBot="1" x14ac:dyDescent="0.25">
      <c r="A10" s="84"/>
      <c r="B10" s="56"/>
      <c r="C10" s="56"/>
      <c r="D10" s="56"/>
      <c r="E10" s="382" t="s">
        <v>10</v>
      </c>
      <c r="F10" s="383"/>
      <c r="G10" s="383"/>
      <c r="H10" s="383"/>
      <c r="I10" s="383"/>
      <c r="J10" s="383"/>
      <c r="K10" s="384"/>
      <c r="L10" s="385" t="s">
        <v>11</v>
      </c>
      <c r="M10" s="386"/>
      <c r="N10" s="47"/>
      <c r="O10" s="53" t="s">
        <v>18</v>
      </c>
      <c r="P10" s="371" t="s">
        <v>19</v>
      </c>
      <c r="Q10" s="372"/>
      <c r="R10" s="372"/>
      <c r="S10" s="373"/>
      <c r="T10" s="8"/>
      <c r="U10" s="8"/>
      <c r="V10" s="47"/>
      <c r="W10" s="57" t="s">
        <v>23</v>
      </c>
      <c r="X10" s="371" t="s">
        <v>22</v>
      </c>
      <c r="Y10" s="373"/>
      <c r="Z10" s="57" t="s">
        <v>24</v>
      </c>
      <c r="AA10" s="47"/>
      <c r="AB10" s="79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</row>
    <row r="11" spans="1:76" s="3" customFormat="1" ht="13.5" thickBot="1" x14ac:dyDescent="0.25">
      <c r="A11" s="84"/>
      <c r="B11" s="85" t="s">
        <v>16</v>
      </c>
      <c r="C11" s="85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79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</row>
    <row r="12" spans="1:76" s="3" customFormat="1" ht="20.100000000000001" customHeight="1" x14ac:dyDescent="0.2">
      <c r="A12" s="84"/>
      <c r="B12" s="86" t="s">
        <v>17</v>
      </c>
      <c r="C12" s="86"/>
      <c r="D12" s="87"/>
      <c r="E12" s="4">
        <v>16</v>
      </c>
      <c r="F12" s="20" t="s">
        <v>13</v>
      </c>
      <c r="G12" s="5">
        <v>26</v>
      </c>
      <c r="H12" s="5" t="s">
        <v>3</v>
      </c>
      <c r="I12" s="22" t="s">
        <v>15</v>
      </c>
      <c r="J12" s="5">
        <v>1</v>
      </c>
      <c r="K12" s="5" t="s">
        <v>1</v>
      </c>
      <c r="L12" s="29">
        <f>IF('Coul_Kromya-MY2'!B18,K4/E12*J12,0)</f>
        <v>0</v>
      </c>
      <c r="M12" s="30" t="s">
        <v>42</v>
      </c>
      <c r="N12" s="47"/>
      <c r="O12" s="327" t="str">
        <f>IF(P12,'Coul_Kromya-MY2'!$T$2,"")</f>
        <v/>
      </c>
      <c r="P12" s="16">
        <f>ROUNDDOWN(L12/R12,0)</f>
        <v>0</v>
      </c>
      <c r="Q12" s="13" t="s">
        <v>14</v>
      </c>
      <c r="R12" s="26">
        <v>5</v>
      </c>
      <c r="S12" s="12" t="s">
        <v>42</v>
      </c>
      <c r="T12" s="45">
        <f>P12*R12</f>
        <v>0</v>
      </c>
      <c r="U12" s="14">
        <f t="shared" ref="U12:U17" si="0">P12*R12</f>
        <v>0</v>
      </c>
      <c r="V12" s="47"/>
      <c r="W12" s="58">
        <f>IF(P12,'Coul_Kromya-MY2'!$Y$2,0)</f>
        <v>0</v>
      </c>
      <c r="X12" s="70"/>
      <c r="Y12" s="59">
        <f>P12*W12*X12</f>
        <v>0</v>
      </c>
      <c r="Z12" s="60">
        <f>P12*W12-Y12</f>
        <v>0</v>
      </c>
      <c r="AA12" s="47"/>
      <c r="AB12" s="79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</row>
    <row r="13" spans="1:76" s="3" customFormat="1" ht="20.100000000000001" customHeight="1" thickBot="1" x14ac:dyDescent="0.25">
      <c r="A13" s="84"/>
      <c r="B13" s="69"/>
      <c r="C13" s="69"/>
      <c r="D13" s="69"/>
      <c r="E13" s="35"/>
      <c r="F13" s="36"/>
      <c r="G13" s="37"/>
      <c r="H13" s="37"/>
      <c r="I13" s="38"/>
      <c r="J13" s="37"/>
      <c r="K13" s="37"/>
      <c r="L13" s="39"/>
      <c r="M13" s="40"/>
      <c r="N13" s="47"/>
      <c r="O13" s="328" t="str">
        <f>IF(P13,'Coul_Kromya-MY2'!$T$3,"")</f>
        <v/>
      </c>
      <c r="P13" s="41">
        <f>ROUNDUP(T13/R13,0)</f>
        <v>0</v>
      </c>
      <c r="Q13" s="42" t="s">
        <v>14</v>
      </c>
      <c r="R13" s="43">
        <v>0.8</v>
      </c>
      <c r="S13" s="17" t="s">
        <v>42</v>
      </c>
      <c r="T13" s="45">
        <f>L12-T12</f>
        <v>0</v>
      </c>
      <c r="U13" s="14">
        <f t="shared" si="0"/>
        <v>0</v>
      </c>
      <c r="V13" s="47"/>
      <c r="W13" s="61">
        <f>IF(P13,'Coul_Kromya-MY2'!$Y$3,0)</f>
        <v>0</v>
      </c>
      <c r="X13" s="73"/>
      <c r="Y13" s="55">
        <f>P13*W13*X13</f>
        <v>0</v>
      </c>
      <c r="Z13" s="62">
        <f t="shared" ref="Z13" si="1">P13*W13-Y13</f>
        <v>0</v>
      </c>
      <c r="AA13" s="47"/>
      <c r="AB13" s="79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</row>
    <row r="14" spans="1:76" s="3" customFormat="1" ht="20.100000000000001" customHeight="1" x14ac:dyDescent="0.2">
      <c r="A14" s="84"/>
      <c r="B14" s="56" t="s">
        <v>8</v>
      </c>
      <c r="C14" s="56"/>
      <c r="D14" s="56"/>
      <c r="E14" s="48">
        <v>1</v>
      </c>
      <c r="F14" s="49" t="s">
        <v>14</v>
      </c>
      <c r="G14" s="50">
        <v>2.5</v>
      </c>
      <c r="H14" s="50" t="s">
        <v>1</v>
      </c>
      <c r="I14" s="49" t="s">
        <v>15</v>
      </c>
      <c r="J14" s="50">
        <v>25</v>
      </c>
      <c r="K14" s="50" t="s">
        <v>3</v>
      </c>
      <c r="L14" s="52">
        <f>$K$4*(G14/J14)</f>
        <v>5.4</v>
      </c>
      <c r="M14" s="51" t="s">
        <v>42</v>
      </c>
      <c r="N14" s="47"/>
      <c r="O14" s="329" t="str">
        <f>IF(P14,'Coul_Kromya-MY2'!$T$4,"")</f>
        <v/>
      </c>
      <c r="P14" s="45">
        <f>ROUNDDOWN(L14/R14,0)</f>
        <v>0</v>
      </c>
      <c r="Q14" s="74" t="s">
        <v>14</v>
      </c>
      <c r="R14" s="14">
        <v>15</v>
      </c>
      <c r="S14" s="9" t="s">
        <v>42</v>
      </c>
      <c r="T14" s="45">
        <f>P14*R14</f>
        <v>0</v>
      </c>
      <c r="U14" s="14">
        <f t="shared" si="0"/>
        <v>0</v>
      </c>
      <c r="V14" s="47"/>
      <c r="W14" s="66">
        <f>IF(P14,'Coul_Kromya-MY2'!$Y$4,0)</f>
        <v>0</v>
      </c>
      <c r="X14" s="71"/>
      <c r="Y14" s="67">
        <f t="shared" ref="Y14:Y17" si="2">P14*W14*X14</f>
        <v>0</v>
      </c>
      <c r="Z14" s="68">
        <f t="shared" ref="Z14:Z17" si="3">P14*W14-Y14</f>
        <v>0</v>
      </c>
      <c r="AA14" s="110"/>
      <c r="AB14" s="79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</row>
    <row r="15" spans="1:76" s="3" customFormat="1" ht="20.100000000000001" customHeight="1" x14ac:dyDescent="0.2">
      <c r="A15" s="84"/>
      <c r="B15" s="56"/>
      <c r="C15" s="56"/>
      <c r="D15" s="56"/>
      <c r="E15" s="6"/>
      <c r="F15" s="21"/>
      <c r="G15" s="7"/>
      <c r="H15" s="7"/>
      <c r="I15" s="21"/>
      <c r="J15" s="7"/>
      <c r="K15" s="7"/>
      <c r="L15" s="34"/>
      <c r="M15" s="32"/>
      <c r="N15" s="47"/>
      <c r="O15" s="330" t="str">
        <f>IF(P15,'Coul_Kromya-MY2'!$T$5,"")</f>
        <v>DECO 5L</v>
      </c>
      <c r="P15" s="8">
        <f>ROUNDDOWN(T15/R15,0)</f>
        <v>1</v>
      </c>
      <c r="Q15" s="74" t="s">
        <v>14</v>
      </c>
      <c r="R15" s="14">
        <v>5</v>
      </c>
      <c r="S15" s="9" t="s">
        <v>42</v>
      </c>
      <c r="T15" s="45">
        <f>L14-T14</f>
        <v>5.4</v>
      </c>
      <c r="U15" s="14">
        <f t="shared" si="0"/>
        <v>5</v>
      </c>
      <c r="V15" s="47"/>
      <c r="W15" s="66">
        <f>IF(P15,'Coul_Kromya-MY2'!$Y$5,0)</f>
        <v>122</v>
      </c>
      <c r="X15" s="71"/>
      <c r="Y15" s="67">
        <f t="shared" si="2"/>
        <v>0</v>
      </c>
      <c r="Z15" s="68">
        <f t="shared" si="3"/>
        <v>122</v>
      </c>
      <c r="AA15" s="110"/>
      <c r="AB15" s="79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</row>
    <row r="16" spans="1:76" s="3" customFormat="1" ht="20.100000000000001" customHeight="1" x14ac:dyDescent="0.2">
      <c r="A16" s="84"/>
      <c r="B16" s="56"/>
      <c r="C16" s="56"/>
      <c r="D16" s="56"/>
      <c r="E16" s="6"/>
      <c r="F16" s="21"/>
      <c r="G16" s="7"/>
      <c r="H16" s="7"/>
      <c r="I16" s="21"/>
      <c r="J16" s="7"/>
      <c r="K16" s="7"/>
      <c r="L16" s="34"/>
      <c r="M16" s="32"/>
      <c r="N16" s="47"/>
      <c r="O16" s="330" t="str">
        <f>IF(P16,'Coul_Kromya-MY2'!$T$6,"")</f>
        <v/>
      </c>
      <c r="P16" s="8">
        <f>ROUNDDOWN(T16/R16,0)</f>
        <v>0</v>
      </c>
      <c r="Q16" s="74" t="s">
        <v>14</v>
      </c>
      <c r="R16" s="14">
        <v>2.5</v>
      </c>
      <c r="S16" s="9" t="s">
        <v>42</v>
      </c>
      <c r="T16" s="45">
        <f>L14-((P15*R15)+T14)</f>
        <v>0.40000000000000036</v>
      </c>
      <c r="U16" s="14">
        <f t="shared" si="0"/>
        <v>0</v>
      </c>
      <c r="V16" s="47"/>
      <c r="W16" s="66">
        <f>IF(P16,'Coul_Kromya-MY2'!$Y$6,0)</f>
        <v>0</v>
      </c>
      <c r="X16" s="71"/>
      <c r="Y16" s="67">
        <f t="shared" si="2"/>
        <v>0</v>
      </c>
      <c r="Z16" s="68">
        <f t="shared" si="3"/>
        <v>0</v>
      </c>
      <c r="AA16" s="47"/>
      <c r="AB16" s="79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</row>
    <row r="17" spans="1:76" s="3" customFormat="1" ht="20.100000000000001" customHeight="1" thickBot="1" x14ac:dyDescent="0.25">
      <c r="A17" s="84"/>
      <c r="B17" s="56"/>
      <c r="C17" s="56"/>
      <c r="D17" s="56"/>
      <c r="E17" s="18"/>
      <c r="F17" s="23"/>
      <c r="G17" s="19"/>
      <c r="H17" s="19"/>
      <c r="I17" s="23"/>
      <c r="J17" s="19"/>
      <c r="K17" s="19"/>
      <c r="L17" s="33"/>
      <c r="M17" s="31"/>
      <c r="N17" s="47"/>
      <c r="O17" s="331" t="str">
        <f>IF(P17,'Coul_Kromya-MY2'!$T$7,"")</f>
        <v>DECO 1,25L</v>
      </c>
      <c r="P17" s="10">
        <f>ROUNDUP(T17/R17,0)</f>
        <v>1</v>
      </c>
      <c r="Q17" s="24" t="s">
        <v>14</v>
      </c>
      <c r="R17" s="15">
        <v>1.25</v>
      </c>
      <c r="S17" s="11" t="s">
        <v>42</v>
      </c>
      <c r="T17" s="8">
        <f>L14-((P15*R15)+(P16*R16)+T14)</f>
        <v>0.40000000000000036</v>
      </c>
      <c r="U17" s="14">
        <f t="shared" si="0"/>
        <v>1.25</v>
      </c>
      <c r="V17" s="47"/>
      <c r="W17" s="63">
        <f>IF(P17,'Coul_Kromya-MY2'!$Y$7,0)</f>
        <v>54</v>
      </c>
      <c r="X17" s="72"/>
      <c r="Y17" s="64">
        <f t="shared" si="2"/>
        <v>0</v>
      </c>
      <c r="Z17" s="65">
        <f t="shared" si="3"/>
        <v>54</v>
      </c>
      <c r="AA17" s="47"/>
      <c r="AB17" s="79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</row>
    <row r="18" spans="1:76" s="3" customFormat="1" ht="13.5" thickBot="1" x14ac:dyDescent="0.25">
      <c r="A18" s="84"/>
      <c r="B18" s="85" t="s">
        <v>43</v>
      </c>
      <c r="C18" s="85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85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79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</row>
    <row r="19" spans="1:76" s="3" customFormat="1" ht="20.100000000000001" customHeight="1" x14ac:dyDescent="0.2">
      <c r="A19" s="84"/>
      <c r="B19" s="183" t="s">
        <v>242</v>
      </c>
      <c r="C19" s="86"/>
      <c r="D19" s="86"/>
      <c r="E19" s="4">
        <v>1</v>
      </c>
      <c r="F19" s="20" t="s">
        <v>14</v>
      </c>
      <c r="G19" s="5">
        <v>2.5</v>
      </c>
      <c r="H19" s="5" t="s">
        <v>1</v>
      </c>
      <c r="I19" s="20" t="s">
        <v>15</v>
      </c>
      <c r="J19" s="5">
        <v>18</v>
      </c>
      <c r="K19" s="5" t="s">
        <v>3</v>
      </c>
      <c r="L19" s="152">
        <f>$K$4*(G19/J19)</f>
        <v>7.5</v>
      </c>
      <c r="M19" s="30" t="s">
        <v>42</v>
      </c>
      <c r="N19" s="47"/>
      <c r="O19" s="332" t="str">
        <f>IF(P19,'Coul_Kromya-MY2'!$N$16,"")</f>
        <v>A00-250</v>
      </c>
      <c r="P19" s="16">
        <f>ROUNDDOWN(L19/R19,0)</f>
        <v>3</v>
      </c>
      <c r="Q19" s="13" t="s">
        <v>14</v>
      </c>
      <c r="R19" s="26">
        <v>2.5</v>
      </c>
      <c r="S19" s="12" t="s">
        <v>42</v>
      </c>
      <c r="T19" s="45">
        <f>P19*R19</f>
        <v>7.5</v>
      </c>
      <c r="U19" s="14">
        <f t="shared" ref="U19:U21" si="4">P19*R19</f>
        <v>7.5</v>
      </c>
      <c r="V19" s="47"/>
      <c r="W19" s="58">
        <f>IF(P19,'Coul_Kromya-MY2'!$R$16,0)</f>
        <v>142</v>
      </c>
      <c r="X19" s="70"/>
      <c r="Y19" s="59">
        <f t="shared" ref="Y19:Y21" si="5">P19*W19*X19</f>
        <v>0</v>
      </c>
      <c r="Z19" s="60">
        <f>P19*W19-Y19</f>
        <v>426</v>
      </c>
      <c r="AA19" s="47"/>
      <c r="AB19" s="79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</row>
    <row r="20" spans="1:76" s="3" customFormat="1" ht="20.100000000000001" customHeight="1" x14ac:dyDescent="0.2">
      <c r="A20" s="84"/>
      <c r="B20" s="111"/>
      <c r="C20" s="69"/>
      <c r="D20" s="69"/>
      <c r="E20" s="6"/>
      <c r="F20" s="21"/>
      <c r="G20" s="7"/>
      <c r="H20" s="7"/>
      <c r="I20" s="21"/>
      <c r="J20" s="7"/>
      <c r="K20" s="7"/>
      <c r="L20" s="34"/>
      <c r="M20" s="32"/>
      <c r="N20" s="47"/>
      <c r="O20" s="333" t="str">
        <f>IF(P20,'Coul_Kromya-MY2'!$N$17,"")</f>
        <v/>
      </c>
      <c r="P20" s="8">
        <f>ROUNDDOWN(T20/R20,0)</f>
        <v>0</v>
      </c>
      <c r="Q20" s="100" t="s">
        <v>14</v>
      </c>
      <c r="R20" s="14">
        <v>1.25</v>
      </c>
      <c r="S20" s="9" t="s">
        <v>42</v>
      </c>
      <c r="T20" s="45">
        <f>L19-T19</f>
        <v>0</v>
      </c>
      <c r="U20" s="14">
        <f t="shared" si="4"/>
        <v>0</v>
      </c>
      <c r="V20" s="47"/>
      <c r="W20" s="66">
        <f>IF(P20,'Coul_Kromya-MY2'!$R$17,0)</f>
        <v>0</v>
      </c>
      <c r="X20" s="71"/>
      <c r="Y20" s="67">
        <f t="shared" si="5"/>
        <v>0</v>
      </c>
      <c r="Z20" s="68">
        <f>P20*W20-Y20</f>
        <v>0</v>
      </c>
      <c r="AA20" s="47"/>
      <c r="AB20" s="79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</row>
    <row r="21" spans="1:76" s="3" customFormat="1" ht="20.100000000000001" customHeight="1" thickBot="1" x14ac:dyDescent="0.25">
      <c r="A21" s="84"/>
      <c r="B21" s="93"/>
      <c r="C21" s="69"/>
      <c r="D21" s="69"/>
      <c r="E21" s="35"/>
      <c r="F21" s="36"/>
      <c r="G21" s="37"/>
      <c r="H21" s="37"/>
      <c r="I21" s="36"/>
      <c r="J21" s="37"/>
      <c r="K21" s="37"/>
      <c r="L21" s="44"/>
      <c r="M21" s="40"/>
      <c r="N21" s="47"/>
      <c r="O21" s="334" t="str">
        <f>IF(P21,'Coul_Kromya-MY2'!$N$18,"")</f>
        <v/>
      </c>
      <c r="P21" s="41">
        <f>ROUNDUP(T21/R21,0)</f>
        <v>0</v>
      </c>
      <c r="Q21" s="42" t="s">
        <v>14</v>
      </c>
      <c r="R21" s="43">
        <v>0.25</v>
      </c>
      <c r="S21" s="17" t="s">
        <v>42</v>
      </c>
      <c r="T21" s="45">
        <f>L19-((P20*R20)+T19)</f>
        <v>0</v>
      </c>
      <c r="U21" s="14">
        <f t="shared" si="4"/>
        <v>0</v>
      </c>
      <c r="V21" s="47"/>
      <c r="W21" s="61">
        <f>IF(P21,'Coul_Kromya-MY2'!$R$18,0)</f>
        <v>0</v>
      </c>
      <c r="X21" s="73"/>
      <c r="Y21" s="55">
        <f t="shared" si="5"/>
        <v>0</v>
      </c>
      <c r="Z21" s="62">
        <f t="shared" ref="Z21" si="6">P21*W21-Y21</f>
        <v>0</v>
      </c>
      <c r="AA21" s="47"/>
      <c r="AB21" s="79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</row>
    <row r="22" spans="1:76" s="3" customFormat="1" ht="20.100000000000001" customHeight="1" thickBot="1" x14ac:dyDescent="0.25">
      <c r="A22" s="84"/>
      <c r="B22" s="182" t="str">
        <f>H5</f>
        <v>KROMYA MY2 A01</v>
      </c>
      <c r="C22" s="86" t="str">
        <f>IF(B22&lt;&gt;"",INDEX(KROMYA_MY2,MATCH(B22,KROMYA_MY2,0),1),"")</f>
        <v>KROMYA MY2 A01</v>
      </c>
      <c r="D22" s="163"/>
      <c r="E22" s="170">
        <v>1</v>
      </c>
      <c r="F22" s="49" t="s">
        <v>14</v>
      </c>
      <c r="G22" s="101">
        <v>75</v>
      </c>
      <c r="H22" s="50" t="s">
        <v>2</v>
      </c>
      <c r="I22" s="49" t="s">
        <v>15</v>
      </c>
      <c r="J22" s="102">
        <v>2.5</v>
      </c>
      <c r="K22" s="50" t="s">
        <v>1</v>
      </c>
      <c r="L22" s="167">
        <f>IF(C22&lt;&gt;"",(K4*VLOOKUP(B22,Kromyamy2Coul_Table,3,FALSE)),"")</f>
        <v>3</v>
      </c>
      <c r="M22" s="51" t="s">
        <v>2</v>
      </c>
      <c r="N22" s="47"/>
      <c r="O22" s="186" t="str">
        <f>IF(P22,'Coul_Kromya-MY2'!$T$8,"")</f>
        <v>COLSET-R</v>
      </c>
      <c r="P22" s="103">
        <f>ROUNDUP(L22/R22,0)</f>
        <v>1</v>
      </c>
      <c r="Q22" s="104" t="s">
        <v>14</v>
      </c>
      <c r="R22" s="105">
        <v>75</v>
      </c>
      <c r="S22" s="106" t="s">
        <v>2</v>
      </c>
      <c r="T22" s="45">
        <f>P22*R22</f>
        <v>75</v>
      </c>
      <c r="U22" s="14">
        <f>(P22*R22)/100</f>
        <v>0.75</v>
      </c>
      <c r="V22" s="47"/>
      <c r="W22" s="184">
        <f>IF(P22,'Coul_Kromya-MY2'!$Y$8,0)</f>
        <v>29.17</v>
      </c>
      <c r="X22" s="107"/>
      <c r="Y22" s="108">
        <f>P22*W22*X22</f>
        <v>0</v>
      </c>
      <c r="Z22" s="109">
        <f>P22*W22-Y22</f>
        <v>29.17</v>
      </c>
      <c r="AA22" s="47"/>
      <c r="AB22" s="79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</row>
    <row r="23" spans="1:76" s="3" customFormat="1" ht="20.100000000000001" customHeight="1" thickBot="1" x14ac:dyDescent="0.25">
      <c r="A23" s="84"/>
      <c r="B23" s="335"/>
      <c r="C23" s="86"/>
      <c r="D23" s="164"/>
      <c r="E23" s="171">
        <v>1</v>
      </c>
      <c r="F23" s="21" t="s">
        <v>14</v>
      </c>
      <c r="G23" s="161">
        <v>75</v>
      </c>
      <c r="H23" s="7" t="s">
        <v>2</v>
      </c>
      <c r="I23" s="21" t="s">
        <v>15</v>
      </c>
      <c r="J23" s="162">
        <v>2.5</v>
      </c>
      <c r="K23" s="169" t="s">
        <v>1</v>
      </c>
      <c r="L23" s="168">
        <f>IF(C22&lt;&gt;"",(K4*VLOOKUP(B22,Kromyamy2Coul_Table,4,FALSE)),"")</f>
        <v>0</v>
      </c>
      <c r="M23" s="32" t="s">
        <v>2</v>
      </c>
      <c r="N23" s="47"/>
      <c r="O23" s="186" t="str">
        <f>IF(P23,'Coul_Kromya-MY2'!$T$9,"")</f>
        <v/>
      </c>
      <c r="P23" s="8">
        <f>ROUNDUP(L23/R23,0)</f>
        <v>0</v>
      </c>
      <c r="Q23" s="100" t="s">
        <v>14</v>
      </c>
      <c r="R23" s="45">
        <v>75</v>
      </c>
      <c r="S23" s="9" t="s">
        <v>2</v>
      </c>
      <c r="T23" s="45">
        <f>P23*R23</f>
        <v>0</v>
      </c>
      <c r="U23" s="14">
        <f>(P23*R23)/100</f>
        <v>0</v>
      </c>
      <c r="V23" s="47"/>
      <c r="W23" s="184">
        <f>IF(P22,'Coul_Kromya-MY2'!$Y$9,0)</f>
        <v>29.17</v>
      </c>
      <c r="X23" s="71"/>
      <c r="Y23" s="67">
        <f>P23*W23*X23</f>
        <v>0</v>
      </c>
      <c r="Z23" s="68">
        <f>P23*W23-Y23</f>
        <v>0</v>
      </c>
      <c r="AA23" s="47"/>
      <c r="AB23" s="79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</row>
    <row r="24" spans="1:76" s="3" customFormat="1" ht="20.100000000000001" customHeight="1" thickBot="1" x14ac:dyDescent="0.25">
      <c r="A24" s="84"/>
      <c r="B24" s="335"/>
      <c r="C24" s="86"/>
      <c r="D24" s="165"/>
      <c r="E24" s="171">
        <v>1</v>
      </c>
      <c r="F24" s="21" t="s">
        <v>14</v>
      </c>
      <c r="G24" s="161">
        <v>75</v>
      </c>
      <c r="H24" s="7" t="s">
        <v>2</v>
      </c>
      <c r="I24" s="21" t="s">
        <v>15</v>
      </c>
      <c r="J24" s="162">
        <v>2.5</v>
      </c>
      <c r="K24" s="169" t="s">
        <v>1</v>
      </c>
      <c r="L24" s="168">
        <f>IF(C22&lt;&gt;"",(K4*VLOOKUP(B22,Kromyamy2Coul_Table,5,FALSE)),"")</f>
        <v>15</v>
      </c>
      <c r="M24" s="32" t="s">
        <v>2</v>
      </c>
      <c r="N24" s="47"/>
      <c r="O24" s="186" t="str">
        <f>IF(P24,'Coul_Kromya-MY2'!$T$10,"")</f>
        <v>COLSET-J</v>
      </c>
      <c r="P24" s="8">
        <f>ROUNDUP(L24/R24,0)</f>
        <v>1</v>
      </c>
      <c r="Q24" s="100" t="s">
        <v>14</v>
      </c>
      <c r="R24" s="45">
        <v>75</v>
      </c>
      <c r="S24" s="9" t="s">
        <v>2</v>
      </c>
      <c r="T24" s="45">
        <f>P24*R24</f>
        <v>75</v>
      </c>
      <c r="U24" s="14">
        <f>(P24*R24)/100</f>
        <v>0.75</v>
      </c>
      <c r="V24" s="47"/>
      <c r="W24" s="184">
        <f>IF(P22,'Coul_Kromya-MY2'!$Y$10,0)</f>
        <v>29.17</v>
      </c>
      <c r="X24" s="71"/>
      <c r="Y24" s="67">
        <f>P24*W24*X24</f>
        <v>0</v>
      </c>
      <c r="Z24" s="68">
        <f>P24*W24-Y24</f>
        <v>29.17</v>
      </c>
      <c r="AA24" s="47"/>
      <c r="AB24" s="79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</row>
    <row r="25" spans="1:76" s="3" customFormat="1" ht="20.100000000000001" customHeight="1" thickBot="1" x14ac:dyDescent="0.25">
      <c r="A25" s="84"/>
      <c r="B25" s="335"/>
      <c r="C25" s="86"/>
      <c r="D25" s="166"/>
      <c r="E25" s="188">
        <v>1</v>
      </c>
      <c r="F25" s="23" t="s">
        <v>14</v>
      </c>
      <c r="G25" s="28">
        <v>75</v>
      </c>
      <c r="H25" s="19" t="s">
        <v>2</v>
      </c>
      <c r="I25" s="23" t="s">
        <v>15</v>
      </c>
      <c r="J25" s="27">
        <v>2.5</v>
      </c>
      <c r="K25" s="189" t="s">
        <v>1</v>
      </c>
      <c r="L25" s="190">
        <f>IF(C22&lt;&gt;"",(K4*VLOOKUP(B22,Kromyamy2Coul_Table,6,FALSE)),"")</f>
        <v>6</v>
      </c>
      <c r="M25" s="31" t="s">
        <v>2</v>
      </c>
      <c r="N25" s="47"/>
      <c r="O25" s="187" t="str">
        <f>IF(P25,'Coul_Kromya-MY2'!$T$11,"")</f>
        <v>COLSET-N</v>
      </c>
      <c r="P25" s="10">
        <f>ROUNDUP(L25/R25,0)</f>
        <v>1</v>
      </c>
      <c r="Q25" s="24" t="s">
        <v>14</v>
      </c>
      <c r="R25" s="46">
        <v>75</v>
      </c>
      <c r="S25" s="11" t="s">
        <v>2</v>
      </c>
      <c r="T25" s="45">
        <f>P25*R25</f>
        <v>75</v>
      </c>
      <c r="U25" s="14">
        <f>(P25*R25)/100</f>
        <v>0.75</v>
      </c>
      <c r="V25" s="47"/>
      <c r="W25" s="185">
        <f>IF(P22,'Coul_Kromya-MY2'!$Y$11,0)</f>
        <v>29.17</v>
      </c>
      <c r="X25" s="72"/>
      <c r="Y25" s="64">
        <f>P25*W25*X25</f>
        <v>0</v>
      </c>
      <c r="Z25" s="65">
        <f>P25*W25-Y25</f>
        <v>29.17</v>
      </c>
      <c r="AA25" s="47"/>
      <c r="AB25" s="79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</row>
    <row r="26" spans="1:76" s="3" customFormat="1" ht="13.5" thickBot="1" x14ac:dyDescent="0.25">
      <c r="A26" s="84"/>
      <c r="B26" s="336"/>
      <c r="C26" s="69"/>
      <c r="D26" s="69"/>
      <c r="E26" s="8"/>
      <c r="F26" s="8"/>
      <c r="G26" s="8"/>
      <c r="H26" s="8"/>
      <c r="I26" s="8"/>
      <c r="J26" s="8"/>
      <c r="K26" s="8"/>
      <c r="L26" s="8"/>
      <c r="M26" s="8"/>
      <c r="N26" s="47"/>
      <c r="O26" s="8"/>
      <c r="P26" s="8"/>
      <c r="Q26" s="8"/>
      <c r="R26" s="8"/>
      <c r="S26" s="8"/>
      <c r="T26" s="8"/>
      <c r="U26" s="8"/>
      <c r="V26" s="47"/>
      <c r="W26" s="8"/>
      <c r="X26" s="8"/>
      <c r="Y26" s="8"/>
      <c r="Z26" s="8"/>
      <c r="AA26" s="47"/>
      <c r="AB26" s="79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</row>
    <row r="27" spans="1:76" s="3" customFormat="1" ht="16.5" customHeight="1" thickBot="1" x14ac:dyDescent="0.25">
      <c r="A27" s="84"/>
      <c r="B27" s="86" t="s">
        <v>409</v>
      </c>
      <c r="C27" s="86"/>
      <c r="D27" s="87"/>
      <c r="E27" s="313">
        <v>1</v>
      </c>
      <c r="F27" s="314" t="s">
        <v>14</v>
      </c>
      <c r="G27" s="315">
        <v>120</v>
      </c>
      <c r="H27" s="315" t="s">
        <v>234</v>
      </c>
      <c r="I27" s="314" t="s">
        <v>15</v>
      </c>
      <c r="J27" s="315">
        <v>2.5</v>
      </c>
      <c r="K27" s="316" t="s">
        <v>1</v>
      </c>
      <c r="L27" s="337">
        <f>IF('Coul_Kromya-MY2'!B19,L19/J27*E27*G27,0)</f>
        <v>360</v>
      </c>
      <c r="M27" s="317" t="s">
        <v>234</v>
      </c>
      <c r="N27" s="47"/>
      <c r="O27" s="339" t="str">
        <f>IF(P27,'Coul_Kromya-MY2'!$N$19,"")</f>
        <v>IGA120</v>
      </c>
      <c r="P27" s="318">
        <f>ROUNDUP(L27/R27,0)</f>
        <v>3</v>
      </c>
      <c r="Q27" s="319" t="s">
        <v>14</v>
      </c>
      <c r="R27" s="320">
        <v>120</v>
      </c>
      <c r="S27" s="321" t="s">
        <v>234</v>
      </c>
      <c r="T27" s="8"/>
      <c r="U27" s="14">
        <f>P27*R27/1000</f>
        <v>0.36</v>
      </c>
      <c r="V27" s="47"/>
      <c r="W27" s="325">
        <f>IF(P27,'Coul_Kromya-MY2'!$Y$20,0)</f>
        <v>67</v>
      </c>
      <c r="X27" s="322"/>
      <c r="Y27" s="323">
        <f t="shared" ref="Y27" si="7">P27*W27*X27</f>
        <v>0</v>
      </c>
      <c r="Z27" s="324">
        <f t="shared" ref="Z27" si="8">P27*W27-Y27</f>
        <v>201</v>
      </c>
      <c r="AA27" s="47"/>
      <c r="AB27" s="79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</row>
    <row r="28" spans="1:76" s="3" customFormat="1" x14ac:dyDescent="0.2">
      <c r="A28" s="84"/>
      <c r="B28" s="85"/>
      <c r="C28" s="85"/>
      <c r="D28" s="85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79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</row>
    <row r="29" spans="1:76" s="3" customFormat="1" x14ac:dyDescent="0.2">
      <c r="A29" s="94"/>
      <c r="B29" s="83"/>
      <c r="C29" s="83"/>
      <c r="D29" s="83"/>
      <c r="E29" s="78"/>
      <c r="F29" s="78"/>
      <c r="G29" s="78"/>
      <c r="H29" s="78"/>
      <c r="I29" s="78"/>
      <c r="J29" s="78"/>
      <c r="K29" s="78"/>
      <c r="L29" s="78"/>
      <c r="M29" s="78"/>
      <c r="N29" s="47"/>
      <c r="O29" s="88" t="s">
        <v>26</v>
      </c>
      <c r="P29" s="379">
        <f>U29*1.1</f>
        <v>17.996000000000002</v>
      </c>
      <c r="Q29" s="379"/>
      <c r="R29" s="379"/>
      <c r="S29" s="88" t="s">
        <v>25</v>
      </c>
      <c r="T29" s="8"/>
      <c r="U29" s="14">
        <f>SUM(U12:U17,U19:U21,U22:U25,U27)</f>
        <v>16.36</v>
      </c>
      <c r="V29" s="47"/>
      <c r="W29" s="2"/>
      <c r="X29" s="2"/>
      <c r="Y29" s="259" t="s">
        <v>27</v>
      </c>
      <c r="Z29" s="67">
        <f>SUM(Z12:Z17,Z19:Z21,Z22:Z25,Z27)</f>
        <v>890.50999999999988</v>
      </c>
      <c r="AA29" s="47"/>
      <c r="AB29" s="79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</row>
    <row r="30" spans="1:76" s="3" customFormat="1" x14ac:dyDescent="0.2">
      <c r="A30" s="392" t="s">
        <v>32</v>
      </c>
      <c r="B30" s="393"/>
      <c r="C30" s="393"/>
      <c r="D30" s="393"/>
      <c r="E30" s="393"/>
      <c r="F30" s="393"/>
      <c r="G30" s="393"/>
      <c r="H30" s="393"/>
      <c r="I30" s="78"/>
      <c r="J30" s="78"/>
      <c r="K30" s="78"/>
      <c r="L30" s="95"/>
      <c r="M30" s="78"/>
      <c r="N30" s="47"/>
      <c r="O30" s="47"/>
      <c r="P30" s="47"/>
      <c r="Q30" s="47"/>
      <c r="R30" s="47"/>
      <c r="S30" s="47"/>
      <c r="T30" s="8"/>
      <c r="U30" s="8"/>
      <c r="V30" s="47"/>
      <c r="W30" s="380">
        <v>0.2</v>
      </c>
      <c r="X30" s="381"/>
      <c r="Y30" s="89" t="s">
        <v>28</v>
      </c>
      <c r="Z30" s="90">
        <f>Z29*W30</f>
        <v>178.10199999999998</v>
      </c>
      <c r="AA30" s="47"/>
      <c r="AB30" s="79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</row>
    <row r="31" spans="1:76" s="3" customFormat="1" x14ac:dyDescent="0.2">
      <c r="A31" s="392" t="s">
        <v>44</v>
      </c>
      <c r="B31" s="393"/>
      <c r="C31" s="393"/>
      <c r="D31" s="393"/>
      <c r="E31" s="393"/>
      <c r="F31" s="393"/>
      <c r="G31" s="393"/>
      <c r="H31" s="393"/>
      <c r="I31" s="78"/>
      <c r="J31" s="78"/>
      <c r="K31" s="78"/>
      <c r="L31" s="95"/>
      <c r="M31" s="78"/>
      <c r="N31" s="47"/>
      <c r="O31" s="389" t="s">
        <v>30</v>
      </c>
      <c r="P31" s="389"/>
      <c r="Q31" s="389"/>
      <c r="R31" s="390">
        <f>Z29/$K$4</f>
        <v>16.490925925925925</v>
      </c>
      <c r="S31" s="391"/>
      <c r="T31" s="8"/>
      <c r="U31" s="8"/>
      <c r="V31" s="47"/>
      <c r="W31" s="2"/>
      <c r="X31" s="2"/>
      <c r="Y31" s="89" t="s">
        <v>29</v>
      </c>
      <c r="Z31" s="91">
        <f>SUM(Z29:Z30)</f>
        <v>1068.6119999999999</v>
      </c>
      <c r="AA31" s="47"/>
      <c r="AB31" s="79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</row>
    <row r="32" spans="1:76" s="3" customFormat="1" ht="13.5" thickBot="1" x14ac:dyDescent="0.25">
      <c r="A32" s="387" t="s">
        <v>31</v>
      </c>
      <c r="B32" s="388"/>
      <c r="C32" s="388"/>
      <c r="D32" s="388"/>
      <c r="E32" s="388"/>
      <c r="F32" s="388"/>
      <c r="G32" s="388"/>
      <c r="H32" s="388"/>
      <c r="I32" s="96"/>
      <c r="J32" s="96"/>
      <c r="K32" s="96"/>
      <c r="L32" s="97"/>
      <c r="M32" s="96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9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</row>
    <row r="33" spans="1:76" s="269" customFormat="1" ht="13.5" thickTop="1" x14ac:dyDescent="0.2">
      <c r="A33" s="192"/>
      <c r="B33" s="194"/>
      <c r="C33" s="194"/>
      <c r="D33" s="194"/>
      <c r="E33" s="192"/>
      <c r="F33" s="192"/>
      <c r="G33" s="192"/>
      <c r="H33" s="192"/>
      <c r="I33" s="192"/>
      <c r="J33" s="192"/>
      <c r="K33" s="192"/>
      <c r="L33" s="195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</row>
    <row r="34" spans="1:76" s="25" customFormat="1" x14ac:dyDescent="0.2">
      <c r="A34" s="193"/>
      <c r="B34" s="196"/>
      <c r="C34" s="197"/>
      <c r="D34" s="198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</row>
    <row r="35" spans="1:76" s="269" customFormat="1" x14ac:dyDescent="0.2">
      <c r="A35" s="192"/>
      <c r="B35" s="194"/>
      <c r="C35" s="194"/>
      <c r="D35" s="409"/>
      <c r="E35" s="192"/>
      <c r="F35" s="192"/>
      <c r="G35" s="192"/>
      <c r="H35" s="192"/>
      <c r="I35" s="192"/>
      <c r="J35" s="192"/>
      <c r="K35" s="192"/>
      <c r="L35" s="195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</row>
    <row r="36" spans="1:76" s="269" customFormat="1" x14ac:dyDescent="0.2">
      <c r="A36" s="192"/>
      <c r="B36" s="194"/>
      <c r="C36" s="194"/>
      <c r="D36" s="194"/>
      <c r="E36" s="192"/>
      <c r="F36" s="192"/>
      <c r="G36" s="192"/>
      <c r="H36" s="192"/>
      <c r="I36" s="192"/>
      <c r="J36" s="192"/>
      <c r="K36" s="192"/>
      <c r="L36" s="195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</row>
    <row r="37" spans="1:76" s="269" customFormat="1" x14ac:dyDescent="0.2">
      <c r="A37" s="192"/>
      <c r="B37" s="194"/>
      <c r="C37" s="194"/>
      <c r="D37" s="194"/>
      <c r="E37" s="192"/>
      <c r="F37" s="192"/>
      <c r="G37" s="192"/>
      <c r="H37" s="192"/>
      <c r="I37" s="192"/>
      <c r="J37" s="192"/>
      <c r="K37" s="192"/>
      <c r="L37" s="195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</row>
    <row r="38" spans="1:76" s="269" customFormat="1" x14ac:dyDescent="0.2">
      <c r="A38" s="192"/>
      <c r="B38" s="194"/>
      <c r="C38" s="194"/>
      <c r="D38" s="194"/>
      <c r="E38" s="192"/>
      <c r="F38" s="192"/>
      <c r="G38" s="192"/>
      <c r="H38" s="192"/>
      <c r="I38" s="192"/>
      <c r="J38" s="192"/>
      <c r="K38" s="192"/>
      <c r="L38" s="195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</row>
    <row r="39" spans="1:76" s="269" customFormat="1" x14ac:dyDescent="0.2">
      <c r="A39" s="192"/>
      <c r="B39" s="194"/>
      <c r="C39" s="194"/>
      <c r="D39" s="194"/>
      <c r="E39" s="192"/>
      <c r="F39" s="192"/>
      <c r="G39" s="192"/>
      <c r="H39" s="192"/>
      <c r="I39" s="192"/>
      <c r="J39" s="192"/>
      <c r="K39" s="192"/>
      <c r="L39" s="195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</row>
    <row r="40" spans="1:76" s="269" customFormat="1" x14ac:dyDescent="0.2">
      <c r="A40" s="192"/>
      <c r="B40" s="194"/>
      <c r="C40" s="194"/>
      <c r="D40" s="410"/>
      <c r="E40" s="192"/>
      <c r="F40" s="192"/>
      <c r="G40" s="192"/>
      <c r="H40" s="192"/>
      <c r="I40" s="192"/>
      <c r="J40" s="192"/>
      <c r="K40" s="192"/>
      <c r="L40" s="195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</row>
    <row r="41" spans="1:76" s="269" customFormat="1" x14ac:dyDescent="0.2">
      <c r="A41" s="192"/>
      <c r="B41" s="194"/>
      <c r="C41" s="194"/>
      <c r="D41" s="192"/>
      <c r="E41" s="192"/>
      <c r="F41" s="192"/>
      <c r="G41" s="192"/>
      <c r="H41" s="192"/>
      <c r="I41" s="192"/>
      <c r="J41" s="192"/>
      <c r="K41" s="192"/>
      <c r="L41" s="195"/>
      <c r="M41" s="192"/>
      <c r="N41" s="192"/>
      <c r="O41" s="192"/>
      <c r="P41" s="192"/>
      <c r="Q41" s="192"/>
      <c r="R41" s="192"/>
      <c r="S41" s="192"/>
      <c r="T41" s="192"/>
      <c r="U41" s="192"/>
      <c r="V41" s="192"/>
      <c r="W41" s="192"/>
      <c r="X41" s="192"/>
      <c r="Y41" s="192"/>
      <c r="Z41" s="192"/>
      <c r="AA41" s="192"/>
      <c r="AB41" s="192"/>
      <c r="AC41" s="192"/>
      <c r="AD41" s="192"/>
      <c r="AE41" s="192"/>
      <c r="AF41" s="192"/>
      <c r="AG41" s="192"/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  <c r="AW41" s="192"/>
      <c r="AX41" s="192"/>
      <c r="AY41" s="192"/>
      <c r="AZ41" s="192"/>
      <c r="BA41" s="192"/>
      <c r="BB41" s="192"/>
      <c r="BC41" s="192"/>
      <c r="BD41" s="192"/>
      <c r="BE41" s="192"/>
      <c r="BF41" s="192"/>
      <c r="BG41" s="192"/>
      <c r="BH41" s="192"/>
      <c r="BI41" s="192"/>
      <c r="BJ41" s="192"/>
      <c r="BK41" s="192"/>
      <c r="BL41" s="192"/>
      <c r="BM41" s="192"/>
      <c r="BN41" s="192"/>
      <c r="BO41" s="192"/>
      <c r="BP41" s="192"/>
      <c r="BQ41" s="192"/>
      <c r="BR41" s="192"/>
      <c r="BS41" s="192"/>
      <c r="BT41" s="192"/>
      <c r="BU41" s="192"/>
      <c r="BV41" s="192"/>
      <c r="BW41" s="192"/>
      <c r="BX41" s="192"/>
    </row>
    <row r="42" spans="1:76" x14ac:dyDescent="0.2">
      <c r="A42" s="193"/>
      <c r="B42" s="197"/>
      <c r="C42" s="197"/>
      <c r="D42" s="197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</row>
    <row r="43" spans="1:76" s="269" customFormat="1" x14ac:dyDescent="0.2">
      <c r="A43" s="192"/>
      <c r="B43" s="194"/>
      <c r="C43" s="194"/>
      <c r="D43" s="194"/>
      <c r="E43" s="192"/>
      <c r="F43" s="192"/>
      <c r="G43" s="192"/>
      <c r="H43" s="192"/>
      <c r="I43" s="192"/>
      <c r="J43" s="192"/>
      <c r="K43" s="192"/>
      <c r="L43" s="195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</row>
    <row r="44" spans="1:76" s="269" customFormat="1" x14ac:dyDescent="0.2">
      <c r="A44" s="192"/>
      <c r="B44" s="194"/>
      <c r="C44" s="194"/>
      <c r="D44" s="194"/>
      <c r="E44" s="192"/>
      <c r="F44" s="192"/>
      <c r="G44" s="192"/>
      <c r="H44" s="192"/>
      <c r="I44" s="192"/>
      <c r="J44" s="192"/>
      <c r="K44" s="192"/>
      <c r="L44" s="195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</row>
    <row r="45" spans="1:76" s="269" customFormat="1" x14ac:dyDescent="0.2">
      <c r="A45" s="192"/>
      <c r="B45" s="194"/>
      <c r="C45" s="194"/>
      <c r="D45" s="194"/>
      <c r="E45" s="192"/>
      <c r="F45" s="192"/>
      <c r="G45" s="192"/>
      <c r="H45" s="192"/>
      <c r="I45" s="192"/>
      <c r="J45" s="192"/>
      <c r="K45" s="192"/>
      <c r="L45" s="195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</row>
    <row r="46" spans="1:76" s="269" customFormat="1" x14ac:dyDescent="0.2">
      <c r="A46" s="192"/>
      <c r="B46" s="194"/>
      <c r="C46" s="194"/>
      <c r="D46" s="194"/>
      <c r="E46" s="192"/>
      <c r="F46" s="192"/>
      <c r="G46" s="192"/>
      <c r="H46" s="192"/>
      <c r="I46" s="192"/>
      <c r="J46" s="192"/>
      <c r="K46" s="192"/>
      <c r="L46" s="195"/>
      <c r="M46" s="192"/>
      <c r="N46" s="192"/>
      <c r="O46" s="192"/>
      <c r="P46" s="192"/>
      <c r="Q46" s="192"/>
      <c r="R46" s="192"/>
      <c r="S46" s="192"/>
      <c r="T46" s="192"/>
      <c r="U46" s="192"/>
      <c r="V46" s="192"/>
      <c r="W46" s="192"/>
      <c r="X46" s="192"/>
      <c r="Y46" s="192"/>
      <c r="Z46" s="192"/>
      <c r="AA46" s="192"/>
      <c r="AB46" s="192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  <c r="AW46" s="192"/>
      <c r="AX46" s="192"/>
      <c r="AY46" s="192"/>
      <c r="AZ46" s="192"/>
      <c r="BA46" s="192"/>
      <c r="BB46" s="192"/>
      <c r="BC46" s="192"/>
      <c r="BD46" s="192"/>
      <c r="BE46" s="192"/>
      <c r="BF46" s="192"/>
      <c r="BG46" s="192"/>
      <c r="BH46" s="192"/>
      <c r="BI46" s="192"/>
      <c r="BJ46" s="192"/>
      <c r="BK46" s="192"/>
      <c r="BL46" s="192"/>
      <c r="BM46" s="192"/>
      <c r="BN46" s="192"/>
      <c r="BO46" s="192"/>
      <c r="BP46" s="192"/>
      <c r="BQ46" s="192"/>
      <c r="BR46" s="192"/>
      <c r="BS46" s="192"/>
      <c r="BT46" s="192"/>
      <c r="BU46" s="192"/>
      <c r="BV46" s="192"/>
      <c r="BW46" s="192"/>
      <c r="BX46" s="192"/>
    </row>
    <row r="47" spans="1:76" s="269" customFormat="1" x14ac:dyDescent="0.2">
      <c r="A47" s="192"/>
      <c r="B47" s="194"/>
      <c r="C47" s="194"/>
      <c r="D47" s="194"/>
      <c r="E47" s="192"/>
      <c r="F47" s="192"/>
      <c r="G47" s="192"/>
      <c r="H47" s="192"/>
      <c r="I47" s="192"/>
      <c r="J47" s="192"/>
      <c r="K47" s="192"/>
      <c r="L47" s="195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</row>
    <row r="48" spans="1:76" s="269" customFormat="1" x14ac:dyDescent="0.2">
      <c r="A48" s="192"/>
      <c r="B48" s="194"/>
      <c r="C48" s="194"/>
      <c r="D48" s="194"/>
      <c r="E48" s="192"/>
      <c r="F48" s="192"/>
      <c r="G48" s="192"/>
      <c r="H48" s="192"/>
      <c r="I48" s="192"/>
      <c r="J48" s="192"/>
      <c r="K48" s="192"/>
      <c r="L48" s="195"/>
      <c r="M48" s="192"/>
      <c r="N48" s="192"/>
      <c r="O48" s="192"/>
      <c r="P48" s="192"/>
      <c r="Q48" s="192"/>
      <c r="R48" s="192"/>
      <c r="S48" s="192"/>
      <c r="T48" s="192"/>
      <c r="U48" s="192"/>
      <c r="V48" s="192"/>
      <c r="W48" s="192"/>
      <c r="X48" s="192"/>
      <c r="Y48" s="192"/>
      <c r="Z48" s="192"/>
      <c r="AA48" s="192"/>
      <c r="AB48" s="192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  <c r="AW48" s="192"/>
      <c r="AX48" s="192"/>
      <c r="AY48" s="192"/>
      <c r="AZ48" s="192"/>
      <c r="BA48" s="192"/>
      <c r="BB48" s="192"/>
      <c r="BC48" s="192"/>
      <c r="BD48" s="192"/>
      <c r="BE48" s="192"/>
      <c r="BF48" s="192"/>
      <c r="BG48" s="192"/>
      <c r="BH48" s="192"/>
      <c r="BI48" s="192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</row>
    <row r="49" spans="1:76" s="269" customFormat="1" x14ac:dyDescent="0.2">
      <c r="A49" s="192"/>
      <c r="B49" s="194"/>
      <c r="C49" s="194"/>
      <c r="D49" s="194"/>
      <c r="E49" s="192"/>
      <c r="F49" s="192"/>
      <c r="G49" s="192"/>
      <c r="H49" s="192"/>
      <c r="I49" s="192"/>
      <c r="J49" s="192"/>
      <c r="K49" s="192"/>
      <c r="L49" s="195"/>
      <c r="M49" s="192"/>
      <c r="N49" s="192"/>
      <c r="O49" s="192"/>
      <c r="P49" s="192"/>
      <c r="Q49" s="192"/>
      <c r="R49" s="192"/>
      <c r="S49" s="192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</row>
    <row r="50" spans="1:76" s="269" customFormat="1" x14ac:dyDescent="0.2">
      <c r="A50" s="192"/>
      <c r="B50" s="194"/>
      <c r="C50" s="194"/>
      <c r="D50" s="194"/>
      <c r="E50" s="192"/>
      <c r="F50" s="192"/>
      <c r="G50" s="192"/>
      <c r="H50" s="192"/>
      <c r="I50" s="192"/>
      <c r="J50" s="192"/>
      <c r="K50" s="192"/>
      <c r="L50" s="195"/>
      <c r="M50" s="192"/>
      <c r="N50" s="192"/>
      <c r="O50" s="192"/>
      <c r="P50" s="192"/>
      <c r="Q50" s="192"/>
      <c r="R50" s="192"/>
      <c r="S50" s="192"/>
      <c r="T50" s="192"/>
      <c r="U50" s="192"/>
      <c r="V50" s="192"/>
      <c r="W50" s="192"/>
      <c r="X50" s="192"/>
      <c r="Y50" s="19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  <c r="AW50" s="192"/>
      <c r="AX50" s="192"/>
      <c r="AY50" s="192"/>
      <c r="AZ50" s="192"/>
      <c r="BA50" s="192"/>
      <c r="BB50" s="192"/>
      <c r="BC50" s="192"/>
      <c r="BD50" s="192"/>
      <c r="BE50" s="192"/>
      <c r="BF50" s="192"/>
      <c r="BG50" s="192"/>
      <c r="BH50" s="192"/>
      <c r="BI50" s="192"/>
      <c r="BJ50" s="192"/>
      <c r="BK50" s="192"/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</row>
    <row r="51" spans="1:76" s="25" customFormat="1" x14ac:dyDescent="0.2">
      <c r="A51" s="193"/>
      <c r="B51" s="197"/>
      <c r="C51" s="197"/>
      <c r="D51" s="197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7"/>
      <c r="P51" s="199"/>
      <c r="Q51" s="199"/>
      <c r="R51" s="199"/>
      <c r="S51" s="197"/>
      <c r="T51" s="193"/>
      <c r="U51" s="200"/>
      <c r="V51" s="193"/>
      <c r="W51" s="203"/>
      <c r="X51" s="193"/>
      <c r="Y51" s="193"/>
      <c r="Z51" s="201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</row>
    <row r="52" spans="1:76" s="25" customFormat="1" x14ac:dyDescent="0.2">
      <c r="A52" s="193"/>
      <c r="B52" s="197"/>
      <c r="C52" s="197"/>
      <c r="D52" s="197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7"/>
      <c r="P52" s="199"/>
      <c r="Q52" s="199"/>
      <c r="R52" s="199"/>
      <c r="S52" s="197"/>
      <c r="T52" s="193"/>
      <c r="U52" s="200"/>
      <c r="V52" s="193"/>
      <c r="W52" s="203"/>
      <c r="X52" s="193"/>
      <c r="Y52" s="193"/>
      <c r="Z52" s="201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</row>
    <row r="53" spans="1:76" s="25" customFormat="1" x14ac:dyDescent="0.2">
      <c r="A53" s="193"/>
      <c r="B53" s="193"/>
      <c r="C53" s="197"/>
      <c r="D53" s="197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7"/>
      <c r="P53" s="199"/>
      <c r="Q53" s="199"/>
      <c r="R53" s="199"/>
      <c r="S53" s="197"/>
      <c r="T53" s="193"/>
      <c r="U53" s="200"/>
      <c r="V53" s="193"/>
      <c r="W53" s="193"/>
      <c r="X53" s="193"/>
      <c r="Y53" s="193"/>
      <c r="Z53" s="201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</row>
    <row r="54" spans="1:76" s="25" customFormat="1" x14ac:dyDescent="0.2">
      <c r="A54" s="193"/>
      <c r="B54" s="197"/>
      <c r="C54" s="197"/>
      <c r="D54" s="197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7"/>
      <c r="P54" s="199"/>
      <c r="Q54" s="199"/>
      <c r="R54" s="199"/>
      <c r="S54" s="197"/>
      <c r="T54" s="193"/>
      <c r="U54" s="200"/>
      <c r="V54" s="193"/>
      <c r="W54" s="193"/>
      <c r="X54" s="193"/>
      <c r="Y54" s="193"/>
      <c r="Z54" s="201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</row>
    <row r="55" spans="1:76" s="25" customFormat="1" x14ac:dyDescent="0.2">
      <c r="A55" s="193"/>
      <c r="B55" s="197"/>
      <c r="C55" s="197"/>
      <c r="D55" s="197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7"/>
      <c r="P55" s="199"/>
      <c r="Q55" s="199"/>
      <c r="R55" s="199"/>
      <c r="S55" s="197"/>
      <c r="T55" s="193"/>
      <c r="U55" s="200"/>
      <c r="V55" s="193"/>
      <c r="W55" s="193"/>
      <c r="X55" s="193"/>
      <c r="Y55" s="193"/>
      <c r="Z55" s="201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</row>
    <row r="56" spans="1:76" s="25" customFormat="1" x14ac:dyDescent="0.2">
      <c r="A56" s="193"/>
      <c r="B56" s="197"/>
      <c r="C56" s="197"/>
      <c r="D56" s="197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</row>
    <row r="57" spans="1:76" s="25" customFormat="1" x14ac:dyDescent="0.2">
      <c r="A57" s="193"/>
      <c r="B57" s="197"/>
      <c r="C57" s="202"/>
      <c r="D57" s="202"/>
      <c r="E57" s="202"/>
      <c r="F57" s="202"/>
      <c r="G57" s="202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</row>
    <row r="58" spans="1:76" s="25" customFormat="1" x14ac:dyDescent="0.2">
      <c r="A58" s="193"/>
      <c r="B58" s="197"/>
      <c r="C58" s="202"/>
      <c r="D58" s="202"/>
      <c r="E58" s="202"/>
      <c r="F58" s="202"/>
      <c r="G58" s="202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</row>
    <row r="59" spans="1:76" s="25" customFormat="1" x14ac:dyDescent="0.2">
      <c r="A59" s="193"/>
      <c r="B59" s="197"/>
      <c r="C59" s="202"/>
      <c r="D59" s="202"/>
      <c r="E59" s="202"/>
      <c r="F59" s="202"/>
      <c r="G59" s="202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</row>
    <row r="60" spans="1:76" s="25" customFormat="1" x14ac:dyDescent="0.2">
      <c r="A60" s="193"/>
      <c r="B60" s="197"/>
      <c r="C60" s="202"/>
      <c r="D60" s="202"/>
      <c r="E60" s="202"/>
      <c r="F60" s="202"/>
      <c r="G60" s="202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</row>
    <row r="61" spans="1:76" s="25" customFormat="1" x14ac:dyDescent="0.2">
      <c r="A61" s="193"/>
      <c r="B61" s="197"/>
      <c r="C61" s="202"/>
      <c r="D61" s="202"/>
      <c r="E61" s="202"/>
      <c r="F61" s="202"/>
      <c r="G61" s="202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</row>
    <row r="62" spans="1:76" s="25" customFormat="1" x14ac:dyDescent="0.2">
      <c r="A62" s="193"/>
      <c r="B62" s="197"/>
      <c r="C62" s="202"/>
      <c r="D62" s="202"/>
      <c r="E62" s="202"/>
      <c r="F62" s="202"/>
      <c r="G62" s="202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</row>
    <row r="63" spans="1:76" s="25" customFormat="1" x14ac:dyDescent="0.2">
      <c r="A63" s="193"/>
      <c r="B63" s="197"/>
      <c r="C63" s="202"/>
      <c r="D63" s="202"/>
      <c r="E63" s="202"/>
      <c r="F63" s="202"/>
      <c r="G63" s="202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</row>
    <row r="64" spans="1:76" ht="12.75" customHeight="1" x14ac:dyDescent="0.2">
      <c r="A64" s="193"/>
      <c r="B64" s="197"/>
      <c r="C64" s="197"/>
      <c r="D64" s="203"/>
      <c r="E64" s="193"/>
      <c r="F64" s="193"/>
      <c r="G64" s="193"/>
      <c r="H64" s="193"/>
      <c r="I64" s="193"/>
      <c r="J64" s="193"/>
      <c r="K64" s="193"/>
      <c r="L64" s="193"/>
      <c r="M64" s="20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</row>
    <row r="65" spans="1:76" ht="12.75" customHeight="1" x14ac:dyDescent="0.2">
      <c r="A65" s="193"/>
      <c r="B65" s="197"/>
      <c r="C65" s="197"/>
      <c r="D65" s="203"/>
      <c r="E65" s="193"/>
      <c r="F65" s="193"/>
      <c r="G65" s="193"/>
      <c r="H65" s="193"/>
      <c r="I65" s="193"/>
      <c r="J65" s="193"/>
      <c r="K65" s="193"/>
      <c r="L65" s="193"/>
      <c r="M65" s="20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</row>
    <row r="66" spans="1:76" x14ac:dyDescent="0.2">
      <c r="A66" s="193"/>
      <c r="B66" s="197"/>
      <c r="C66" s="197"/>
      <c r="D66" s="197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</row>
    <row r="67" spans="1:76" x14ac:dyDescent="0.2">
      <c r="A67" s="193"/>
      <c r="B67" s="196"/>
      <c r="C67" s="197"/>
      <c r="D67" s="198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</row>
    <row r="68" spans="1:76" x14ac:dyDescent="0.2">
      <c r="A68" s="193"/>
      <c r="B68" s="204"/>
      <c r="C68" s="197"/>
      <c r="D68" s="197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</row>
    <row r="69" spans="1:76" x14ac:dyDescent="0.2">
      <c r="A69" s="193"/>
      <c r="B69" s="204"/>
      <c r="C69" s="197"/>
      <c r="D69" s="205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</row>
    <row r="70" spans="1:76" x14ac:dyDescent="0.2">
      <c r="A70" s="193"/>
      <c r="B70" s="197"/>
      <c r="C70" s="197"/>
      <c r="D70" s="205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</row>
    <row r="71" spans="1:76" x14ac:dyDescent="0.2">
      <c r="A71" s="193"/>
      <c r="B71" s="197"/>
      <c r="C71" s="197"/>
      <c r="D71" s="197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</row>
    <row r="72" spans="1:76" x14ac:dyDescent="0.2">
      <c r="A72" s="193"/>
      <c r="B72" s="197"/>
      <c r="C72" s="197"/>
      <c r="D72" s="197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</row>
    <row r="73" spans="1:76" x14ac:dyDescent="0.2">
      <c r="A73" s="193"/>
      <c r="B73" s="197"/>
      <c r="C73" s="197"/>
      <c r="D73" s="197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</row>
    <row r="74" spans="1:76" x14ac:dyDescent="0.2">
      <c r="A74" s="193"/>
      <c r="B74" s="197"/>
      <c r="C74" s="197"/>
      <c r="D74" s="197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</row>
    <row r="75" spans="1:76" x14ac:dyDescent="0.2">
      <c r="A75" s="193"/>
      <c r="B75" s="197"/>
      <c r="C75" s="197"/>
      <c r="D75" s="197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</row>
    <row r="76" spans="1:76" x14ac:dyDescent="0.2">
      <c r="A76" s="193"/>
      <c r="B76" s="197"/>
      <c r="C76" s="197"/>
      <c r="D76" s="197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</row>
    <row r="77" spans="1:76" x14ac:dyDescent="0.2">
      <c r="A77" s="193"/>
      <c r="B77" s="197"/>
      <c r="C77" s="197"/>
      <c r="D77" s="197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</row>
    <row r="78" spans="1:76" x14ac:dyDescent="0.2">
      <c r="A78" s="193"/>
      <c r="B78" s="197"/>
      <c r="C78" s="197"/>
      <c r="D78" s="197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</row>
    <row r="79" spans="1:76" x14ac:dyDescent="0.2">
      <c r="A79" s="193"/>
      <c r="B79" s="197"/>
      <c r="C79" s="197"/>
      <c r="D79" s="197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</row>
    <row r="80" spans="1:76" x14ac:dyDescent="0.2">
      <c r="A80" s="193"/>
      <c r="B80" s="197"/>
      <c r="C80" s="197"/>
      <c r="D80" s="197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</row>
    <row r="81" spans="1:76" x14ac:dyDescent="0.2">
      <c r="A81" s="193"/>
      <c r="B81" s="197"/>
      <c r="C81" s="197"/>
      <c r="D81" s="197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</row>
    <row r="82" spans="1:76" x14ac:dyDescent="0.2">
      <c r="A82" s="193"/>
      <c r="B82" s="197"/>
      <c r="C82" s="197"/>
      <c r="D82" s="197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</row>
    <row r="83" spans="1:76" x14ac:dyDescent="0.2">
      <c r="A83" s="193"/>
      <c r="B83" s="197"/>
      <c r="C83" s="197"/>
      <c r="D83" s="197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</row>
    <row r="84" spans="1:76" x14ac:dyDescent="0.2">
      <c r="A84" s="193"/>
      <c r="B84" s="197"/>
      <c r="C84" s="197"/>
      <c r="D84" s="197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</row>
    <row r="85" spans="1:76" x14ac:dyDescent="0.2">
      <c r="A85" s="193"/>
      <c r="B85" s="197"/>
      <c r="C85" s="197"/>
      <c r="D85" s="197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</row>
    <row r="86" spans="1:76" x14ac:dyDescent="0.2">
      <c r="A86" s="193"/>
      <c r="B86" s="197"/>
      <c r="C86" s="197"/>
      <c r="D86" s="197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</row>
    <row r="87" spans="1:76" x14ac:dyDescent="0.2">
      <c r="A87" s="193"/>
      <c r="B87" s="197"/>
      <c r="C87" s="197"/>
      <c r="D87" s="197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</row>
    <row r="88" spans="1:76" x14ac:dyDescent="0.2">
      <c r="A88" s="193"/>
      <c r="B88" s="197"/>
      <c r="C88" s="197"/>
      <c r="D88" s="197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</row>
    <row r="89" spans="1:76" x14ac:dyDescent="0.2">
      <c r="A89" s="193"/>
      <c r="B89" s="197"/>
      <c r="C89" s="197"/>
      <c r="D89" s="197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</row>
    <row r="90" spans="1:76" hidden="1" x14ac:dyDescent="0.2">
      <c r="A90" s="193"/>
      <c r="B90" s="404" t="s">
        <v>414</v>
      </c>
      <c r="C90" s="404" t="s">
        <v>424</v>
      </c>
      <c r="D90" s="197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</row>
    <row r="91" spans="1:76" hidden="1" x14ac:dyDescent="0.2">
      <c r="A91" s="193"/>
      <c r="B91" s="404" t="s">
        <v>415</v>
      </c>
      <c r="C91" s="404" t="s">
        <v>425</v>
      </c>
      <c r="D91" s="197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</row>
    <row r="92" spans="1:76" hidden="1" x14ac:dyDescent="0.2">
      <c r="A92" s="193"/>
      <c r="B92" s="404" t="s">
        <v>416</v>
      </c>
      <c r="C92" s="404" t="s">
        <v>426</v>
      </c>
      <c r="D92" s="197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</row>
    <row r="93" spans="1:76" hidden="1" x14ac:dyDescent="0.2">
      <c r="A93" s="193"/>
      <c r="B93" s="404" t="s">
        <v>417</v>
      </c>
      <c r="C93" s="404" t="s">
        <v>427</v>
      </c>
      <c r="D93" s="197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</row>
    <row r="94" spans="1:76" hidden="1" x14ac:dyDescent="0.2">
      <c r="A94" s="193"/>
      <c r="B94" s="404" t="s">
        <v>418</v>
      </c>
      <c r="C94" s="404" t="s">
        <v>428</v>
      </c>
      <c r="D94" s="197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</row>
    <row r="95" spans="1:76" hidden="1" x14ac:dyDescent="0.2">
      <c r="A95" s="193"/>
      <c r="B95" s="404" t="s">
        <v>419</v>
      </c>
      <c r="C95" s="404" t="s">
        <v>429</v>
      </c>
      <c r="D95" s="197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</row>
    <row r="96" spans="1:76" hidden="1" x14ac:dyDescent="0.2">
      <c r="A96" s="193"/>
      <c r="B96" s="404" t="s">
        <v>420</v>
      </c>
      <c r="C96" s="404" t="s">
        <v>426</v>
      </c>
      <c r="D96" s="197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</row>
    <row r="97" spans="1:76" hidden="1" x14ac:dyDescent="0.2">
      <c r="A97" s="193"/>
      <c r="B97" s="404" t="s">
        <v>421</v>
      </c>
      <c r="C97" s="404" t="s">
        <v>430</v>
      </c>
      <c r="D97" s="197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</row>
    <row r="98" spans="1:76" hidden="1" x14ac:dyDescent="0.2">
      <c r="A98" s="193"/>
      <c r="B98" s="404" t="s">
        <v>422</v>
      </c>
      <c r="C98" s="404" t="s">
        <v>431</v>
      </c>
      <c r="D98" s="197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</row>
    <row r="99" spans="1:76" hidden="1" x14ac:dyDescent="0.2">
      <c r="A99" s="193"/>
      <c r="B99" s="404" t="s">
        <v>423</v>
      </c>
      <c r="C99" s="404" t="s">
        <v>432</v>
      </c>
      <c r="D99" s="197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</row>
    <row r="100" spans="1:76" hidden="1" x14ac:dyDescent="0.2">
      <c r="A100" s="193"/>
      <c r="B100" s="405"/>
      <c r="C100" s="406"/>
      <c r="D100" s="197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</row>
    <row r="101" spans="1:76" hidden="1" x14ac:dyDescent="0.2">
      <c r="A101" s="193"/>
      <c r="B101" s="407" t="s">
        <v>433</v>
      </c>
      <c r="C101" s="406" t="s">
        <v>436</v>
      </c>
      <c r="D101" s="197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</row>
    <row r="102" spans="1:76" hidden="1" x14ac:dyDescent="0.2">
      <c r="A102" s="193"/>
      <c r="B102" s="407" t="s">
        <v>434</v>
      </c>
      <c r="C102" s="406" t="s">
        <v>435</v>
      </c>
      <c r="D102" s="197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</row>
    <row r="103" spans="1:76" hidden="1" x14ac:dyDescent="0.2">
      <c r="A103" s="193"/>
      <c r="B103" s="407" t="s">
        <v>410</v>
      </c>
      <c r="C103" s="408" t="s">
        <v>411</v>
      </c>
      <c r="D103" s="197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</row>
    <row r="104" spans="1:76" x14ac:dyDescent="0.2">
      <c r="A104" s="193"/>
      <c r="B104" s="197"/>
      <c r="C104" s="197"/>
      <c r="D104" s="197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</row>
    <row r="105" spans="1:76" x14ac:dyDescent="0.2">
      <c r="A105" s="193"/>
      <c r="B105" s="197"/>
      <c r="C105" s="197"/>
      <c r="D105" s="197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</row>
    <row r="106" spans="1:76" x14ac:dyDescent="0.2">
      <c r="A106" s="193"/>
      <c r="B106" s="197"/>
      <c r="C106" s="197"/>
      <c r="D106" s="197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</row>
    <row r="107" spans="1:76" x14ac:dyDescent="0.2">
      <c r="A107" s="193"/>
      <c r="B107" s="197"/>
      <c r="C107" s="197"/>
      <c r="D107" s="197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</row>
    <row r="108" spans="1:76" x14ac:dyDescent="0.2">
      <c r="A108" s="193"/>
      <c r="B108" s="197"/>
      <c r="C108" s="197"/>
      <c r="D108" s="197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</row>
    <row r="109" spans="1:76" x14ac:dyDescent="0.2">
      <c r="A109" s="193"/>
      <c r="B109" s="197"/>
      <c r="C109" s="197"/>
      <c r="D109" s="197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</row>
    <row r="110" spans="1:76" x14ac:dyDescent="0.2">
      <c r="A110" s="193"/>
      <c r="B110" s="197"/>
      <c r="C110" s="197"/>
      <c r="D110" s="197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</row>
    <row r="111" spans="1:76" x14ac:dyDescent="0.2">
      <c r="A111" s="193"/>
      <c r="B111" s="197"/>
      <c r="C111" s="197"/>
      <c r="D111" s="197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</row>
    <row r="112" spans="1:76" x14ac:dyDescent="0.2">
      <c r="A112" s="193"/>
      <c r="B112" s="197"/>
      <c r="C112" s="197"/>
      <c r="D112" s="197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</row>
    <row r="113" spans="1:76" x14ac:dyDescent="0.2">
      <c r="A113" s="193"/>
      <c r="B113" s="197"/>
      <c r="C113" s="197"/>
      <c r="D113" s="197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</row>
    <row r="114" spans="1:76" x14ac:dyDescent="0.2">
      <c r="A114" s="193"/>
      <c r="B114" s="197"/>
      <c r="C114" s="197"/>
      <c r="D114" s="197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</row>
    <row r="115" spans="1:76" x14ac:dyDescent="0.2">
      <c r="A115" s="193"/>
      <c r="B115" s="197"/>
      <c r="C115" s="197"/>
      <c r="D115" s="197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</row>
    <row r="116" spans="1:76" x14ac:dyDescent="0.2">
      <c r="A116" s="193"/>
      <c r="B116" s="197"/>
      <c r="C116" s="197"/>
      <c r="D116" s="197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193"/>
      <c r="BW116" s="193"/>
      <c r="BX116" s="193"/>
    </row>
    <row r="117" spans="1:76" x14ac:dyDescent="0.2">
      <c r="A117" s="193"/>
      <c r="B117" s="197"/>
      <c r="C117" s="197"/>
      <c r="D117" s="197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</row>
    <row r="118" spans="1:76" x14ac:dyDescent="0.2">
      <c r="A118" s="193"/>
      <c r="B118" s="197"/>
      <c r="C118" s="197"/>
      <c r="D118" s="197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</row>
    <row r="119" spans="1:76" x14ac:dyDescent="0.2">
      <c r="A119" s="193"/>
      <c r="B119" s="197"/>
      <c r="C119" s="197"/>
      <c r="D119" s="197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</row>
    <row r="120" spans="1:76" x14ac:dyDescent="0.2">
      <c r="A120" s="193"/>
      <c r="B120" s="197"/>
      <c r="C120" s="197"/>
      <c r="D120" s="197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</row>
    <row r="121" spans="1:76" x14ac:dyDescent="0.2">
      <c r="A121" s="193"/>
      <c r="B121" s="197"/>
      <c r="C121" s="197"/>
      <c r="D121" s="197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</row>
    <row r="122" spans="1:76" x14ac:dyDescent="0.2">
      <c r="A122" s="193"/>
      <c r="B122" s="197"/>
      <c r="C122" s="197"/>
      <c r="D122" s="197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</row>
    <row r="123" spans="1:76" x14ac:dyDescent="0.2">
      <c r="A123" s="193"/>
      <c r="B123" s="197"/>
      <c r="C123" s="197"/>
      <c r="D123" s="197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</row>
    <row r="124" spans="1:76" x14ac:dyDescent="0.2">
      <c r="A124" s="193"/>
      <c r="B124" s="197"/>
      <c r="C124" s="197"/>
      <c r="D124" s="197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</row>
    <row r="125" spans="1:76" x14ac:dyDescent="0.2">
      <c r="A125" s="193"/>
      <c r="B125" s="197"/>
      <c r="C125" s="197"/>
      <c r="D125" s="197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</row>
    <row r="126" spans="1:76" x14ac:dyDescent="0.2">
      <c r="A126" s="193"/>
      <c r="B126" s="197"/>
      <c r="C126" s="197"/>
      <c r="D126" s="197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</row>
    <row r="127" spans="1:76" x14ac:dyDescent="0.2">
      <c r="A127" s="193"/>
      <c r="B127" s="197"/>
      <c r="C127" s="197"/>
      <c r="D127" s="197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</row>
    <row r="128" spans="1:76" x14ac:dyDescent="0.2">
      <c r="A128" s="193"/>
      <c r="B128" s="197"/>
      <c r="C128" s="197"/>
      <c r="D128" s="197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</row>
    <row r="129" spans="1:76" x14ac:dyDescent="0.2">
      <c r="A129" s="193"/>
      <c r="B129" s="197"/>
      <c r="C129" s="197"/>
      <c r="D129" s="197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</row>
    <row r="130" spans="1:76" x14ac:dyDescent="0.2">
      <c r="A130" s="193"/>
      <c r="B130" s="197"/>
      <c r="C130" s="197"/>
      <c r="D130" s="197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</row>
    <row r="131" spans="1:76" x14ac:dyDescent="0.2">
      <c r="A131" s="193"/>
      <c r="B131" s="197"/>
      <c r="C131" s="197"/>
      <c r="D131" s="197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</row>
    <row r="132" spans="1:76" x14ac:dyDescent="0.2">
      <c r="A132" s="193"/>
      <c r="B132" s="197"/>
      <c r="C132" s="197"/>
      <c r="D132" s="197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</row>
    <row r="133" spans="1:76" x14ac:dyDescent="0.2">
      <c r="A133" s="193"/>
      <c r="B133" s="197"/>
      <c r="C133" s="197"/>
      <c r="D133" s="197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</row>
  </sheetData>
  <sheetProtection algorithmName="SHA-512" hashValue="4IxQOOyZHjca07SYPP1WC4UjlNCnHueX95L07C+s8c7ZZ5QlfO7tF08zshE1mISygLM0Z1oP0RvVky8BVjy52g==" saltValue="8khjx9GIC1yA9RC8Gq7+ZQ==" spinCount="100000" sheet="1" formatCells="0" formatColumns="0" formatRows="0" insertColumns="0" insertRows="0" insertHyperlinks="0" deleteColumns="0" deleteRows="0" selectLockedCells="1" sort="0" autoFilter="0" pivotTables="0"/>
  <mergeCells count="23">
    <mergeCell ref="A1:N1"/>
    <mergeCell ref="D2:N2"/>
    <mergeCell ref="D3:K3"/>
    <mergeCell ref="A4:F4"/>
    <mergeCell ref="K4:M4"/>
    <mergeCell ref="A2:B2"/>
    <mergeCell ref="A3:B3"/>
    <mergeCell ref="P29:R29"/>
    <mergeCell ref="W30:X30"/>
    <mergeCell ref="E10:K10"/>
    <mergeCell ref="L10:M10"/>
    <mergeCell ref="A32:H32"/>
    <mergeCell ref="O31:Q31"/>
    <mergeCell ref="R31:S31"/>
    <mergeCell ref="A30:H30"/>
    <mergeCell ref="A31:H31"/>
    <mergeCell ref="W9:Z9"/>
    <mergeCell ref="X10:Y10"/>
    <mergeCell ref="O9:S9"/>
    <mergeCell ref="P10:S10"/>
    <mergeCell ref="A5:F5"/>
    <mergeCell ref="H5:N5"/>
    <mergeCell ref="E9:M9"/>
  </mergeCells>
  <printOptions horizontalCentered="1" verticalCentered="1"/>
  <pageMargins left="0.31496062992125984" right="0.31496062992125984" top="0.35433070866141736" bottom="0.35433070866141736" header="0" footer="0"/>
  <pageSetup paperSize="9" scale="75" orientation="landscape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31" r:id="rId4" name="Check Box 23">
              <controlPr defaultSize="0" autoFill="0" autoLine="0" autoPict="0">
                <anchor moveWithCells="1">
                  <from>
                    <xdr:col>3</xdr:col>
                    <xdr:colOff>19050</xdr:colOff>
                    <xdr:row>11</xdr:row>
                    <xdr:rowOff>19050</xdr:rowOff>
                  </from>
                  <to>
                    <xdr:col>4</xdr:col>
                    <xdr:colOff>76200</xdr:colOff>
                    <xdr:row>11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3" r:id="rId5" name="Check Box 595">
              <controlPr locked="0" defaultSize="0" autoFill="0" autoLine="0" autoPict="0">
                <anchor moveWithCells="1">
                  <from>
                    <xdr:col>3</xdr:col>
                    <xdr:colOff>9525</xdr:colOff>
                    <xdr:row>25</xdr:row>
                    <xdr:rowOff>142875</xdr:rowOff>
                  </from>
                  <to>
                    <xdr:col>4</xdr:col>
                    <xdr:colOff>66675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xWindow="281" yWindow="297" count="1">
        <x14:dataValidation type="list" allowBlank="1" showInputMessage="1" showErrorMessage="1" prompt="Choisissez votre couleur" xr:uid="{00000000-0002-0000-0100-000001000000}">
          <x14:formula1>
            <xm:f>'Coul_Kromya-MY2'!$A$26:$A$190</xm:f>
          </x14:formula1>
          <xm:sqref>H5:N5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11</vt:i4>
      </vt:variant>
    </vt:vector>
  </HeadingPairs>
  <TitlesOfParts>
    <vt:vector size="13" baseType="lpstr">
      <vt:lpstr>Coul_Kromya-MY2</vt:lpstr>
      <vt:lpstr>Vos Besoins - Kromya MY2</vt:lpstr>
      <vt:lpstr>KROMYA_MY2</vt:lpstr>
      <vt:lpstr>KROMYAMY2_Type</vt:lpstr>
      <vt:lpstr>Kromyamy2Coul_Col1</vt:lpstr>
      <vt:lpstr>'Coul_Kromya-MY2'!Kromyamy2Coul_Conso</vt:lpstr>
      <vt:lpstr>Kromyamy2Coul_Gamme</vt:lpstr>
      <vt:lpstr>Kromyamy2Coul_Table</vt:lpstr>
      <vt:lpstr>Kromyamy2Type_Col1</vt:lpstr>
      <vt:lpstr>Kromyamy2Type_Gamme</vt:lpstr>
      <vt:lpstr>Kromyamy2Type_Prix</vt:lpstr>
      <vt:lpstr>Kromyamy2Type_Table</vt:lpstr>
      <vt:lpstr>'Vos Besoins - Kromya MY2'!Zone_d_impression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GOEPFERT GUY</dc:creator>
  <cp:lastModifiedBy>GOEPFERT</cp:lastModifiedBy>
  <cp:lastPrinted>2018-08-07T15:50:26Z</cp:lastPrinted>
  <dcterms:created xsi:type="dcterms:W3CDTF">2013-08-13T14:52:03Z</dcterms:created>
  <dcterms:modified xsi:type="dcterms:W3CDTF">2018-12-18T21:51:49Z</dcterms:modified>
</cp:coreProperties>
</file>