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C:\Users\GOEPFERT\Documents\0JadecorDocs\wordpress\Documents\Docs en cours\09-Fiche-Calcul\02-Jadestone\"/>
    </mc:Choice>
  </mc:AlternateContent>
  <xr:revisionPtr revIDLastSave="0" documentId="13_ncr:1_{345693B8-07E7-4125-A7E9-2E1D00CCDAC5}" xr6:coauthVersionLast="40" xr6:coauthVersionMax="40" xr10:uidLastSave="{00000000-0000-0000-0000-000000000000}"/>
  <workbookProtection workbookAlgorithmName="SHA-512" workbookHashValue="olIYgN1SYgrGR32Z6wqGsYQpHbBH/kM+3SyUKQtTAa+aSlCYUGNcPcziUpMrxYx7VySc2AwZh1ObKrl0TvopjQ==" workbookSaltValue="2e25HKYvHaYnLzOtRsBHmg==" workbookSpinCount="100000" lockStructure="1"/>
  <bookViews>
    <workbookView xWindow="19185" yWindow="-15" windowWidth="9660" windowHeight="12795" firstSheet="3" activeTab="3" xr2:uid="{00000000-000D-0000-FFFF-FFFF00000000}"/>
  </bookViews>
  <sheets>
    <sheet name="Formules" sheetId="8" state="hidden" r:id="rId1"/>
    <sheet name="DonnesP-Jadestone" sheetId="1" state="hidden" r:id="rId2"/>
    <sheet name="Images Jadestone" sheetId="10" state="hidden" r:id="rId3"/>
    <sheet name="Vos Besoins-Jadestone" sheetId="2" r:id="rId4"/>
    <sheet name="Metre-Jadestone" sheetId="7" r:id="rId5"/>
  </sheets>
  <definedNames>
    <definedName name="ANNULNB3" localSheetId="4">'Metre-Jadestone'!$AJ$17:$AJ$73</definedName>
    <definedName name="ANNULNB4" localSheetId="4">'Metre-Jadestone'!$AL$17:$AL$73</definedName>
    <definedName name="choix_nom">'Metre-Jadestone'!$E$41</definedName>
    <definedName name="CodeDP">'DonnesP-Jadestone'!$B$11:$E$56</definedName>
    <definedName name="ColP">'DonnesP-Jadestone'!$I$18:$I$48</definedName>
    <definedName name="FormDeuxP">IF(OR('DonnesP-Jadestone'!XFD1="",COUNTIF(GamP,'DonnesP-Jadestone'!XFD1)&gt;0),"",INDEX(OFFSET(ColP,0,SUMPRODUCT((TableP='DonnesP-Jadestone'!XFD1)*COLUMN(GamP))-COLUMN(GamP)+1),MATCH('DonnesP-Jadestone'!XFD1,OFFSET(ColP,0,SUMPRODUCT((TableP='DonnesP-Jadestone'!XFD1)*COLUMN(GamP))-COLUMN(GamP)),0)))</definedName>
    <definedName name="FormP">IF(OR('Vos Besoins-Jadestone'!C1="",COUNTIF(GamP, 'Vos Besoins-Jadestone'!C1)&gt;0),"",INDEX(OFFSET(ColP,0,SUMPRODUCT((TableP='Vos Besoins-Jadestone'!C1)*COLUMN(GamP))-COLUMN(GamP)+1),MATCH('Vos Besoins-Jadestone'!C1,OFFSET(ColP,0,SUMPRODUCT((TableP='Vos Besoins-Jadestone'!C1)*COLUMN(GamP))-COLUMN(GamP)),0)))</definedName>
    <definedName name="GamP">'DonnesP-Jadestone'!$I$17:$L$17</definedName>
    <definedName name="GamPBis">'DonnesP-Jadestone'!$I$56:$I$73</definedName>
    <definedName name="liste_Prépa">'Metre-Jadestone'!$AM$17:$AM$73</definedName>
    <definedName name="MetrProdPx">'Metre-Jadestone'!$AB$3:$AC$48</definedName>
    <definedName name="ModeRegP">'DonnesP-Jadestone'!$O$3:$O$9</definedName>
    <definedName name="nom">'Metre-Jadestone'!$AG$17:$AG$73</definedName>
    <definedName name="Prépa">'Metre-Jadestone'!$AH$17:$AH$73</definedName>
    <definedName name="PrimP">'DonnesP-Jadestone'!$I$17</definedName>
    <definedName name="RefImg_Decors">OFFSET('Images Jadestone'!$B$2,MATCH('Metre-Jadestone'!$E$21:$F$21,'Images Jadestone'!$A$2:$A$26,0)-1,)</definedName>
    <definedName name="RefNom_Decors">'Images Jadestone'!$B$2:$B$26</definedName>
    <definedName name="S_Couches">'Metre-Jadestone'!$AI$17:$AI$73</definedName>
    <definedName name="SecteurP">'DonnesP-Jadestone'!$V$3:$V$109</definedName>
    <definedName name="TableP">'DonnesP-Jadestone'!$I$18:$L$48</definedName>
    <definedName name="_xlnm.Print_Area" localSheetId="4">'Metre-Jadestone'!$C$2:$Q$106</definedName>
    <definedName name="_xlnm.Print_Area" localSheetId="3">'Vos Besoins-Jadestone'!$B$3:$J$38</definedName>
  </definedNames>
  <calcPr calcId="181029"/>
</workbook>
</file>

<file path=xl/calcChain.xml><?xml version="1.0" encoding="utf-8"?>
<calcChain xmlns="http://schemas.openxmlformats.org/spreadsheetml/2006/main">
  <c r="D42" i="7" l="1"/>
  <c r="E42" i="7" s="1"/>
  <c r="X94" i="7"/>
  <c r="X83" i="7" l="1"/>
  <c r="X76" i="7"/>
  <c r="X64" i="7"/>
  <c r="X53" i="7"/>
  <c r="W22" i="7" l="1"/>
  <c r="L45" i="7"/>
  <c r="L43" i="7"/>
  <c r="AJ70" i="7"/>
  <c r="AK70" i="7" s="1"/>
  <c r="AF70" i="7"/>
  <c r="AJ69" i="7"/>
  <c r="AK69" i="7" s="1"/>
  <c r="AF69" i="7"/>
  <c r="AJ68" i="7"/>
  <c r="AK68" i="7" s="1"/>
  <c r="AF68" i="7"/>
  <c r="AJ65" i="7"/>
  <c r="AK65" i="7" s="1"/>
  <c r="AF65" i="7"/>
  <c r="AF59" i="7"/>
  <c r="AJ59" i="7"/>
  <c r="AK59" i="7" s="1"/>
  <c r="AF60" i="7"/>
  <c r="AJ60" i="7"/>
  <c r="AK60" i="7" s="1"/>
  <c r="AF61" i="7"/>
  <c r="AJ61" i="7"/>
  <c r="AK61" i="7" s="1"/>
  <c r="AF62" i="7"/>
  <c r="AJ62" i="7"/>
  <c r="AK62" i="7" s="1"/>
  <c r="AF63" i="7"/>
  <c r="AJ63" i="7"/>
  <c r="AK63" i="7" s="1"/>
  <c r="AJ54" i="7"/>
  <c r="AF54" i="7"/>
  <c r="AF44" i="7"/>
  <c r="AJ44" i="7"/>
  <c r="AK44" i="7" s="1"/>
  <c r="AJ45" i="7"/>
  <c r="AF45" i="7"/>
  <c r="AF47" i="7"/>
  <c r="AJ47" i="7"/>
  <c r="AJ31" i="7" l="1"/>
  <c r="AF58" i="7"/>
  <c r="AF42" i="7"/>
  <c r="AF31" i="7"/>
  <c r="AF38" i="7"/>
  <c r="AK73" i="7"/>
  <c r="AF71" i="7"/>
  <c r="AB5" i="7" l="1"/>
  <c r="AC5" i="7"/>
  <c r="AB6" i="7"/>
  <c r="AC6" i="7"/>
  <c r="AB7" i="7"/>
  <c r="AC7" i="7"/>
  <c r="AB8" i="7"/>
  <c r="AC8" i="7"/>
  <c r="AB9" i="7"/>
  <c r="AC9" i="7"/>
  <c r="AB10" i="7"/>
  <c r="AC10" i="7"/>
  <c r="AB11" i="7"/>
  <c r="AC11" i="7"/>
  <c r="AB12" i="7"/>
  <c r="AC12" i="7"/>
  <c r="AB13" i="7"/>
  <c r="AC13" i="7"/>
  <c r="AB14" i="7"/>
  <c r="AC14" i="7"/>
  <c r="AB15" i="7"/>
  <c r="AC15" i="7"/>
  <c r="AB16" i="7"/>
  <c r="AC16" i="7"/>
  <c r="AB17" i="7"/>
  <c r="AC17" i="7"/>
  <c r="AB18" i="7"/>
  <c r="AC18" i="7"/>
  <c r="AB19" i="7"/>
  <c r="AC19" i="7"/>
  <c r="AB20" i="7"/>
  <c r="AC20" i="7"/>
  <c r="AB21" i="7"/>
  <c r="AC21" i="7"/>
  <c r="AB22" i="7"/>
  <c r="AC22" i="7"/>
  <c r="AB23" i="7"/>
  <c r="AC23" i="7"/>
  <c r="AB24" i="7"/>
  <c r="AC24" i="7"/>
  <c r="AB25" i="7"/>
  <c r="AC25" i="7"/>
  <c r="AB26" i="7"/>
  <c r="AC26" i="7"/>
  <c r="AB27" i="7"/>
  <c r="AC27" i="7"/>
  <c r="AB28" i="7"/>
  <c r="AC28" i="7"/>
  <c r="AB29" i="7"/>
  <c r="AC29" i="7"/>
  <c r="AB30" i="7"/>
  <c r="AC30" i="7"/>
  <c r="AB31" i="7"/>
  <c r="AC31" i="7"/>
  <c r="AB32" i="7"/>
  <c r="AC32" i="7"/>
  <c r="AB33" i="7"/>
  <c r="AC33" i="7"/>
  <c r="AB34" i="7"/>
  <c r="AB66" i="7" s="1"/>
  <c r="AC34" i="7"/>
  <c r="AB35" i="7"/>
  <c r="AC35" i="7"/>
  <c r="AB36" i="7"/>
  <c r="AC36" i="7"/>
  <c r="AB37" i="7"/>
  <c r="AC37" i="7"/>
  <c r="AB38" i="7"/>
  <c r="AC38" i="7"/>
  <c r="AB39" i="7"/>
  <c r="AC39" i="7"/>
  <c r="AB40" i="7"/>
  <c r="AC40" i="7"/>
  <c r="AB41" i="7"/>
  <c r="AC41" i="7"/>
  <c r="AB42" i="7"/>
  <c r="AC42" i="7"/>
  <c r="AB43" i="7"/>
  <c r="AC43" i="7"/>
  <c r="AB44" i="7"/>
  <c r="AC44" i="7"/>
  <c r="AB45" i="7"/>
  <c r="AC45" i="7"/>
  <c r="AB46" i="7"/>
  <c r="AC46" i="7"/>
  <c r="AC4" i="7"/>
  <c r="AB4" i="7"/>
  <c r="AC3" i="7"/>
  <c r="AB3" i="7"/>
  <c r="AB96" i="7" l="1"/>
  <c r="E90" i="7"/>
  <c r="E87" i="7"/>
  <c r="AB88" i="7"/>
  <c r="E85" i="7"/>
  <c r="AB90" i="7"/>
  <c r="E65" i="7"/>
  <c r="E84" i="7"/>
  <c r="AB86" i="7"/>
  <c r="AB91" i="7"/>
  <c r="E67" i="7"/>
  <c r="E86" i="7"/>
  <c r="AB89" i="7"/>
  <c r="AB85" i="7"/>
  <c r="AB78" i="7"/>
  <c r="E81" i="7"/>
  <c r="E80" i="7"/>
  <c r="AB79" i="7"/>
  <c r="AB80" i="7"/>
  <c r="E79" i="7"/>
  <c r="AB67" i="7"/>
  <c r="E76" i="7"/>
  <c r="AB68" i="7"/>
  <c r="E74" i="7"/>
  <c r="AB73" i="7"/>
  <c r="E71" i="7"/>
  <c r="AB72" i="7"/>
  <c r="E72" i="7"/>
  <c r="AB71" i="7"/>
  <c r="E73" i="7"/>
  <c r="AB70" i="7"/>
  <c r="E75" i="7"/>
  <c r="AB60" i="7"/>
  <c r="E66" i="7"/>
  <c r="AB58" i="7"/>
  <c r="E68" i="7"/>
  <c r="AB61" i="7"/>
  <c r="AB56" i="7"/>
  <c r="AB59" i="7"/>
  <c r="AB55" i="7"/>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L19" i="1"/>
  <c r="L18" i="1"/>
  <c r="K19" i="1"/>
  <c r="K18"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J19" i="1"/>
  <c r="I19" i="1"/>
  <c r="J18" i="1"/>
  <c r="I18" i="1"/>
  <c r="D8" i="2" l="1"/>
  <c r="D5" i="2" l="1"/>
  <c r="I8" i="2" s="1"/>
  <c r="L19" i="2"/>
  <c r="K19" i="2"/>
  <c r="I10" i="2" l="1"/>
  <c r="B10" i="2"/>
  <c r="AJ72" i="7"/>
  <c r="AK72" i="7" s="1"/>
  <c r="AF72" i="7"/>
  <c r="AJ71" i="7"/>
  <c r="AK71" i="7" s="1"/>
  <c r="AJ67" i="7"/>
  <c r="AF67" i="7"/>
  <c r="AJ66" i="7"/>
  <c r="AK66" i="7" s="1"/>
  <c r="AF66" i="7"/>
  <c r="AJ64" i="7"/>
  <c r="AK64" i="7" s="1"/>
  <c r="AF64" i="7"/>
  <c r="AJ58" i="7"/>
  <c r="AK58" i="7" s="1"/>
  <c r="AJ57" i="7"/>
  <c r="AF57" i="7"/>
  <c r="AJ56" i="7"/>
  <c r="AF56" i="7"/>
  <c r="AJ55" i="7"/>
  <c r="AF55" i="7"/>
  <c r="AJ53" i="7"/>
  <c r="AF53" i="7"/>
  <c r="AJ52" i="7"/>
  <c r="AF52" i="7"/>
  <c r="AJ51" i="7"/>
  <c r="AF51" i="7"/>
  <c r="AJ50" i="7"/>
  <c r="AF50" i="7"/>
  <c r="AJ49" i="7"/>
  <c r="AF49" i="7"/>
  <c r="AJ48" i="7"/>
  <c r="AK48" i="7" s="1"/>
  <c r="AF48" i="7"/>
  <c r="AJ46" i="7"/>
  <c r="AF46" i="7"/>
  <c r="AJ43" i="7"/>
  <c r="AK43" i="7" s="1"/>
  <c r="AF43" i="7"/>
  <c r="AJ42" i="7"/>
  <c r="AJ41" i="7"/>
  <c r="AK41" i="7" s="1"/>
  <c r="AF41" i="7"/>
  <c r="AJ40" i="7"/>
  <c r="AF40" i="7"/>
  <c r="AJ39" i="7"/>
  <c r="AK39" i="7" s="1"/>
  <c r="AF39" i="7"/>
  <c r="AJ38" i="7"/>
  <c r="AK38" i="7" s="1"/>
  <c r="E62" i="7"/>
  <c r="AJ37" i="7"/>
  <c r="AK37" i="7" s="1"/>
  <c r="AF37" i="7"/>
  <c r="AJ36" i="7"/>
  <c r="AK36" i="7" s="1"/>
  <c r="AF36" i="7"/>
  <c r="AJ35" i="7"/>
  <c r="AK35" i="7" s="1"/>
  <c r="AF35" i="7"/>
  <c r="AJ34" i="7"/>
  <c r="AK34" i="7" s="1"/>
  <c r="AF34" i="7"/>
  <c r="AJ33" i="7"/>
  <c r="AK33" i="7" s="1"/>
  <c r="AF33" i="7"/>
  <c r="AJ32" i="7"/>
  <c r="AK32" i="7" s="1"/>
  <c r="AF32" i="7"/>
  <c r="W36" i="7"/>
  <c r="U36" i="7"/>
  <c r="W34" i="7"/>
  <c r="U34" i="7"/>
  <c r="AK31" i="7"/>
  <c r="W32" i="7"/>
  <c r="U32" i="7"/>
  <c r="AJ30" i="7"/>
  <c r="AF30" i="7"/>
  <c r="AJ29" i="7"/>
  <c r="AF29" i="7"/>
  <c r="W30" i="7"/>
  <c r="U30" i="7"/>
  <c r="AJ28" i="7"/>
  <c r="AF28" i="7"/>
  <c r="AJ27" i="7"/>
  <c r="AF27" i="7"/>
  <c r="W28" i="7"/>
  <c r="AJ26" i="7"/>
  <c r="AF26" i="7"/>
  <c r="AJ25" i="7"/>
  <c r="AF25" i="7"/>
  <c r="W26" i="7"/>
  <c r="AJ24" i="7"/>
  <c r="AF24" i="7"/>
  <c r="AJ23" i="7"/>
  <c r="AF23" i="7"/>
  <c r="AJ22" i="7"/>
  <c r="AF22" i="7"/>
  <c r="AJ21" i="7"/>
  <c r="AF21" i="7"/>
  <c r="AJ20" i="7"/>
  <c r="AF20" i="7"/>
  <c r="AJ19" i="7"/>
  <c r="AF19" i="7"/>
  <c r="AJ18" i="7"/>
  <c r="AF18" i="7"/>
  <c r="AJ17" i="7"/>
  <c r="AF17" i="7"/>
  <c r="N6" i="7"/>
  <c r="F34" i="2"/>
  <c r="I36" i="2"/>
  <c r="I37" i="2"/>
  <c r="U38" i="7" l="1"/>
  <c r="U39" i="7" s="1"/>
  <c r="AK17" i="7"/>
  <c r="AK18" i="7" s="1"/>
  <c r="W51" i="7"/>
  <c r="W39" i="7"/>
  <c r="F22" i="2"/>
  <c r="F21" i="2"/>
  <c r="B21" i="2"/>
  <c r="F20" i="2"/>
  <c r="B20" i="2"/>
  <c r="F19" i="2"/>
  <c r="B19" i="2"/>
  <c r="F18" i="2"/>
  <c r="B18" i="2"/>
  <c r="F17" i="2"/>
  <c r="F32" i="2"/>
  <c r="F31" i="2"/>
  <c r="F30" i="2"/>
  <c r="F29" i="2"/>
  <c r="F28" i="2"/>
  <c r="F27" i="2"/>
  <c r="F26" i="2"/>
  <c r="F25" i="2"/>
  <c r="F24" i="2"/>
  <c r="F23" i="2"/>
  <c r="F16" i="2"/>
  <c r="F15" i="2"/>
  <c r="F14" i="2"/>
  <c r="F13" i="2"/>
  <c r="AK19" i="7" l="1"/>
  <c r="AK20" i="7" s="1"/>
  <c r="AK21" i="7"/>
  <c r="U40" i="7"/>
  <c r="G18" i="2"/>
  <c r="I18" i="2" s="1"/>
  <c r="G19" i="2"/>
  <c r="I19" i="2" s="1"/>
  <c r="G20" i="2"/>
  <c r="I20" i="2" s="1"/>
  <c r="G21" i="2"/>
  <c r="I21" i="2" s="1"/>
  <c r="W41" i="7" l="1"/>
  <c r="AK22" i="7"/>
  <c r="AK23" i="7"/>
  <c r="AK30" i="7"/>
  <c r="J21" i="2"/>
  <c r="J20" i="2"/>
  <c r="J19" i="2"/>
  <c r="J18" i="2"/>
  <c r="X84" i="7" l="1"/>
  <c r="X85" i="7" s="1"/>
  <c r="X95" i="7"/>
  <c r="X96" i="7" s="1"/>
  <c r="X87" i="7"/>
  <c r="X77" i="7"/>
  <c r="X78" i="7" s="1"/>
  <c r="X65" i="7"/>
  <c r="X54" i="7"/>
  <c r="X57" i="7" s="1"/>
  <c r="U51" i="7"/>
  <c r="N62" i="7"/>
  <c r="K54" i="7" s="1"/>
  <c r="AK24" i="7"/>
  <c r="AK40" i="7"/>
  <c r="AK42" i="7"/>
  <c r="M26" i="2"/>
  <c r="L26" i="2"/>
  <c r="K26" i="2"/>
  <c r="M27" i="2"/>
  <c r="L27" i="2"/>
  <c r="K27" i="2"/>
  <c r="M28" i="2"/>
  <c r="L28" i="2"/>
  <c r="K28" i="2"/>
  <c r="M29" i="2"/>
  <c r="L29" i="2"/>
  <c r="K29" i="2"/>
  <c r="B32" i="2"/>
  <c r="B31" i="2"/>
  <c r="B30" i="2"/>
  <c r="B29" i="2"/>
  <c r="B28" i="2"/>
  <c r="B27" i="2"/>
  <c r="J34" i="2"/>
  <c r="M42" i="2" s="1"/>
  <c r="I32" i="2"/>
  <c r="I31" i="2"/>
  <c r="I30" i="2"/>
  <c r="I29" i="2"/>
  <c r="I27" i="2"/>
  <c r="E10" i="2"/>
  <c r="J68" i="1"/>
  <c r="I56" i="1"/>
  <c r="J14" i="1"/>
  <c r="B22" i="2"/>
  <c r="N15" i="1"/>
  <c r="J15" i="1"/>
  <c r="N14" i="1"/>
  <c r="N13" i="1"/>
  <c r="J13" i="1"/>
  <c r="J11" i="1"/>
  <c r="AA96" i="7" l="1"/>
  <c r="AA95" i="7" s="1"/>
  <c r="AA97" i="7" s="1"/>
  <c r="N57" i="7" s="1"/>
  <c r="Z96" i="7"/>
  <c r="Z95" i="7" s="1"/>
  <c r="Z97" i="7" s="1"/>
  <c r="N89" i="7" s="1"/>
  <c r="K57" i="7" s="1"/>
  <c r="K90" i="7"/>
  <c r="M86" i="7"/>
  <c r="AA85" i="7"/>
  <c r="Z85" i="7"/>
  <c r="X88" i="7"/>
  <c r="X69" i="7"/>
  <c r="X70" i="7" s="1"/>
  <c r="X67" i="7"/>
  <c r="AA78" i="7"/>
  <c r="K81" i="7"/>
  <c r="Z78" i="7"/>
  <c r="V79" i="7" s="1"/>
  <c r="X79" i="7" s="1"/>
  <c r="K62" i="7"/>
  <c r="AK25" i="7"/>
  <c r="AK26" i="7" s="1"/>
  <c r="G22" i="2"/>
  <c r="I22" i="2" s="1"/>
  <c r="J12" i="1"/>
  <c r="B24" i="2"/>
  <c r="B17" i="2"/>
  <c r="N4" i="1"/>
  <c r="N8" i="1"/>
  <c r="N6" i="1"/>
  <c r="N3" i="1"/>
  <c r="N5" i="1"/>
  <c r="J3" i="1"/>
  <c r="J4" i="1"/>
  <c r="J5" i="1"/>
  <c r="J6" i="1"/>
  <c r="N7" i="1"/>
  <c r="N10" i="1"/>
  <c r="N11" i="1"/>
  <c r="N12" i="1"/>
  <c r="J10" i="1"/>
  <c r="N9" i="1"/>
  <c r="J7" i="1"/>
  <c r="J8" i="1"/>
  <c r="J9" i="1"/>
  <c r="AK67" i="7"/>
  <c r="B26" i="2"/>
  <c r="B15" i="2"/>
  <c r="B16" i="2"/>
  <c r="B23" i="2"/>
  <c r="B25" i="2"/>
  <c r="B13" i="2"/>
  <c r="B14" i="2"/>
  <c r="K42" i="2"/>
  <c r="L42" i="2"/>
  <c r="I57" i="1"/>
  <c r="I58" i="1" s="1"/>
  <c r="I59" i="1" s="1"/>
  <c r="K87" i="7" l="1"/>
  <c r="Z88" i="7"/>
  <c r="V89" i="7" s="1"/>
  <c r="X89" i="7" s="1"/>
  <c r="AA88" i="7"/>
  <c r="Z67" i="7"/>
  <c r="M76" i="7"/>
  <c r="AA67" i="7"/>
  <c r="K80" i="7"/>
  <c r="AA79" i="7"/>
  <c r="Z79" i="7"/>
  <c r="V80" i="7" s="1"/>
  <c r="X80" i="7" s="1"/>
  <c r="Z70" i="7"/>
  <c r="V71" i="7" s="1"/>
  <c r="X71" i="7" s="1"/>
  <c r="K73" i="7" s="1"/>
  <c r="K75" i="7"/>
  <c r="AA70" i="7"/>
  <c r="AA51" i="7"/>
  <c r="N54" i="7" s="1"/>
  <c r="Z51" i="7"/>
  <c r="AK27" i="7"/>
  <c r="AK49" i="7"/>
  <c r="J22" i="2"/>
  <c r="G17" i="2"/>
  <c r="I17" i="2" s="1"/>
  <c r="I60" i="1"/>
  <c r="B12" i="2"/>
  <c r="K86" i="7" l="1"/>
  <c r="Z89" i="7"/>
  <c r="V90" i="7" s="1"/>
  <c r="X90" i="7" s="1"/>
  <c r="AA89" i="7"/>
  <c r="Z80" i="7"/>
  <c r="Z77" i="7" s="1"/>
  <c r="Z81" i="7" s="1"/>
  <c r="N78" i="7" s="1"/>
  <c r="K55" i="7" s="1"/>
  <c r="K79" i="7"/>
  <c r="AA80" i="7"/>
  <c r="AA77" i="7" s="1"/>
  <c r="AA81" i="7" s="1"/>
  <c r="N55" i="7" s="1"/>
  <c r="V68" i="7"/>
  <c r="X68" i="7" s="1"/>
  <c r="AK28" i="7"/>
  <c r="AK50" i="7"/>
  <c r="M30" i="2"/>
  <c r="K30" i="2"/>
  <c r="L30" i="2"/>
  <c r="J17" i="2"/>
  <c r="I61" i="1"/>
  <c r="I62" i="1" s="1"/>
  <c r="G12" i="2"/>
  <c r="G13" i="2"/>
  <c r="G14" i="2"/>
  <c r="G15" i="2"/>
  <c r="G16" i="2"/>
  <c r="G23" i="2"/>
  <c r="G24" i="2"/>
  <c r="G25" i="2"/>
  <c r="G26" i="2"/>
  <c r="G27" i="2"/>
  <c r="J27" i="2" s="1"/>
  <c r="G28" i="2"/>
  <c r="G29" i="2"/>
  <c r="J29" i="2" s="1"/>
  <c r="G30" i="2"/>
  <c r="J30" i="2" s="1"/>
  <c r="G31" i="2"/>
  <c r="J31" i="2" s="1"/>
  <c r="G32" i="2"/>
  <c r="J32" i="2" s="1"/>
  <c r="K85" i="7" l="1"/>
  <c r="AA90" i="7"/>
  <c r="Z90" i="7"/>
  <c r="M74" i="7"/>
  <c r="Z68" i="7"/>
  <c r="Z65" i="7" s="1"/>
  <c r="AA68" i="7"/>
  <c r="AA65" i="7" s="1"/>
  <c r="AK29" i="7"/>
  <c r="AK46" i="7" s="1"/>
  <c r="AK45" i="7"/>
  <c r="AK51" i="7"/>
  <c r="M25" i="2"/>
  <c r="K25" i="2"/>
  <c r="L25" i="2"/>
  <c r="I63" i="1"/>
  <c r="I64" i="1" s="1"/>
  <c r="I28" i="2"/>
  <c r="J28" i="2" s="1"/>
  <c r="I26" i="2"/>
  <c r="J26" i="2" s="1"/>
  <c r="I24" i="2"/>
  <c r="J24" i="2" s="1"/>
  <c r="I23" i="2"/>
  <c r="J23" i="2" s="1"/>
  <c r="I16" i="2"/>
  <c r="J16" i="2" s="1"/>
  <c r="I25" i="2"/>
  <c r="J25" i="2" s="1"/>
  <c r="M40" i="2"/>
  <c r="L40" i="2"/>
  <c r="K40" i="2"/>
  <c r="M39" i="2"/>
  <c r="L39" i="2"/>
  <c r="K39" i="2"/>
  <c r="M38" i="2"/>
  <c r="L38" i="2"/>
  <c r="K38" i="2"/>
  <c r="M37" i="2"/>
  <c r="L37" i="2"/>
  <c r="K37" i="2"/>
  <c r="M35" i="2"/>
  <c r="L35" i="2"/>
  <c r="K35" i="2"/>
  <c r="I15" i="2"/>
  <c r="J15" i="2" s="1"/>
  <c r="I14" i="2"/>
  <c r="J14" i="2" s="1"/>
  <c r="I13" i="2"/>
  <c r="J13" i="2" s="1"/>
  <c r="I12" i="2"/>
  <c r="AK47" i="7" l="1"/>
  <c r="AK53" i="7"/>
  <c r="AK54" i="7" s="1"/>
  <c r="AK52" i="7"/>
  <c r="I34" i="2"/>
  <c r="J12" i="2"/>
  <c r="J33" i="2" s="1"/>
  <c r="I65" i="1"/>
  <c r="M36" i="2"/>
  <c r="L36" i="2"/>
  <c r="K36" i="2"/>
  <c r="M34" i="2"/>
  <c r="L34" i="2"/>
  <c r="K34" i="2"/>
  <c r="M32" i="2"/>
  <c r="L32" i="2"/>
  <c r="K32" i="2"/>
  <c r="M31" i="2"/>
  <c r="L31" i="2"/>
  <c r="K31" i="2"/>
  <c r="M24" i="2"/>
  <c r="L24" i="2"/>
  <c r="K24" i="2"/>
  <c r="M33" i="2"/>
  <c r="L33" i="2"/>
  <c r="K33" i="2"/>
  <c r="M21" i="2"/>
  <c r="L21" i="2"/>
  <c r="K21" i="2"/>
  <c r="M22" i="2"/>
  <c r="L22" i="2"/>
  <c r="K22" i="2"/>
  <c r="M23" i="2"/>
  <c r="L23" i="2"/>
  <c r="K23" i="2"/>
  <c r="AK55" i="7" l="1"/>
  <c r="M20" i="2"/>
  <c r="M43" i="2" s="1"/>
  <c r="K20" i="2"/>
  <c r="J35" i="2"/>
  <c r="L20" i="2"/>
  <c r="I66" i="1"/>
  <c r="I67" i="1" s="1"/>
  <c r="I68" i="1" s="1"/>
  <c r="I69" i="1" s="1"/>
  <c r="I70" i="1" s="1"/>
  <c r="I71" i="1" s="1"/>
  <c r="K41" i="2"/>
  <c r="L41" i="2"/>
  <c r="K43" i="2" l="1"/>
  <c r="J36" i="2" s="1"/>
  <c r="L43" i="2"/>
  <c r="J37" i="2" s="1"/>
  <c r="K45" i="2" s="1"/>
  <c r="I72" i="1"/>
  <c r="AK56" i="7" l="1"/>
  <c r="AK57" i="7" s="1"/>
  <c r="J38" i="2"/>
  <c r="AL17" i="7" l="1"/>
  <c r="AL18" i="7" l="1"/>
  <c r="AM17" i="7"/>
  <c r="AM18" i="7" l="1"/>
  <c r="L41" i="7" s="1"/>
  <c r="X58" i="7" s="1"/>
  <c r="AL19" i="7"/>
  <c r="X55" i="7" l="1"/>
  <c r="AM19" i="7"/>
  <c r="AL20" i="7"/>
  <c r="K68" i="7" l="1"/>
  <c r="Z58" i="7"/>
  <c r="V59" i="7" s="1"/>
  <c r="AA58" i="7"/>
  <c r="M67" i="7"/>
  <c r="Z55" i="7"/>
  <c r="V56" i="7" s="1"/>
  <c r="AA55" i="7"/>
  <c r="AL21" i="7"/>
  <c r="AM20" i="7"/>
  <c r="X59" i="7" l="1"/>
  <c r="K67" i="7" s="1"/>
  <c r="X56" i="7"/>
  <c r="AM21" i="7"/>
  <c r="AL22" i="7"/>
  <c r="Z56" i="7" l="1"/>
  <c r="Z54" i="7" s="1"/>
  <c r="AA56" i="7"/>
  <c r="AA54" i="7" s="1"/>
  <c r="M65" i="7"/>
  <c r="Z59" i="7"/>
  <c r="V60" i="7" s="1"/>
  <c r="AA59" i="7"/>
  <c r="AM22" i="7"/>
  <c r="AL23" i="7"/>
  <c r="X60" i="7" l="1"/>
  <c r="AM23" i="7"/>
  <c r="AL24" i="7"/>
  <c r="Z60" i="7" l="1"/>
  <c r="V61" i="7" s="1"/>
  <c r="X61" i="7" s="1"/>
  <c r="AA60" i="7"/>
  <c r="K66" i="7"/>
  <c r="AL25" i="7"/>
  <c r="AM24" i="7"/>
  <c r="V86" i="7" l="1"/>
  <c r="X86" i="7" s="1"/>
  <c r="M84" i="7" s="1"/>
  <c r="AM25" i="7"/>
  <c r="AL26" i="7"/>
  <c r="AA86" i="7" l="1"/>
  <c r="Z86" i="7"/>
  <c r="Z61" i="7"/>
  <c r="Z57" i="7" s="1"/>
  <c r="Z62" i="7" s="1"/>
  <c r="N64" i="7" s="1"/>
  <c r="K52" i="7" s="1"/>
  <c r="AA61" i="7"/>
  <c r="AA57" i="7" s="1"/>
  <c r="AA62" i="7" s="1"/>
  <c r="N52" i="7" s="1"/>
  <c r="K65" i="7"/>
  <c r="AM26" i="7"/>
  <c r="AL27" i="7"/>
  <c r="AM27" i="7" l="1"/>
  <c r="AL28" i="7"/>
  <c r="Z84" i="7" l="1"/>
  <c r="AA84" i="7"/>
  <c r="AM28" i="7"/>
  <c r="AL29" i="7"/>
  <c r="AM29" i="7" l="1"/>
  <c r="AL30" i="7"/>
  <c r="AM30" i="7" l="1"/>
  <c r="AL31" i="7"/>
  <c r="V91" i="7" l="1"/>
  <c r="X91" i="7" s="1"/>
  <c r="K84" i="7" s="1"/>
  <c r="AM31" i="7"/>
  <c r="AL32" i="7"/>
  <c r="AA91" i="7" l="1"/>
  <c r="Z91" i="7"/>
  <c r="AA87" i="7"/>
  <c r="AA92" i="7" s="1"/>
  <c r="N56" i="7" s="1"/>
  <c r="Z87" i="7"/>
  <c r="Z92" i="7" s="1"/>
  <c r="N83" i="7" s="1"/>
  <c r="K56" i="7" s="1"/>
  <c r="AM32" i="7"/>
  <c r="AL33" i="7"/>
  <c r="AM33" i="7" l="1"/>
  <c r="AL34" i="7"/>
  <c r="AL35" i="7" l="1"/>
  <c r="AM34" i="7"/>
  <c r="AM35" i="7" l="1"/>
  <c r="AL36" i="7"/>
  <c r="AL37" i="7" l="1"/>
  <c r="AM36" i="7"/>
  <c r="AL38" i="7" l="1"/>
  <c r="AM37" i="7"/>
  <c r="AL39" i="7" l="1"/>
  <c r="AM38" i="7"/>
  <c r="AL40" i="7" l="1"/>
  <c r="AM39" i="7"/>
  <c r="AM40" i="7" l="1"/>
  <c r="AL41" i="7"/>
  <c r="AM41" i="7" l="1"/>
  <c r="AL42" i="7"/>
  <c r="AM42" i="7" l="1"/>
  <c r="AL45" i="7"/>
  <c r="AM45" i="7" s="1"/>
  <c r="AL43" i="7"/>
  <c r="AM43" i="7" l="1"/>
  <c r="AL46" i="7"/>
  <c r="AL44" i="7"/>
  <c r="AM44" i="7" s="1"/>
  <c r="AM46" i="7" l="1"/>
  <c r="AL47" i="7"/>
  <c r="AM47" i="7" l="1"/>
  <c r="AL48" i="7"/>
  <c r="AM48" i="7" s="1"/>
  <c r="AL49" i="7" l="1"/>
  <c r="AM49" i="7" s="1"/>
  <c r="AL50" i="7" l="1"/>
  <c r="AM50" i="7" s="1"/>
  <c r="AL51" i="7" l="1"/>
  <c r="AL52" i="7" s="1"/>
  <c r="AM51" i="7" l="1"/>
  <c r="AL53" i="7"/>
  <c r="AM52" i="7"/>
  <c r="AM53" i="7" l="1"/>
  <c r="AL54" i="7"/>
  <c r="AM54" i="7" l="1"/>
  <c r="AL55" i="7"/>
  <c r="AL56" i="7" s="1"/>
  <c r="AM55" i="7" l="1"/>
  <c r="AM56" i="7"/>
  <c r="AL57" i="7"/>
  <c r="AL58" i="7" l="1"/>
  <c r="AM57" i="7"/>
  <c r="AL64" i="7" l="1"/>
  <c r="AL66" i="7" s="1"/>
  <c r="AM58" i="7"/>
  <c r="AL59" i="7"/>
  <c r="AL65" i="7" l="1"/>
  <c r="AM65" i="7" s="1"/>
  <c r="AM59" i="7"/>
  <c r="AL60" i="7"/>
  <c r="AM64" i="7"/>
  <c r="AM60" i="7" l="1"/>
  <c r="AL61" i="7"/>
  <c r="AL62" i="7" l="1"/>
  <c r="AM61" i="7"/>
  <c r="AM66" i="7"/>
  <c r="AL67" i="7"/>
  <c r="AL63" i="7" l="1"/>
  <c r="AM63" i="7" s="1"/>
  <c r="AM62" i="7"/>
  <c r="AL68" i="7"/>
  <c r="AM67" i="7"/>
  <c r="AL69" i="7" l="1"/>
  <c r="AM68" i="7"/>
  <c r="AL70" i="7" l="1"/>
  <c r="AM69" i="7"/>
  <c r="AM70" i="7" l="1"/>
  <c r="AL71" i="7"/>
  <c r="AM71" i="7" l="1"/>
  <c r="AL72" i="7"/>
  <c r="AM72" i="7" l="1"/>
  <c r="AL73" i="7"/>
  <c r="AM73" i="7" s="1"/>
  <c r="Z71" i="7"/>
  <c r="AA71" i="7"/>
  <c r="V72" i="7" l="1"/>
  <c r="X72" i="7" s="1"/>
  <c r="K72" i="7" s="1"/>
  <c r="Z72" i="7" l="1"/>
  <c r="AA72" i="7"/>
  <c r="V73" i="7" l="1"/>
  <c r="X73" i="7" s="1"/>
  <c r="Z73" i="7" l="1"/>
  <c r="Z69" i="7" s="1"/>
  <c r="Z74" i="7" s="1"/>
  <c r="N70" i="7" s="1"/>
  <c r="K53" i="7" s="1"/>
  <c r="AA73" i="7"/>
  <c r="AA69" i="7" s="1"/>
  <c r="AA74" i="7" s="1"/>
  <c r="AA98" i="7" l="1"/>
  <c r="AA99" i="7" s="1"/>
  <c r="N53" i="7"/>
  <c r="N58" i="7" s="1"/>
  <c r="N9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GOEPFERT</author>
  </authors>
  <commentList>
    <comment ref="F12" authorId="0" shapeId="0" xr:uid="{00000000-0006-0000-0100-000001000000}">
      <text>
        <r>
          <rPr>
            <sz val="8"/>
            <color indexed="81"/>
            <rFont val="Tahoma"/>
            <family val="2"/>
          </rPr>
          <t>V = Vente produit = TVA 20,00%
P = Fourni &amp; Posé = TVA  10,00%
0 = Vente Export  = EXO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GOEPFERT</author>
  </authors>
  <commentList>
    <comment ref="F29" authorId="0" shapeId="0" xr:uid="{00000000-0006-0000-0200-000001000000}">
      <text>
        <r>
          <rPr>
            <sz val="8"/>
            <color indexed="81"/>
            <rFont val="Tahoma"/>
            <family val="2"/>
          </rPr>
          <t>Les Surf. d'ébrasement sont réintégrées</t>
        </r>
      </text>
    </comment>
    <comment ref="F31" authorId="0" shapeId="0" xr:uid="{00000000-0006-0000-0200-000002000000}">
      <text>
        <r>
          <rPr>
            <sz val="8"/>
            <color indexed="81"/>
            <rFont val="Tahoma"/>
            <family val="2"/>
          </rPr>
          <t>Les Surf. d'ébrasement sont réintégrées</t>
        </r>
      </text>
    </comment>
    <comment ref="F33" authorId="0" shapeId="0" xr:uid="{00000000-0006-0000-0200-000003000000}">
      <text>
        <r>
          <rPr>
            <sz val="8"/>
            <color indexed="81"/>
            <rFont val="Tahoma"/>
            <family val="2"/>
          </rPr>
          <t xml:space="preserve">Les Surf. d'ébrasement sont réintégrées
</t>
        </r>
      </text>
    </comment>
    <comment ref="F35" authorId="0" shapeId="0" xr:uid="{00000000-0006-0000-0200-000004000000}">
      <text>
        <r>
          <rPr>
            <sz val="8"/>
            <color indexed="81"/>
            <rFont val="Tahoma"/>
            <family val="2"/>
          </rPr>
          <t xml:space="preserve">Les Surf. d'ébrasement sont réintégrées
</t>
        </r>
      </text>
    </comment>
    <comment ref="I37" authorId="0" shapeId="0" xr:uid="{00000000-0006-0000-0200-000005000000}">
      <text>
        <r>
          <rPr>
            <sz val="8"/>
            <color indexed="81"/>
            <rFont val="Tahoma"/>
            <family val="2"/>
          </rPr>
          <t>Merci d'indiquez le type de déduction complémentaire</t>
        </r>
      </text>
    </comment>
    <comment ref="E41" authorId="0" shapeId="0" xr:uid="{00000000-0006-0000-0200-000006000000}">
      <text>
        <r>
          <rPr>
            <sz val="8"/>
            <color indexed="81"/>
            <rFont val="Tahoma"/>
            <family val="2"/>
          </rPr>
          <t>Indiquez le type principal de support</t>
        </r>
      </text>
    </comment>
    <comment ref="D96" authorId="0" shapeId="0" xr:uid="{00000000-0006-0000-0200-000007000000}">
      <text>
        <r>
          <rPr>
            <b/>
            <sz val="8"/>
            <color indexed="81"/>
            <rFont val="Tahoma"/>
            <family val="2"/>
          </rPr>
          <t xml:space="preserve">Vos commentaires; croquis, divers . . . </t>
        </r>
      </text>
    </comment>
  </commentList>
</comments>
</file>

<file path=xl/sharedStrings.xml><?xml version="1.0" encoding="utf-8"?>
<sst xmlns="http://schemas.openxmlformats.org/spreadsheetml/2006/main" count="851" uniqueCount="482">
  <si>
    <t>Codes TVA</t>
  </si>
  <si>
    <t>Gamme puis produit</t>
  </si>
  <si>
    <t>Formule "classique"</t>
  </si>
  <si>
    <t>Formule nommée</t>
  </si>
  <si>
    <t>Code P</t>
  </si>
  <si>
    <t>Fourni &amp; posé</t>
  </si>
  <si>
    <t>00-F000</t>
  </si>
  <si>
    <t>Code V</t>
  </si>
  <si>
    <t>vendu</t>
  </si>
  <si>
    <t>01-F008</t>
  </si>
  <si>
    <t>Code 0 OU ""</t>
  </si>
  <si>
    <t>Exo</t>
  </si>
  <si>
    <t>02-F018</t>
  </si>
  <si>
    <t>Paypal</t>
  </si>
  <si>
    <t>03-F045</t>
  </si>
  <si>
    <t>Données qui seront copiées automatiquement  en insérant le Code sur le Devis ou la Facture</t>
  </si>
  <si>
    <t>Autre</t>
  </si>
  <si>
    <t>04-F038</t>
  </si>
  <si>
    <t>(rentrer les Codes et les libellés à votre convenance. Respecter les largueurs des colonnes ci dessous)</t>
  </si>
  <si>
    <t>05-F038</t>
  </si>
  <si>
    <t>06-F038</t>
  </si>
  <si>
    <t xml:space="preserve">Code </t>
  </si>
  <si>
    <t>Libellés</t>
  </si>
  <si>
    <t>Pu</t>
  </si>
  <si>
    <t>Prix A HT</t>
  </si>
  <si>
    <t>07-F034</t>
  </si>
  <si>
    <t>08-F006</t>
  </si>
  <si>
    <t>09-F051</t>
  </si>
  <si>
    <t>10-F007</t>
  </si>
  <si>
    <t>11-F044</t>
  </si>
  <si>
    <t>12-F042</t>
  </si>
  <si>
    <t>13-F039</t>
  </si>
  <si>
    <t>14-F030</t>
  </si>
  <si>
    <t>15-F045</t>
  </si>
  <si>
    <t>16-F047</t>
  </si>
  <si>
    <t>17-F052</t>
  </si>
  <si>
    <t>18-F027</t>
  </si>
  <si>
    <t>19-F050</t>
  </si>
  <si>
    <t>20-F046A</t>
  </si>
  <si>
    <t>20-F046B</t>
  </si>
  <si>
    <t>21-F007</t>
  </si>
  <si>
    <t>22-F026</t>
  </si>
  <si>
    <t>23-F050</t>
  </si>
  <si>
    <t>24-F047</t>
  </si>
  <si>
    <t>25-F005</t>
  </si>
  <si>
    <t>26-F041</t>
  </si>
  <si>
    <t>27-F031</t>
  </si>
  <si>
    <t>28-F028</t>
  </si>
  <si>
    <t>29-F025</t>
  </si>
  <si>
    <t>30-F042</t>
  </si>
  <si>
    <t>31-F051</t>
  </si>
  <si>
    <t>32-F049</t>
  </si>
  <si>
    <t>33-F048</t>
  </si>
  <si>
    <t>34-F043</t>
  </si>
  <si>
    <t>35-F024</t>
  </si>
  <si>
    <t>36-F027</t>
  </si>
  <si>
    <t>37-F029</t>
  </si>
  <si>
    <t>38-F035</t>
  </si>
  <si>
    <t>39-F005</t>
  </si>
  <si>
    <t>40-F049</t>
  </si>
  <si>
    <t>41-F027</t>
  </si>
  <si>
    <t>42-F034</t>
  </si>
  <si>
    <t>43-F045</t>
  </si>
  <si>
    <t>44-F032</t>
  </si>
  <si>
    <t>45-F028</t>
  </si>
  <si>
    <t>46-F050</t>
  </si>
  <si>
    <t>47-F047</t>
  </si>
  <si>
    <t>48-F042</t>
  </si>
  <si>
    <t>49-F033</t>
  </si>
  <si>
    <t>50-F030</t>
  </si>
  <si>
    <t>51-F006</t>
  </si>
  <si>
    <t>52-F003</t>
  </si>
  <si>
    <t>53-F029</t>
  </si>
  <si>
    <t>54-F003</t>
  </si>
  <si>
    <t>55-F006</t>
  </si>
  <si>
    <t>56-F026</t>
  </si>
  <si>
    <t>57-F004</t>
  </si>
  <si>
    <t>58-F008</t>
  </si>
  <si>
    <t>59-F021</t>
  </si>
  <si>
    <t>59-F022</t>
  </si>
  <si>
    <t>60-F019</t>
  </si>
  <si>
    <t>61-F031</t>
  </si>
  <si>
    <t>62-F023</t>
  </si>
  <si>
    <t>63-F045</t>
  </si>
  <si>
    <t>64-F049</t>
  </si>
  <si>
    <t>65-F049</t>
  </si>
  <si>
    <t>66-F044</t>
  </si>
  <si>
    <t>67-F001</t>
  </si>
  <si>
    <t>68-F002</t>
  </si>
  <si>
    <t>69-F036</t>
  </si>
  <si>
    <t>70-F005</t>
  </si>
  <si>
    <t>71-F008</t>
  </si>
  <si>
    <t>72-F029</t>
  </si>
  <si>
    <t>73-F037</t>
  </si>
  <si>
    <t>74-F037</t>
  </si>
  <si>
    <t>75-F009</t>
  </si>
  <si>
    <t>75-F010</t>
  </si>
  <si>
    <t>76-F020</t>
  </si>
  <si>
    <t>77-F011</t>
  </si>
  <si>
    <t>78-F012</t>
  </si>
  <si>
    <t>79-F052</t>
  </si>
  <si>
    <t>80-F018</t>
  </si>
  <si>
    <t>81-F044</t>
  </si>
  <si>
    <t>82-F050</t>
  </si>
  <si>
    <t>83-F040</t>
  </si>
  <si>
    <t>84-F041</t>
  </si>
  <si>
    <t>85-F033</t>
  </si>
  <si>
    <t>86-F052</t>
  </si>
  <si>
    <t>87-F050</t>
  </si>
  <si>
    <t>88-F003</t>
  </si>
  <si>
    <t>89-F007</t>
  </si>
  <si>
    <t>90-F002</t>
  </si>
  <si>
    <t>91-F013</t>
  </si>
  <si>
    <t>92-F014</t>
  </si>
  <si>
    <t>93-F015</t>
  </si>
  <si>
    <t>94-F016</t>
  </si>
  <si>
    <t>95-F017</t>
  </si>
  <si>
    <t>BW001</t>
  </si>
  <si>
    <t>BW002</t>
  </si>
  <si>
    <t>BW003</t>
  </si>
  <si>
    <t>BW004</t>
  </si>
  <si>
    <t>BW005</t>
  </si>
  <si>
    <t>Designation</t>
  </si>
  <si>
    <t>Réf.Produit</t>
  </si>
  <si>
    <t>Pour nommer une formule :</t>
  </si>
  <si>
    <t>pour faire</t>
  </si>
  <si>
    <t>barre de menu - Insertion - Nom - Définir</t>
  </si>
  <si>
    <t>la liste du</t>
  </si>
  <si>
    <t>dans la zone du haut, taper le nom choisi</t>
  </si>
  <si>
    <t>1er choix</t>
  </si>
  <si>
    <t>dans la zone du bas, taper la formule</t>
  </si>
  <si>
    <t>ou la coller après l'avoir copiée dans la barre de formule</t>
  </si>
  <si>
    <t>Réf des plages nommées</t>
  </si>
  <si>
    <t>ModeReg</t>
  </si>
  <si>
    <t>Chèque</t>
  </si>
  <si>
    <t>Virement</t>
  </si>
  <si>
    <t>Prélèvement</t>
  </si>
  <si>
    <t>Espèces</t>
  </si>
  <si>
    <t>001</t>
  </si>
  <si>
    <t>JaDecor France</t>
  </si>
  <si>
    <t>Livraison</t>
  </si>
  <si>
    <t>Livraison à :</t>
  </si>
  <si>
    <t>Code TVA 1</t>
  </si>
  <si>
    <t>Code TVA 2</t>
  </si>
  <si>
    <t>Code TVA 3</t>
  </si>
  <si>
    <t>REF.  ARTICLE</t>
  </si>
  <si>
    <t>QTE</t>
  </si>
  <si>
    <t>DESIGNATION</t>
  </si>
  <si>
    <t>Code TVA</t>
  </si>
  <si>
    <t>PRIX UNITAIRE</t>
  </si>
  <si>
    <t>Remise</t>
  </si>
  <si>
    <t>TOTAL</t>
  </si>
  <si>
    <t>EXO</t>
  </si>
  <si>
    <t>R</t>
  </si>
  <si>
    <t>Transport / COLIS</t>
  </si>
  <si>
    <t>REGLEMENT :</t>
  </si>
  <si>
    <t>Sous Total H.T.</t>
  </si>
  <si>
    <t>Code 2 Taux TVA :</t>
  </si>
  <si>
    <t>Montant T.T.C</t>
  </si>
  <si>
    <t>Liste/cascade-I</t>
  </si>
  <si>
    <t>Liste/cascade-L</t>
  </si>
  <si>
    <t>Result/cascade-J</t>
  </si>
  <si>
    <t>Liste cascade-D</t>
  </si>
  <si>
    <t>Nom</t>
  </si>
  <si>
    <t>Tel:</t>
  </si>
  <si>
    <t>Adresse</t>
  </si>
  <si>
    <t>GSM:</t>
  </si>
  <si>
    <t>Ville</t>
  </si>
  <si>
    <t>C.P.</t>
  </si>
  <si>
    <t>Fax:</t>
  </si>
  <si>
    <t xml:space="preserve">E-Mail: </t>
  </si>
  <si>
    <t>m²</t>
  </si>
  <si>
    <t>U</t>
  </si>
  <si>
    <t>66380 PIA</t>
  </si>
  <si>
    <t>Particulier</t>
  </si>
  <si>
    <t>FormP</t>
  </si>
  <si>
    <t>=SI(OU(DonnesP!C10="";NB.SI(GamP;DonnesP!C10)&gt;0);"";INDEX(DECALER(ColP;0;SOMMEPROD((TableP=DonnesP!C10)*COLONNE(GamP))-COLONNE(GamP)+1);EQUIV(DonnesP!C10;DECALER(ColP;0;SOMMEPROD((TableP=DonnesP!C10)*COLONNE(GamP))-COLONNE(GamP));0)))</t>
  </si>
  <si>
    <t>FormDeuxP</t>
  </si>
  <si>
    <t>=SI(OU(Commande!F10="";NB.SI(GamP; Commande!F10)&gt;0);"";INDEX(DECALER(ColP;0;SOMMEPROD((TableP=Commande!F10)*COLONNE(GamP))-COLONNE(GamP)+1);EQUIV(Commande!F10;DECALER(ColP;0;SOMMEPROD((TableP=Commande!F10)*COLONNE(GamP))-COLONNE(GamP));0)))</t>
  </si>
  <si>
    <t>Code 1 Taux TVA :</t>
  </si>
  <si>
    <t>à Commande</t>
  </si>
  <si>
    <t>=SI(NB.SI(GamP;D11)&gt;0;DECALER(ColP;0;EQUIV(D11;GamP;0)-1;NBVAL(DECALER(ColP;0;EQUIV(D11;GamP;0)-1))+1;1);DECALER(GamPBis;0;0;NB.SI(GamPBis;"&gt;&lt;")))</t>
  </si>
  <si>
    <t>=SI(NBVAL(B$18:B29)&gt;NBVAL(GamP);"";DECALER(PrimP;0;(LIGNES(B$19:B30)-1)*2))</t>
  </si>
  <si>
    <t>=SI(OU(B3="";NB.SI(GamP;B3)&gt;0);"";INDEX(DECALER(ColP;0;SOMMEPROD((TableP=B3)*COLONNE(GamP))-COLONNE(GamP)+1);EQUIV(B3;DECALER(ColP;0;SOMMEPROD((TableP=B3)*COLONNE(GamP))-COLONNE(GamP));0)))</t>
  </si>
  <si>
    <t>=SI(NB.SI(GamP;B3)&gt;0;DECALER(ColP;0;EQUIV(B3;GamP;0)-1;NBVAL(DECALER(ColP;0;EQUIV(B3;GamP;0)-1))+1;1);DECALER(GamPBis;0;0;SOMME((GamPBis&lt;&gt;"")*1)))</t>
  </si>
  <si>
    <t>GamPBis</t>
  </si>
  <si>
    <t>=SI(NB.SI(GamP;I3)&gt;0;DECALER(ColP;0;EQUIV(I3;GamP;0)-1;NBVAL(DECALER(ColP;0;EQUIV(I3;GamP;0)-1))+1;1);DECALER(GamPBis;0;0;NB.SI(GamPBis;"&gt;&lt;")))</t>
  </si>
  <si>
    <t>=SI(OU(I3="";NB.SI(GamP;I3)&gt;0);"";INDEX(DECALER(ColP;0;SOMMEPROD((TableP=I3)*COLONNE(GamP))-COLONNE(GamP)+1);EQUIV(I3;DECALER(ColP;0;SOMMEPROD((TableP=I3)*COLONNE(GamP))-COLONNE(GamP));0)))</t>
  </si>
  <si>
    <t>=SI(NB.SI(GamP;L3)&gt;0;DECALER(ColP;0;EQUIV(L3;GamP;0)-1;NBVAL(DECALER(ColP;0;EQUIV(L3;GamP;0)-1))+1;1);DECALER(GamPBis;0;0;NB.SI(GamPBis;"&gt;&lt;")))</t>
  </si>
  <si>
    <t>=SI(OU('Commande'!N209="";NB.SI(GamP; 'Commande'!N209)&gt;0);"";INDEX(DECALER(ColP;0;SOMMEPROD((TableP='Commande'!N209)*COLONNE(GamP))-COLONNE(GamP)+1);EQUIV('Commande'!N209;DECALER(ColP;0;SOMMEPROD((TableP='Commande'!N209)*COLONNE(GamP))-COLONNE(GamP));0)))</t>
  </si>
  <si>
    <t>=SI(OU(DonnesP!K210="";NB.SI(GamP;DonnesP!K210)&gt;0);"";INDEX(DECALER(ColP;0;SOMMEPROD((TableP=DonnesP!K210)*COLONNE(GamP))-COLONNE(GamP)+1);EQUIV(DonnesP!K210;DECALER(ColP;0;SOMMEPROD((TableP=DonnesP!K210)*COLONNE(GamP))-COLONNE(GamP));0)))</t>
  </si>
  <si>
    <t>TYPE</t>
  </si>
  <si>
    <t>Liste des plages nommées</t>
  </si>
  <si>
    <t>Type</t>
  </si>
  <si>
    <t>noms</t>
  </si>
  <si>
    <t>=Listes!$V$2:$V$41</t>
  </si>
  <si>
    <t>Maç. Béton</t>
  </si>
  <si>
    <t>choix_nom</t>
  </si>
  <si>
    <t>=PreSurf!$D$36</t>
  </si>
  <si>
    <t>Maç. Béton Banché</t>
  </si>
  <si>
    <t>nb2</t>
  </si>
  <si>
    <t>=source!$X$16:$X$83</t>
  </si>
  <si>
    <t>CLIENT</t>
  </si>
  <si>
    <t>Maç.Carlis (Plâtre)</t>
  </si>
  <si>
    <t>nom</t>
  </si>
  <si>
    <t>=source!$Y$16:$Y$83</t>
  </si>
  <si>
    <t>Maç. Cellulaire (Ytong)</t>
  </si>
  <si>
    <t>Prépa</t>
  </si>
  <si>
    <t>=source!$Z$16:$Z$83</t>
  </si>
  <si>
    <t>Maç. Briques</t>
  </si>
  <si>
    <t>S_Couches</t>
  </si>
  <si>
    <t>=source!$AA$16:$AA$83</t>
  </si>
  <si>
    <t>End. Plâtre</t>
  </si>
  <si>
    <t>nb3</t>
  </si>
  <si>
    <t>=source!$AB$16:$AB$83</t>
  </si>
  <si>
    <t>End. Chaux</t>
  </si>
  <si>
    <t>nb4</t>
  </si>
  <si>
    <t>=source!$AD$16:$AD$3</t>
  </si>
  <si>
    <t>End. Terre, Limon</t>
  </si>
  <si>
    <t>liste_Prépa</t>
  </si>
  <si>
    <t>=source!$AE$16:$AE$83</t>
  </si>
  <si>
    <t>End. Ciment</t>
  </si>
  <si>
    <t>End. Minéral</t>
  </si>
  <si>
    <t>End. Plastique</t>
  </si>
  <si>
    <t>End. Projeté</t>
  </si>
  <si>
    <t>Liste-Prépa</t>
  </si>
  <si>
    <t>End. Rouleau</t>
  </si>
  <si>
    <t>Nb par nom</t>
  </si>
  <si>
    <t>Titres par nom choisi 
(Pour 2è liste déroulante sans blanc)</t>
  </si>
  <si>
    <t xml:space="preserve">Surface hors normes  </t>
  </si>
  <si>
    <t>End. Taloché, Ripé</t>
  </si>
  <si>
    <t>End. Granuleux</t>
  </si>
  <si>
    <t>Longueur</t>
  </si>
  <si>
    <t>m</t>
  </si>
  <si>
    <t>Largeur</t>
  </si>
  <si>
    <t>Hauteur</t>
  </si>
  <si>
    <t>Surface à déduire</t>
  </si>
  <si>
    <t>Portes type 1</t>
  </si>
  <si>
    <t>Nb.</t>
  </si>
  <si>
    <t>Portes type 2</t>
  </si>
  <si>
    <t>Peint. Dispersion</t>
  </si>
  <si>
    <t>Peint. Latex</t>
  </si>
  <si>
    <t>Portes fenêtre *</t>
  </si>
  <si>
    <t>Peint. Laquée</t>
  </si>
  <si>
    <t>Peint. Huile</t>
  </si>
  <si>
    <t>Fenêtres type 1*</t>
  </si>
  <si>
    <t>Peint. Ophtalmique</t>
  </si>
  <si>
    <t>Peint. Chaux</t>
  </si>
  <si>
    <t>Fenêtres type 2*</t>
  </si>
  <si>
    <t>Fibre de verre Latex</t>
  </si>
  <si>
    <t>Bois aggloméré brut</t>
  </si>
  <si>
    <t>Fenêtres type 3*</t>
  </si>
  <si>
    <t>Placoplâtre</t>
  </si>
  <si>
    <t>Bois aggloméré laqué</t>
  </si>
  <si>
    <t>Divers Déductions</t>
  </si>
  <si>
    <t>Verre</t>
  </si>
  <si>
    <t>Fibre minérale</t>
  </si>
  <si>
    <t>Métal</t>
  </si>
  <si>
    <t>Prix TTC estimatif des fournitures (Hors transport)</t>
  </si>
  <si>
    <t>1bis, rue Albert Camus</t>
  </si>
  <si>
    <t>Devis</t>
  </si>
  <si>
    <t>Commande</t>
  </si>
  <si>
    <t>Facture</t>
  </si>
  <si>
    <t>JaDecor N°</t>
  </si>
  <si>
    <t>Public</t>
  </si>
  <si>
    <t>Validité</t>
  </si>
  <si>
    <t xml:space="preserve">Date : </t>
  </si>
  <si>
    <t>Règlement</t>
  </si>
  <si>
    <t>v</t>
  </si>
  <si>
    <t>CodeDP</t>
  </si>
  <si>
    <t>CodeLTP</t>
  </si>
  <si>
    <t>CodePXP</t>
  </si>
  <si>
    <t>ColP</t>
  </si>
  <si>
    <t>GamP</t>
  </si>
  <si>
    <t>MetrProdPx</t>
  </si>
  <si>
    <t>ModeRegP</t>
  </si>
  <si>
    <t>PrimP</t>
  </si>
  <si>
    <t>SecteurP</t>
  </si>
  <si>
    <t>TableP</t>
  </si>
  <si>
    <t>TypeSupport</t>
  </si>
  <si>
    <t>Classeur</t>
  </si>
  <si>
    <t>ANNULNB3</t>
  </si>
  <si>
    <t>ANNULNB4</t>
  </si>
  <si>
    <t>Metre</t>
  </si>
  <si>
    <t>='Calcul Qte-SILK'!$BB$17:$BC$23</t>
  </si>
  <si>
    <t>='Calcul Qte-SILK'!$BB$35:$BC$41</t>
  </si>
  <si>
    <t>Zone d'impression</t>
  </si>
  <si>
    <t>Calcul Qte SILK</t>
  </si>
  <si>
    <t>CGV Part</t>
  </si>
  <si>
    <t>CGV PRO</t>
  </si>
  <si>
    <t>='Calcul Qte SILK'!$C$4:$Q$35</t>
  </si>
  <si>
    <t>='CGV Part'!$B$1:$E$39</t>
  </si>
  <si>
    <t>='CGV PRO'!$B$1:$B$82</t>
  </si>
  <si>
    <t>='Commande'!$B$3:$J$38</t>
  </si>
  <si>
    <t>='Metre'!$AF$16:$AF$83</t>
  </si>
  <si>
    <t>='Metre'!$AH$16:$AH$83</t>
  </si>
  <si>
    <t>=Metre!$E$40</t>
  </si>
  <si>
    <t>=DonnesP!$B$11:$E$533</t>
  </si>
  <si>
    <t>=DonnesP!$I$18:$I$172</t>
  </si>
  <si>
    <t>=DonnesP!$I$17:$AJ$17</t>
  </si>
  <si>
    <t>=DonnesP!$I$177:$I$194</t>
  </si>
  <si>
    <t>=Metre!$AI$16:$AI$83</t>
  </si>
  <si>
    <t>=Metre!$X$2:$Y$95</t>
  </si>
  <si>
    <t>=DonnesP!$AE$3:$AE$9</t>
  </si>
  <si>
    <t>=Metre!$AC$16:$AC$83</t>
  </si>
  <si>
    <t>=Metre!$AD$16:$AD$83</t>
  </si>
  <si>
    <t>=DonnesP!$I$17</t>
  </si>
  <si>
    <t>=Metre!$AE$16:$AE$83</t>
  </si>
  <si>
    <t>=DonnesP!$AL$3:$AL$107</t>
  </si>
  <si>
    <t>=DonnesP!$I$18:$AJ$172</t>
  </si>
  <si>
    <t>='Metre'!$AA$2:$AA$41</t>
  </si>
  <si>
    <t>='Metre'!$C$1:$Q$54</t>
  </si>
  <si>
    <t>=SI(OU(Commande!G27="";NB.SI(GamP; Commande!G27)&gt;0);"";INDEX(DECALER(ColP;0;SOMMEPROD((TableP=Commande!G27)*COLONNE(GamP))-COLONNE(GamP)+1);EQUIV(Commande!G27;DECALER(ColP;0;SOMMEPROD((TableP=Commande!G27)*COLONNE(GamP))-COLONNE(GamP));0)))</t>
  </si>
  <si>
    <t>=SI(OU(DonnesP!D27="";NB.SI(GamP;DonnesP!D27)&gt;0);"";INDEX(DECALER(ColP;0;SOMMEPROD((TableP=DonnesP!D27)*COLONNE(GamP))-COLONNE(GamP)+1);EQUIV(DonnesP!D27;DECALER(ColP;0;SOMMEPROD((TableP=DonnesP!D27)*COLONNE(GamP))-COLONNE(GamP));0)))</t>
  </si>
  <si>
    <t>='Calcul Qte SILK'!</t>
  </si>
  <si>
    <t>='Commande'!</t>
  </si>
  <si>
    <t>='CGV Part'!</t>
  </si>
  <si>
    <t>='CGV PRO'!</t>
  </si>
  <si>
    <t>DonneP</t>
  </si>
  <si>
    <t>='DonneP'!</t>
  </si>
  <si>
    <t>='Metre'!</t>
  </si>
  <si>
    <t>=FormP</t>
  </si>
  <si>
    <t>=FormDeuxP</t>
  </si>
  <si>
    <t>=DonnesP!$B$11:$E$546</t>
  </si>
  <si>
    <t>=DonneesP!$I$18:$I$172</t>
  </si>
  <si>
    <t>=DonnesP!$AJ$3:$AJ$107</t>
  </si>
  <si>
    <t>=DonnesP!$I$17:$AH$17</t>
  </si>
  <si>
    <t>=DonnesP!$AC$3:$AC$9</t>
  </si>
  <si>
    <t>=DonnesP!$I$18:$AH$172</t>
  </si>
  <si>
    <t>STO_1032</t>
  </si>
  <si>
    <t>STO_1033</t>
  </si>
  <si>
    <t>STO_1035</t>
  </si>
  <si>
    <t>STO_1036</t>
  </si>
  <si>
    <t>STO_1037</t>
  </si>
  <si>
    <t>STO_1039</t>
  </si>
  <si>
    <t>Plaque Pierre 1039 x 6</t>
  </si>
  <si>
    <t>STO_1041</t>
  </si>
  <si>
    <t>STO_1043</t>
  </si>
  <si>
    <t>STO_1044</t>
  </si>
  <si>
    <t>STO_1045</t>
  </si>
  <si>
    <t>STO_1047</t>
  </si>
  <si>
    <t>STO_1048</t>
  </si>
  <si>
    <t>STO_1049</t>
  </si>
  <si>
    <t>STO_1131</t>
  </si>
  <si>
    <t>STO_1132</t>
  </si>
  <si>
    <t>STO_1136</t>
  </si>
  <si>
    <t>STO_1139</t>
  </si>
  <si>
    <t>STO_1140</t>
  </si>
  <si>
    <t>STO_1141</t>
  </si>
  <si>
    <t>STO_1143</t>
  </si>
  <si>
    <t>STO_1144</t>
  </si>
  <si>
    <t>STO_1146</t>
  </si>
  <si>
    <t>Plaque Pierre 1146 x 6</t>
  </si>
  <si>
    <t>STO_1149</t>
  </si>
  <si>
    <t>STO_1232</t>
  </si>
  <si>
    <t>STO_1233</t>
  </si>
  <si>
    <t>SCO3013</t>
  </si>
  <si>
    <t>SCO3014</t>
  </si>
  <si>
    <t>SCO3015</t>
  </si>
  <si>
    <t>SCO3016</t>
  </si>
  <si>
    <t>SCO3017</t>
  </si>
  <si>
    <t>SCO3018</t>
  </si>
  <si>
    <t>SCO3019</t>
  </si>
  <si>
    <t>SCO4011</t>
  </si>
  <si>
    <t>Imprégnation stabilisateur 10 L SC</t>
  </si>
  <si>
    <t>SCO4012</t>
  </si>
  <si>
    <t>Imprégnation stabilisateur; sans solvant 1 L SC</t>
  </si>
  <si>
    <t>SCO4013</t>
  </si>
  <si>
    <t>Imprégnation stabilisateur siliconeconcentré 10 L SC</t>
  </si>
  <si>
    <t>SCO4014</t>
  </si>
  <si>
    <t>Imprégnation stabilisateur silicone concentré 1 L SC</t>
  </si>
  <si>
    <t>SCO4015</t>
  </si>
  <si>
    <t>Imperméabilisant silicone solvant 10 L SC</t>
  </si>
  <si>
    <t>SCO4016</t>
  </si>
  <si>
    <t>Imperméabilisant silicone solvant 1 L SC</t>
  </si>
  <si>
    <t>SCO4017</t>
  </si>
  <si>
    <t>Imperméabilisant silicone base aqueuse 2,5 L SC</t>
  </si>
  <si>
    <t>SCO4018</t>
  </si>
  <si>
    <t>Imperméabilisant silicone base aqueuse 5 L SC</t>
  </si>
  <si>
    <t>SCO4019</t>
  </si>
  <si>
    <t>Imperméabilisant base aqueuse 10 L SC</t>
  </si>
  <si>
    <t>SCO4020</t>
  </si>
  <si>
    <t>Imperméabilisant base aqueuse concentré10 L SC</t>
  </si>
  <si>
    <t>SCO4021</t>
  </si>
  <si>
    <t>Imperméabilisant base aqueuse concentré1 L SC</t>
  </si>
  <si>
    <t>SCO4022</t>
  </si>
  <si>
    <t>Vernis incolore matt 0,75 L AQUA</t>
  </si>
  <si>
    <t>Parements</t>
  </si>
  <si>
    <t>Colle Dispersion Intérieur 14 kg SC</t>
  </si>
  <si>
    <t>Colle Dispersion Intérieur 8 Kg SC</t>
  </si>
  <si>
    <t>Colle Dispersion Intérieur 4 kg SC</t>
  </si>
  <si>
    <t>Colle Dispersion Intérieur 1,5 Kg SC</t>
  </si>
  <si>
    <t>Colle Dispersion Extérieur 20 kg Arcutherm</t>
  </si>
  <si>
    <t>Mortier-Colle Extérieur 25 kg Arcutherm</t>
  </si>
  <si>
    <t>Mortier-Colle Flex Intérieur &amp; Extérieur 15 Kg Sopro</t>
  </si>
  <si>
    <t>=$B$11:$E$556</t>
  </si>
  <si>
    <t>Particuliers 2019-01</t>
  </si>
  <si>
    <t>Décors</t>
  </si>
  <si>
    <t>Compléments</t>
  </si>
  <si>
    <t>Réf. Jadestone</t>
  </si>
  <si>
    <t>HT</t>
  </si>
  <si>
    <t>TTC</t>
  </si>
  <si>
    <t>EXT</t>
  </si>
  <si>
    <t>INT</t>
  </si>
  <si>
    <t>Chantier</t>
  </si>
  <si>
    <t>Intérieur</t>
  </si>
  <si>
    <t>Extérieur</t>
  </si>
  <si>
    <t>Type de Support</t>
  </si>
  <si>
    <t>Murs</t>
  </si>
  <si>
    <t>Sous couche Löva</t>
  </si>
  <si>
    <t>Imprégnation: Réguler l’absorption</t>
  </si>
  <si>
    <t xml:space="preserve">Colle pour </t>
  </si>
  <si>
    <t>Humide</t>
  </si>
  <si>
    <t>OUI</t>
  </si>
  <si>
    <t>NON</t>
  </si>
  <si>
    <r>
      <t>Chantier</t>
    </r>
    <r>
      <rPr>
        <b/>
        <sz val="16"/>
        <color rgb="FFFF0000"/>
        <rFont val="Arial"/>
        <family val="2"/>
      </rPr>
      <t>*</t>
    </r>
  </si>
  <si>
    <r>
      <t>Locaux humides ou extérieur</t>
    </r>
    <r>
      <rPr>
        <b/>
        <sz val="14"/>
        <color rgb="FFFF0000"/>
        <rFont val="Arial"/>
        <family val="2"/>
      </rPr>
      <t>*</t>
    </r>
  </si>
  <si>
    <r>
      <t>Surface Brute</t>
    </r>
    <r>
      <rPr>
        <b/>
        <sz val="16"/>
        <color rgb="FFFF0000"/>
        <rFont val="Arial"/>
        <family val="2"/>
      </rPr>
      <t>*</t>
    </r>
  </si>
  <si>
    <t>Imperméabilisant</t>
  </si>
  <si>
    <r>
      <t>Préparation de Surface</t>
    </r>
    <r>
      <rPr>
        <b/>
        <sz val="16"/>
        <color rgb="FFFF0000"/>
        <rFont val="Arial"/>
        <family val="2"/>
      </rPr>
      <t>*</t>
    </r>
  </si>
  <si>
    <r>
      <t xml:space="preserve">Cocher si </t>
    </r>
    <r>
      <rPr>
        <b/>
        <sz val="10"/>
        <rFont val="Arial"/>
        <family val="2"/>
      </rPr>
      <t>Finition de protection</t>
    </r>
  </si>
  <si>
    <r>
      <t xml:space="preserve">Cocher si </t>
    </r>
    <r>
      <rPr>
        <b/>
        <sz val="10"/>
        <rFont val="Arial"/>
        <family val="2"/>
      </rPr>
      <t>Vernis</t>
    </r>
  </si>
  <si>
    <t>SURFACES</t>
  </si>
  <si>
    <t>Murs Brut</t>
  </si>
  <si>
    <t>Deduction Ebrasements</t>
  </si>
  <si>
    <t>SURFACE TOTALE</t>
  </si>
  <si>
    <t>Décor Murs</t>
  </si>
  <si>
    <t>Lot(s)</t>
  </si>
  <si>
    <t>Décors 1033 x 6 plaques</t>
  </si>
  <si>
    <t>Décors 1035 x 6 plaques</t>
  </si>
  <si>
    <t>Décors 1037 x 6 plaques</t>
  </si>
  <si>
    <t>Décors 1039 x 6 plaques</t>
  </si>
  <si>
    <t>Décors 1041 x 6 plaques</t>
  </si>
  <si>
    <t>Décors 1043 x 6 plaques</t>
  </si>
  <si>
    <t>Décors 1044 x 6 plaques</t>
  </si>
  <si>
    <t>Décors 1045 x 6 plaques</t>
  </si>
  <si>
    <t>Décors 1047 x 6 plaques</t>
  </si>
  <si>
    <t>Décors 1048 x 6 plaques</t>
  </si>
  <si>
    <t>Décors 1049 x 6 plaques</t>
  </si>
  <si>
    <t>Décors 1131 x 6 plaques</t>
  </si>
  <si>
    <t>Décors 1132 x 6 plaques</t>
  </si>
  <si>
    <t>Décors 1139 x 6 plaques</t>
  </si>
  <si>
    <t>Décors 1140 x 6 plaques</t>
  </si>
  <si>
    <t>Décors 1141 x 6 plaques</t>
  </si>
  <si>
    <t>Décors 1143 x 6 plaques</t>
  </si>
  <si>
    <t>Décors 1144 x 6 plaques</t>
  </si>
  <si>
    <t>Décors 1149 x 6 plaques</t>
  </si>
  <si>
    <t>Décors 1232 x 6 plaques</t>
  </si>
  <si>
    <t>Décors 1233 x 6 plaques</t>
  </si>
  <si>
    <t>Décors 1032 x 6 plaques</t>
  </si>
  <si>
    <t>Décors 1036 x 6 plaques</t>
  </si>
  <si>
    <t>Décors 1136 x 6 plaques</t>
  </si>
  <si>
    <t>Décors 1146 x 6 plaques</t>
  </si>
  <si>
    <t>Qte Unitaire necessaire</t>
  </si>
  <si>
    <t>#</t>
  </si>
  <si>
    <t>Impregnation</t>
  </si>
  <si>
    <t>int/ext</t>
  </si>
  <si>
    <t>int</t>
  </si>
  <si>
    <t>Choix Intérieur / extérieur</t>
  </si>
  <si>
    <t>Interieur</t>
  </si>
  <si>
    <t>Unités</t>
  </si>
  <si>
    <t>Imprégnation préalable</t>
  </si>
  <si>
    <t>Surface</t>
  </si>
  <si>
    <t>Pu HT</t>
  </si>
  <si>
    <t>P# HT</t>
  </si>
  <si>
    <t>Ext</t>
  </si>
  <si>
    <t>Colle</t>
  </si>
  <si>
    <t>Extérieur &amp; Interieur</t>
  </si>
  <si>
    <t>Finition</t>
  </si>
  <si>
    <t>Finition de protection</t>
  </si>
  <si>
    <t>Case à cocher</t>
  </si>
  <si>
    <t>Vernis</t>
  </si>
  <si>
    <t>METRE</t>
  </si>
  <si>
    <t>Détails</t>
  </si>
  <si>
    <t>Prix HT estimatif des fournitures (Hors transport)</t>
  </si>
  <si>
    <t>Déterminer au préalable le type de support et la ou les références JADESTONE souhaités</t>
  </si>
  <si>
    <t>QUANTITATIF / ESTIMATIF PRIX</t>
  </si>
  <si>
    <t>Commenaires / questions :</t>
  </si>
  <si>
    <t>JADESTONE - CALULER VOS SURFACES A DECORER</t>
  </si>
  <si>
    <r>
      <t xml:space="preserve">Formule de la liste de validation en </t>
    </r>
    <r>
      <rPr>
        <b/>
        <sz val="8"/>
        <color indexed="18"/>
        <rFont val="Wingdings 2"/>
        <family val="1"/>
        <charset val="2"/>
      </rPr>
      <t>B3</t>
    </r>
  </si>
  <si>
    <r>
      <t xml:space="preserve">Formule en </t>
    </r>
    <r>
      <rPr>
        <b/>
        <sz val="8"/>
        <color indexed="18"/>
        <rFont val="Wingdings 2"/>
        <family val="1"/>
        <charset val="2"/>
      </rPr>
      <t>C3</t>
    </r>
  </si>
  <si>
    <r>
      <t xml:space="preserve">En F3:F7, cette formule est </t>
    </r>
    <r>
      <rPr>
        <b/>
        <sz val="8"/>
        <color indexed="18"/>
        <rFont val="Wingdings 2"/>
        <family val="1"/>
        <charset val="2"/>
      </rPr>
      <t>nommée</t>
    </r>
    <r>
      <rPr>
        <sz val="8"/>
        <color indexed="18"/>
        <rFont val="Wingdings 2"/>
        <family val="1"/>
        <charset val="2"/>
      </rPr>
      <t xml:space="preserve"> "FormDeux"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</si>
</sst>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0.00\ _€"/>
    <numFmt numFmtId="165" formatCode="[$-40C]d\-mmm\-yy;@"/>
    <numFmt numFmtId="166" formatCode="&quot; F&quot;#,##0.00_);\(&quot; F&quot;#,##0.00\)"/>
    <numFmt numFmtId="167" formatCode="#,##0.00_ ;\-#,##0.00\ "/>
    <numFmt numFmtId="168" formatCode="0.00_ ;[Red]\-0.00\ "/>
    <numFmt numFmtId="169" formatCode="#,##0.00\ &quot;€&quot;"/>
    <numFmt numFmtId="170" formatCode="0#&quot; &quot;##&quot; &quot;##&quot; &quot;##&quot; &quot;##"/>
    <numFmt numFmtId="171" formatCode="00000"/>
    <numFmt numFmtId="172" formatCode="_(&quot;$&quot;* #,##0.00_);_(&quot;$&quot;* \(#,##0.00\);_(&quot;$&quot;* &quot;-&quot;??_);_(@_)"/>
    <numFmt numFmtId="173" formatCode="00"/>
    <numFmt numFmtId="174" formatCode="0_ ;[Red]\-0\ "/>
    <numFmt numFmtId="175" formatCode="0.000_ ;[Red]\-0.000\ "/>
    <numFmt numFmtId="176" formatCode="dd/mm/yy;@"/>
    <numFmt numFmtId="177" formatCode="0.00&quot; m³&quot;"/>
    <numFmt numFmtId="178" formatCode="0&quot; m³&quot;"/>
  </numFmts>
  <fonts count="62" x14ac:knownFonts="1">
    <font>
      <sz val="10"/>
      <color theme="1"/>
      <name val="Arial"/>
      <family val="2"/>
    </font>
    <font>
      <sz val="10"/>
      <color theme="1"/>
      <name val="Arial"/>
      <family val="2"/>
    </font>
    <font>
      <sz val="10"/>
      <name val="Arial"/>
      <family val="2"/>
    </font>
    <font>
      <sz val="10"/>
      <name val="MS Sans Serif"/>
      <family val="2"/>
    </font>
    <font>
      <sz val="9"/>
      <name val="Arial"/>
      <family val="2"/>
    </font>
    <font>
      <b/>
      <sz val="11"/>
      <name val="Arial"/>
      <family val="2"/>
    </font>
    <font>
      <b/>
      <sz val="10"/>
      <name val="Arial"/>
      <family val="2"/>
    </font>
    <font>
      <b/>
      <i/>
      <sz val="9"/>
      <name val="Arial"/>
      <family val="2"/>
    </font>
    <font>
      <sz val="8"/>
      <name val="Arial"/>
      <family val="2"/>
    </font>
    <font>
      <b/>
      <sz val="11"/>
      <color indexed="10"/>
      <name val="Arial"/>
      <family val="2"/>
    </font>
    <font>
      <b/>
      <sz val="8"/>
      <name val="Arial"/>
      <family val="2"/>
    </font>
    <font>
      <b/>
      <sz val="8"/>
      <color indexed="8"/>
      <name val="Arial"/>
      <family val="2"/>
    </font>
    <font>
      <b/>
      <sz val="9"/>
      <name val="Arial"/>
      <family val="2"/>
    </font>
    <font>
      <b/>
      <sz val="14"/>
      <color indexed="60"/>
      <name val="Arial"/>
      <family val="2"/>
    </font>
    <font>
      <b/>
      <sz val="16"/>
      <color indexed="60"/>
      <name val="Arial"/>
      <family val="2"/>
    </font>
    <font>
      <sz val="7"/>
      <name val="Arial"/>
      <family val="2"/>
    </font>
    <font>
      <b/>
      <sz val="7"/>
      <name val="Arial"/>
      <family val="2"/>
    </font>
    <font>
      <b/>
      <i/>
      <sz val="10"/>
      <name val="Arial"/>
      <family val="2"/>
    </font>
    <font>
      <b/>
      <i/>
      <sz val="8"/>
      <name val="Arial"/>
      <family val="2"/>
    </font>
    <font>
      <b/>
      <u/>
      <sz val="9"/>
      <name val="Arial"/>
      <family val="2"/>
    </font>
    <font>
      <b/>
      <sz val="14"/>
      <name val="Verdana"/>
      <family val="2"/>
    </font>
    <font>
      <b/>
      <sz val="14"/>
      <name val="Arial"/>
      <family val="2"/>
    </font>
    <font>
      <b/>
      <u/>
      <sz val="11"/>
      <name val="Arial"/>
      <family val="2"/>
    </font>
    <font>
      <u/>
      <sz val="10"/>
      <color indexed="12"/>
      <name val="Arial"/>
      <family val="2"/>
    </font>
    <font>
      <u/>
      <sz val="10"/>
      <name val="Arial"/>
      <family val="2"/>
    </font>
    <font>
      <sz val="8"/>
      <color indexed="81"/>
      <name val="Tahoma"/>
      <family val="2"/>
    </font>
    <font>
      <sz val="10"/>
      <name val="Verdana"/>
      <family val="2"/>
    </font>
    <font>
      <b/>
      <sz val="12"/>
      <name val="Arial"/>
      <family val="2"/>
    </font>
    <font>
      <b/>
      <sz val="8"/>
      <color indexed="81"/>
      <name val="Tahoma"/>
      <family val="2"/>
    </font>
    <font>
      <sz val="10"/>
      <color theme="0"/>
      <name val="Arial"/>
      <family val="2"/>
    </font>
    <font>
      <sz val="8"/>
      <color theme="0"/>
      <name val="Arial"/>
      <family val="2"/>
    </font>
    <font>
      <sz val="9"/>
      <color theme="0"/>
      <name val="Arial"/>
      <family val="2"/>
    </font>
    <font>
      <sz val="9"/>
      <color theme="1" tint="0.499984740745262"/>
      <name val="Arial"/>
      <family val="2"/>
    </font>
    <font>
      <b/>
      <sz val="11"/>
      <color indexed="60"/>
      <name val="Arial"/>
      <family val="2"/>
    </font>
    <font>
      <sz val="10"/>
      <color theme="0" tint="-0.499984740745262"/>
      <name val="Arial"/>
      <family val="2"/>
    </font>
    <font>
      <sz val="9"/>
      <color theme="0" tint="-0.499984740745262"/>
      <name val="Arial"/>
      <family val="2"/>
    </font>
    <font>
      <sz val="10"/>
      <name val="Wingdings 2"/>
      <family val="1"/>
      <charset val="2"/>
    </font>
    <font>
      <b/>
      <u/>
      <sz val="10"/>
      <name val="Arial"/>
      <family val="2"/>
    </font>
    <font>
      <b/>
      <sz val="16"/>
      <color rgb="FFFF0000"/>
      <name val="Arial"/>
      <family val="2"/>
    </font>
    <font>
      <b/>
      <sz val="14"/>
      <color rgb="FFFF0000"/>
      <name val="Arial"/>
      <family val="2"/>
    </font>
    <font>
      <b/>
      <sz val="20"/>
      <color rgb="FFFF0000"/>
      <name val="Arial"/>
      <family val="2"/>
    </font>
    <font>
      <b/>
      <sz val="12"/>
      <color rgb="FFFF0000"/>
      <name val="Arial"/>
      <family val="2"/>
    </font>
    <font>
      <sz val="10"/>
      <color rgb="FFCCFFFF"/>
      <name val="Arial"/>
      <family val="2"/>
    </font>
    <font>
      <b/>
      <sz val="10"/>
      <name val="Wingdings 2"/>
      <family val="1"/>
      <charset val="2"/>
    </font>
    <font>
      <b/>
      <sz val="9"/>
      <name val="Wingdings 2"/>
      <family val="1"/>
      <charset val="2"/>
    </font>
    <font>
      <b/>
      <sz val="14"/>
      <name val="Wingdings 2"/>
      <family val="1"/>
      <charset val="2"/>
    </font>
    <font>
      <b/>
      <sz val="8"/>
      <name val="Wingdings 2"/>
      <family val="1"/>
      <charset val="2"/>
    </font>
    <font>
      <sz val="9"/>
      <name val="Wingdings 2"/>
      <family val="1"/>
      <charset val="2"/>
    </font>
    <font>
      <sz val="8"/>
      <name val="Wingdings 2"/>
      <family val="1"/>
      <charset val="2"/>
    </font>
    <font>
      <sz val="10"/>
      <color theme="1"/>
      <name val="Wingdings 2"/>
      <family val="1"/>
      <charset val="2"/>
    </font>
    <font>
      <b/>
      <sz val="12"/>
      <name val="Wingdings 2"/>
      <family val="1"/>
      <charset val="2"/>
    </font>
    <font>
      <sz val="8"/>
      <color indexed="18"/>
      <name val="Wingdings 2"/>
      <family val="1"/>
      <charset val="2"/>
    </font>
    <font>
      <b/>
      <i/>
      <sz val="8"/>
      <color indexed="9"/>
      <name val="Wingdings 2"/>
      <family val="1"/>
      <charset val="2"/>
    </font>
    <font>
      <b/>
      <i/>
      <sz val="8"/>
      <name val="Wingdings 2"/>
      <family val="1"/>
      <charset val="2"/>
    </font>
    <font>
      <sz val="8"/>
      <color indexed="9"/>
      <name val="Wingdings 2"/>
      <family val="1"/>
      <charset val="2"/>
    </font>
    <font>
      <b/>
      <sz val="8"/>
      <color indexed="10"/>
      <name val="Wingdings 2"/>
      <family val="1"/>
      <charset val="2"/>
    </font>
    <font>
      <sz val="8"/>
      <color indexed="10"/>
      <name val="Wingdings 2"/>
      <family val="1"/>
      <charset val="2"/>
    </font>
    <font>
      <sz val="8"/>
      <color indexed="12"/>
      <name val="Wingdings 2"/>
      <family val="1"/>
      <charset val="2"/>
    </font>
    <font>
      <b/>
      <sz val="8"/>
      <color indexed="18"/>
      <name val="Wingdings 2"/>
      <family val="1"/>
      <charset val="2"/>
    </font>
    <font>
      <sz val="8"/>
      <color rgb="FF000000"/>
      <name val="Wingdings 2"/>
      <family val="1"/>
      <charset val="2"/>
    </font>
    <font>
      <b/>
      <sz val="10"/>
      <color theme="1"/>
      <name val="Arial"/>
      <family val="2"/>
    </font>
    <font>
      <b/>
      <sz val="10"/>
      <color theme="0"/>
      <name val="Arial"/>
      <family val="2"/>
    </font>
  </fonts>
  <fills count="26">
    <fill>
      <patternFill patternType="none"/>
    </fill>
    <fill>
      <patternFill patternType="gray125"/>
    </fill>
    <fill>
      <patternFill patternType="solid">
        <fgColor indexed="49"/>
        <bgColor indexed="64"/>
      </patternFill>
    </fill>
    <fill>
      <patternFill patternType="solid">
        <fgColor indexed="1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rgb="FFCCFFCC"/>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indexed="41"/>
        <bgColor indexed="64"/>
      </patternFill>
    </fill>
    <fill>
      <patternFill patternType="solid">
        <fgColor indexed="26"/>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
      <patternFill patternType="solid">
        <fgColor theme="0" tint="-0.499984740745262"/>
        <bgColor indexed="64"/>
      </patternFill>
    </fill>
    <fill>
      <patternFill patternType="solid">
        <fgColor rgb="FF33CCCC"/>
        <bgColor indexed="64"/>
      </patternFill>
    </fill>
    <fill>
      <patternFill patternType="solid">
        <fgColor rgb="FF808080"/>
        <bgColor indexed="64"/>
      </patternFill>
    </fill>
    <fill>
      <patternFill patternType="solid">
        <fgColor rgb="FFFFC00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rgb="FF009999"/>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ck">
        <color indexed="12"/>
      </left>
      <right style="thin">
        <color indexed="64"/>
      </right>
      <top/>
      <bottom/>
      <diagonal/>
    </border>
    <border>
      <left/>
      <right/>
      <top/>
      <bottom style="thin">
        <color indexed="64"/>
      </bottom>
      <diagonal/>
    </border>
    <border>
      <left style="thick">
        <color indexed="12"/>
      </left>
      <right style="thin">
        <color indexed="64"/>
      </right>
      <top/>
      <bottom style="thick">
        <color indexed="12"/>
      </bottom>
      <diagonal/>
    </border>
    <border>
      <left style="thin">
        <color indexed="64"/>
      </left>
      <right style="thin">
        <color indexed="64"/>
      </right>
      <top/>
      <bottom style="thick">
        <color indexed="12"/>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indexed="61"/>
      </left>
      <right style="thin">
        <color indexed="61"/>
      </right>
      <top/>
      <bottom style="thin">
        <color indexed="6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4"/>
      </left>
      <right/>
      <top style="thick">
        <color indexed="54"/>
      </top>
      <bottom style="medium">
        <color indexed="21"/>
      </bottom>
      <diagonal/>
    </border>
    <border>
      <left/>
      <right/>
      <top style="thick">
        <color indexed="54"/>
      </top>
      <bottom style="medium">
        <color indexed="54"/>
      </bottom>
      <diagonal/>
    </border>
    <border>
      <left/>
      <right style="medium">
        <color indexed="54"/>
      </right>
      <top style="thick">
        <color indexed="54"/>
      </top>
      <bottom style="medium">
        <color indexed="54"/>
      </bottom>
      <diagonal/>
    </border>
    <border>
      <left/>
      <right/>
      <top style="thick">
        <color indexed="54"/>
      </top>
      <bottom style="thin">
        <color indexed="57"/>
      </bottom>
      <diagonal/>
    </border>
    <border>
      <left/>
      <right style="thick">
        <color indexed="54"/>
      </right>
      <top style="thick">
        <color indexed="54"/>
      </top>
      <bottom style="thin">
        <color indexed="57"/>
      </bottom>
      <diagonal/>
    </border>
    <border>
      <left style="thick">
        <color indexed="54"/>
      </left>
      <right/>
      <top/>
      <bottom/>
      <diagonal/>
    </border>
    <border>
      <left/>
      <right style="thick">
        <color indexed="54"/>
      </right>
      <top/>
      <bottom/>
      <diagonal/>
    </border>
    <border>
      <left/>
      <right style="hair">
        <color indexed="8"/>
      </right>
      <top style="hair">
        <color indexed="64"/>
      </top>
      <bottom/>
      <diagonal/>
    </border>
    <border>
      <left style="hair">
        <color indexed="8"/>
      </left>
      <right style="hair">
        <color indexed="8"/>
      </right>
      <top style="hair">
        <color indexed="64"/>
      </top>
      <bottom/>
      <diagonal/>
    </border>
    <border>
      <left style="thick">
        <color indexed="10"/>
      </left>
      <right/>
      <top style="thick">
        <color indexed="10"/>
      </top>
      <bottom style="medium">
        <color indexed="21"/>
      </bottom>
      <diagonal/>
    </border>
    <border>
      <left/>
      <right/>
      <top style="thick">
        <color indexed="10"/>
      </top>
      <bottom style="medium">
        <color indexed="21"/>
      </bottom>
      <diagonal/>
    </border>
    <border>
      <left/>
      <right style="thick">
        <color indexed="10"/>
      </right>
      <top style="thick">
        <color indexed="10"/>
      </top>
      <bottom style="medium">
        <color indexed="21"/>
      </bottom>
      <diagonal/>
    </border>
    <border>
      <left/>
      <right style="hair">
        <color indexed="8"/>
      </right>
      <top/>
      <bottom/>
      <diagonal/>
    </border>
    <border>
      <left style="hair">
        <color indexed="8"/>
      </left>
      <right style="hair">
        <color indexed="8"/>
      </right>
      <top/>
      <bottom/>
      <diagonal/>
    </border>
    <border>
      <left style="thick">
        <color indexed="10"/>
      </left>
      <right style="thin">
        <color indexed="21"/>
      </right>
      <top style="medium">
        <color indexed="21"/>
      </top>
      <bottom style="hair">
        <color indexed="64"/>
      </bottom>
      <diagonal/>
    </border>
    <border>
      <left style="thin">
        <color indexed="21"/>
      </left>
      <right style="thin">
        <color indexed="21"/>
      </right>
      <top style="medium">
        <color indexed="21"/>
      </top>
      <bottom style="hair">
        <color indexed="21"/>
      </bottom>
      <diagonal/>
    </border>
    <border>
      <left style="thin">
        <color indexed="21"/>
      </left>
      <right/>
      <top style="medium">
        <color indexed="21"/>
      </top>
      <bottom style="hair">
        <color indexed="21"/>
      </bottom>
      <diagonal/>
    </border>
    <border>
      <left/>
      <right/>
      <top style="medium">
        <color indexed="21"/>
      </top>
      <bottom style="hair">
        <color indexed="21"/>
      </bottom>
      <diagonal/>
    </border>
    <border>
      <left/>
      <right style="thin">
        <color indexed="21"/>
      </right>
      <top style="medium">
        <color indexed="21"/>
      </top>
      <bottom style="hair">
        <color indexed="21"/>
      </bottom>
      <diagonal/>
    </border>
    <border>
      <left style="thin">
        <color indexed="21"/>
      </left>
      <right style="thick">
        <color indexed="10"/>
      </right>
      <top style="medium">
        <color indexed="21"/>
      </top>
      <bottom style="hair">
        <color indexed="21"/>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ck">
        <color indexed="10"/>
      </left>
      <right style="thin">
        <color indexed="64"/>
      </right>
      <top/>
      <bottom/>
      <diagonal/>
    </border>
    <border>
      <left style="thin">
        <color indexed="64"/>
      </left>
      <right/>
      <top style="hair">
        <color indexed="21"/>
      </top>
      <bottom/>
      <diagonal/>
    </border>
    <border>
      <left/>
      <right/>
      <top style="hair">
        <color indexed="21"/>
      </top>
      <bottom/>
      <diagonal/>
    </border>
    <border>
      <left style="thin">
        <color indexed="64"/>
      </left>
      <right/>
      <top/>
      <bottom/>
      <diagonal/>
    </border>
    <border>
      <left style="thin">
        <color indexed="64"/>
      </left>
      <right style="thick">
        <color indexed="10"/>
      </right>
      <top/>
      <bottom/>
      <diagonal/>
    </border>
    <border>
      <left/>
      <right style="hair">
        <color indexed="64"/>
      </right>
      <top style="hair">
        <color indexed="64"/>
      </top>
      <bottom style="hair">
        <color indexed="64"/>
      </bottom>
      <diagonal/>
    </border>
    <border>
      <left style="thick">
        <color indexed="10"/>
      </left>
      <right style="thin">
        <color indexed="64"/>
      </right>
      <top style="dashDotDot">
        <color indexed="64"/>
      </top>
      <bottom style="thick">
        <color indexed="10"/>
      </bottom>
      <diagonal/>
    </border>
    <border>
      <left style="thin">
        <color indexed="64"/>
      </left>
      <right style="thin">
        <color indexed="64"/>
      </right>
      <top style="dashDotDot">
        <color indexed="64"/>
      </top>
      <bottom style="thick">
        <color indexed="10"/>
      </bottom>
      <diagonal/>
    </border>
    <border>
      <left style="thin">
        <color indexed="64"/>
      </left>
      <right/>
      <top style="dashDotDot">
        <color indexed="64"/>
      </top>
      <bottom style="thick">
        <color indexed="10"/>
      </bottom>
      <diagonal/>
    </border>
    <border>
      <left style="thin">
        <color indexed="64"/>
      </left>
      <right style="thick">
        <color indexed="10"/>
      </right>
      <top style="dashDotDot">
        <color indexed="64"/>
      </top>
      <bottom style="thick">
        <color indexed="10"/>
      </bottom>
      <diagonal/>
    </border>
    <border>
      <left/>
      <right/>
      <top style="thick">
        <color indexed="10"/>
      </top>
      <bottom/>
      <diagonal/>
    </border>
    <border>
      <left style="thick">
        <color indexed="10"/>
      </left>
      <right style="thick">
        <color indexed="10"/>
      </right>
      <top style="thick">
        <color indexed="10"/>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ck">
        <color indexed="10"/>
      </right>
      <top/>
      <bottom/>
      <diagonal/>
    </border>
    <border>
      <left/>
      <right/>
      <top style="medium">
        <color indexed="64"/>
      </top>
      <bottom style="medium">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style="thick">
        <color indexed="10"/>
      </right>
      <top/>
      <bottom style="hair">
        <color indexed="64"/>
      </bottom>
      <diagonal/>
    </border>
    <border>
      <left style="thin">
        <color indexed="64"/>
      </left>
      <right/>
      <top/>
      <bottom style="thick">
        <color indexed="10"/>
      </bottom>
      <diagonal/>
    </border>
    <border>
      <left style="thin">
        <color indexed="64"/>
      </left>
      <right style="thin">
        <color indexed="64"/>
      </right>
      <top/>
      <bottom style="thick">
        <color indexed="10"/>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57"/>
      </left>
      <right style="thin">
        <color indexed="57"/>
      </right>
      <top style="thin">
        <color indexed="57"/>
      </top>
      <bottom style="thin">
        <color indexed="57"/>
      </bottom>
      <diagonal/>
    </border>
    <border>
      <left/>
      <right/>
      <top/>
      <bottom style="double">
        <color indexed="64"/>
      </bottom>
      <diagonal/>
    </border>
    <border>
      <left style="thin">
        <color indexed="61"/>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57"/>
      </right>
      <top style="thin">
        <color indexed="57"/>
      </top>
      <bottom style="thin">
        <color indexed="57"/>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medium">
        <color indexed="64"/>
      </top>
      <bottom style="medium">
        <color indexed="64"/>
      </bottom>
      <diagonal/>
    </border>
    <border>
      <left style="thick">
        <color rgb="FFFF0000"/>
      </left>
      <right/>
      <top style="medium">
        <color indexed="64"/>
      </top>
      <bottom/>
      <diagonal/>
    </border>
    <border>
      <left style="thick">
        <color rgb="FFFF0000"/>
      </left>
      <right/>
      <top/>
      <bottom/>
      <diagonal/>
    </border>
    <border>
      <left style="thick">
        <color rgb="FFFF0000"/>
      </left>
      <right/>
      <top/>
      <bottom style="medium">
        <color indexed="64"/>
      </bottom>
      <diagonal/>
    </border>
  </borders>
  <cellStyleXfs count="7">
    <xf numFmtId="0" fontId="0" fillId="0" borderId="0"/>
    <xf numFmtId="44" fontId="1" fillId="0" borderId="0" applyFont="0" applyFill="0" applyBorder="0" applyAlignment="0" applyProtection="0"/>
    <xf numFmtId="0" fontId="3" fillId="0" borderId="0"/>
    <xf numFmtId="44"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xf numFmtId="172" fontId="2" fillId="0" borderId="0" applyFont="0" applyFill="0" applyBorder="0" applyAlignment="0" applyProtection="0"/>
  </cellStyleXfs>
  <cellXfs count="629">
    <xf numFmtId="0" fontId="0" fillId="0" borderId="0" xfId="0"/>
    <xf numFmtId="0" fontId="4" fillId="0" borderId="0" xfId="2" applyNumberFormat="1" applyFont="1" applyFill="1" applyBorder="1" applyAlignment="1" applyProtection="1"/>
    <xf numFmtId="0" fontId="8" fillId="0" borderId="0" xfId="2" applyNumberFormat="1" applyFont="1" applyFill="1" applyBorder="1" applyAlignment="1" applyProtection="1"/>
    <xf numFmtId="0" fontId="2" fillId="14" borderId="0" xfId="2" applyFont="1" applyFill="1" applyProtection="1"/>
    <xf numFmtId="3" fontId="14" fillId="12" borderId="0" xfId="2" quotePrefix="1" applyNumberFormat="1" applyFont="1" applyFill="1" applyBorder="1" applyAlignment="1" applyProtection="1">
      <protection locked="0"/>
    </xf>
    <xf numFmtId="0" fontId="4" fillId="12" borderId="0" xfId="2" applyNumberFormat="1" applyFont="1" applyFill="1" applyBorder="1" applyAlignment="1" applyProtection="1">
      <protection locked="0"/>
    </xf>
    <xf numFmtId="0" fontId="2" fillId="0" borderId="0" xfId="2" applyFont="1" applyFill="1" applyProtection="1"/>
    <xf numFmtId="0" fontId="4" fillId="14" borderId="0" xfId="2" applyNumberFormat="1" applyFont="1" applyFill="1" applyBorder="1" applyAlignment="1" applyProtection="1"/>
    <xf numFmtId="0" fontId="8" fillId="14" borderId="0" xfId="2" applyNumberFormat="1" applyFont="1" applyFill="1" applyBorder="1" applyAlignment="1" applyProtection="1"/>
    <xf numFmtId="0" fontId="2" fillId="0" borderId="28" xfId="2" applyNumberFormat="1" applyFont="1" applyFill="1" applyBorder="1" applyAlignment="1" applyProtection="1"/>
    <xf numFmtId="0" fontId="8" fillId="0" borderId="30" xfId="2" applyNumberFormat="1" applyFont="1" applyFill="1" applyBorder="1" applyAlignment="1" applyProtection="1">
      <alignment horizontal="center"/>
    </xf>
    <xf numFmtId="0" fontId="15" fillId="0" borderId="31" xfId="2" applyNumberFormat="1" applyFont="1" applyFill="1" applyBorder="1" applyAlignment="1" applyProtection="1">
      <alignment horizontal="right"/>
    </xf>
    <xf numFmtId="0" fontId="16" fillId="4" borderId="42" xfId="2" applyNumberFormat="1" applyFont="1" applyFill="1" applyBorder="1" applyAlignment="1" applyProtection="1">
      <alignment horizontal="center" vertical="center" wrapText="1"/>
    </xf>
    <xf numFmtId="0" fontId="11" fillId="4" borderId="43" xfId="2" applyNumberFormat="1" applyFont="1" applyFill="1" applyBorder="1" applyAlignment="1" applyProtection="1">
      <alignment horizontal="center" vertical="center" wrapText="1"/>
    </xf>
    <xf numFmtId="0" fontId="10" fillId="4" borderId="43" xfId="2" applyNumberFormat="1" applyFont="1" applyFill="1" applyBorder="1" applyAlignment="1" applyProtection="1">
      <alignment horizontal="center" vertical="center" wrapText="1"/>
    </xf>
    <xf numFmtId="166" fontId="10" fillId="4" borderId="43" xfId="2" applyNumberFormat="1" applyFont="1" applyFill="1" applyBorder="1" applyAlignment="1" applyProtection="1">
      <alignment horizontal="center" vertical="center" wrapText="1"/>
    </xf>
    <xf numFmtId="0" fontId="11" fillId="4" borderId="47" xfId="2" applyNumberFormat="1" applyFont="1" applyFill="1" applyBorder="1" applyAlignment="1" applyProtection="1">
      <alignment horizontal="center" vertical="center"/>
    </xf>
    <xf numFmtId="0" fontId="8" fillId="0" borderId="50" xfId="2" quotePrefix="1" applyNumberFormat="1" applyFont="1" applyFill="1" applyBorder="1" applyAlignment="1" applyProtection="1">
      <alignment horizontal="left"/>
    </xf>
    <xf numFmtId="0" fontId="2" fillId="0" borderId="5" xfId="2" applyNumberFormat="1" applyFont="1" applyFill="1" applyBorder="1" applyAlignment="1" applyProtection="1">
      <alignment horizontal="center"/>
      <protection locked="0"/>
    </xf>
    <xf numFmtId="4" fontId="2" fillId="0" borderId="5" xfId="2" applyNumberFormat="1" applyFont="1" applyFill="1" applyBorder="1" applyAlignment="1" applyProtection="1"/>
    <xf numFmtId="10" fontId="8" fillId="6" borderId="53" xfId="2" applyNumberFormat="1" applyFont="1" applyFill="1" applyBorder="1" applyAlignment="1" applyProtection="1">
      <protection locked="0"/>
    </xf>
    <xf numFmtId="167" fontId="4" fillId="0" borderId="5" xfId="2" applyNumberFormat="1" applyFont="1" applyFill="1" applyBorder="1" applyAlignment="1" applyProtection="1">
      <alignment horizontal="right"/>
    </xf>
    <xf numFmtId="4" fontId="2" fillId="0" borderId="54" xfId="2" applyNumberFormat="1" applyFont="1" applyFill="1" applyBorder="1" applyAlignment="1" applyProtection="1"/>
    <xf numFmtId="0" fontId="2" fillId="14" borderId="0" xfId="2" applyNumberFormat="1" applyFont="1" applyFill="1" applyBorder="1" applyAlignment="1" applyProtection="1"/>
    <xf numFmtId="0" fontId="6" fillId="6" borderId="50" xfId="2" applyNumberFormat="1" applyFont="1" applyFill="1" applyBorder="1" applyAlignment="1" applyProtection="1">
      <alignment horizontal="center"/>
    </xf>
    <xf numFmtId="0" fontId="6" fillId="6" borderId="5" xfId="2" applyNumberFormat="1" applyFont="1" applyFill="1" applyBorder="1" applyAlignment="1" applyProtection="1">
      <alignment horizontal="center"/>
      <protection locked="0"/>
    </xf>
    <xf numFmtId="4" fontId="4" fillId="6" borderId="53" xfId="2" applyNumberFormat="1" applyFont="1" applyFill="1" applyBorder="1" applyAlignment="1" applyProtection="1"/>
    <xf numFmtId="4" fontId="9" fillId="6" borderId="54" xfId="2" applyNumberFormat="1" applyFont="1" applyFill="1" applyBorder="1" applyAlignment="1" applyProtection="1"/>
    <xf numFmtId="0" fontId="2" fillId="0" borderId="0" xfId="2" applyNumberFormat="1" applyFont="1" applyFill="1" applyBorder="1" applyAlignment="1" applyProtection="1"/>
    <xf numFmtId="164" fontId="2" fillId="0" borderId="56" xfId="2" applyNumberFormat="1" applyFont="1" applyFill="1" applyBorder="1" applyAlignment="1" applyProtection="1">
      <alignment horizontal="left"/>
    </xf>
    <xf numFmtId="1" fontId="2" fillId="0" borderId="57" xfId="2" applyNumberFormat="1" applyFont="1" applyFill="1" applyBorder="1" applyAlignment="1" applyProtection="1">
      <alignment horizontal="center"/>
      <protection locked="0"/>
    </xf>
    <xf numFmtId="4" fontId="2" fillId="0" borderId="58" xfId="2" applyNumberFormat="1" applyFont="1" applyFill="1" applyBorder="1" applyAlignment="1" applyProtection="1"/>
    <xf numFmtId="4" fontId="2" fillId="0" borderId="59" xfId="2" applyNumberFormat="1" applyFont="1" applyFill="1" applyBorder="1" applyAlignment="1" applyProtection="1"/>
    <xf numFmtId="0" fontId="2" fillId="0" borderId="0" xfId="2" applyFont="1" applyFill="1" applyAlignment="1" applyProtection="1">
      <alignment horizontal="center"/>
      <protection locked="0"/>
    </xf>
    <xf numFmtId="0" fontId="17" fillId="0" borderId="0" xfId="2" applyFont="1" applyFill="1" applyBorder="1" applyProtection="1"/>
    <xf numFmtId="4" fontId="4" fillId="0" borderId="61" xfId="2" applyNumberFormat="1" applyFont="1" applyFill="1" applyBorder="1" applyAlignment="1" applyProtection="1"/>
    <xf numFmtId="10" fontId="18" fillId="0" borderId="0" xfId="2" applyNumberFormat="1" applyFont="1" applyFill="1" applyBorder="1" applyAlignment="1" applyProtection="1">
      <alignment horizontal="center"/>
    </xf>
    <xf numFmtId="4" fontId="4" fillId="0" borderId="64" xfId="2" applyNumberFormat="1" applyFont="1" applyFill="1" applyBorder="1" applyAlignment="1" applyProtection="1"/>
    <xf numFmtId="0" fontId="19" fillId="0" borderId="0" xfId="2" applyNumberFormat="1" applyFont="1" applyFill="1" applyBorder="1" applyAlignment="1" applyProtection="1"/>
    <xf numFmtId="169" fontId="6" fillId="9" borderId="65" xfId="2" applyNumberFormat="1" applyFont="1" applyFill="1" applyBorder="1" applyAlignment="1" applyProtection="1"/>
    <xf numFmtId="49" fontId="20" fillId="14" borderId="0" xfId="2" quotePrefix="1" applyNumberFormat="1" applyFont="1" applyFill="1" applyBorder="1" applyAlignment="1" applyProtection="1">
      <alignment horizontal="right"/>
    </xf>
    <xf numFmtId="0" fontId="2" fillId="14" borderId="0" xfId="2" applyFont="1" applyFill="1" applyBorder="1" applyProtection="1"/>
    <xf numFmtId="0" fontId="2" fillId="2" borderId="0" xfId="0" applyFont="1" applyFill="1" applyBorder="1" applyAlignment="1" applyProtection="1">
      <alignment vertical="center"/>
    </xf>
    <xf numFmtId="0" fontId="2" fillId="12" borderId="0" xfId="0" applyFont="1" applyFill="1" applyBorder="1" applyAlignment="1" applyProtection="1">
      <alignment vertical="center"/>
    </xf>
    <xf numFmtId="0" fontId="12" fillId="12" borderId="0" xfId="0" applyFont="1" applyFill="1" applyBorder="1" applyAlignment="1" applyProtection="1">
      <alignment vertical="center"/>
    </xf>
    <xf numFmtId="0" fontId="12" fillId="0" borderId="0" xfId="2" applyNumberFormat="1" applyFont="1" applyFill="1" applyBorder="1" applyAlignment="1" applyProtection="1">
      <alignment horizontal="right"/>
    </xf>
    <xf numFmtId="4" fontId="4" fillId="0" borderId="77" xfId="2" applyNumberFormat="1" applyFont="1" applyFill="1" applyBorder="1" applyAlignment="1" applyProtection="1"/>
    <xf numFmtId="4" fontId="2" fillId="0" borderId="3" xfId="2" applyNumberFormat="1" applyFont="1" applyFill="1" applyBorder="1" applyAlignment="1" applyProtection="1">
      <alignment horizontal="center"/>
      <protection locked="0"/>
    </xf>
    <xf numFmtId="4" fontId="2" fillId="0" borderId="5" xfId="2" applyNumberFormat="1" applyFont="1" applyFill="1" applyBorder="1" applyAlignment="1" applyProtection="1">
      <alignment horizontal="center"/>
    </xf>
    <xf numFmtId="0" fontId="22" fillId="2" borderId="0" xfId="0" applyFont="1" applyFill="1" applyBorder="1" applyAlignment="1">
      <alignment horizontal="left" vertical="center"/>
    </xf>
    <xf numFmtId="0" fontId="5" fillId="12" borderId="68" xfId="0" applyFont="1" applyFill="1" applyBorder="1" applyAlignment="1">
      <alignment vertical="center"/>
    </xf>
    <xf numFmtId="0" fontId="22" fillId="12" borderId="0" xfId="0" applyFont="1" applyFill="1" applyBorder="1" applyAlignment="1">
      <alignment horizontal="left" vertical="center"/>
    </xf>
    <xf numFmtId="0" fontId="12" fillId="12" borderId="0" xfId="0" applyFont="1" applyFill="1" applyBorder="1" applyAlignment="1">
      <alignment horizontal="center" vertical="center"/>
    </xf>
    <xf numFmtId="0" fontId="5" fillId="12" borderId="0" xfId="0" applyFont="1" applyFill="1" applyBorder="1" applyAlignment="1" applyProtection="1">
      <alignment vertical="center"/>
    </xf>
    <xf numFmtId="0" fontId="5" fillId="12" borderId="0" xfId="0" applyFont="1" applyFill="1" applyBorder="1" applyAlignment="1">
      <alignment vertical="center"/>
    </xf>
    <xf numFmtId="0" fontId="22" fillId="12" borderId="0" xfId="0" applyFont="1" applyFill="1" applyBorder="1" applyAlignment="1">
      <alignment vertical="center"/>
    </xf>
    <xf numFmtId="0" fontId="8" fillId="12" borderId="0" xfId="0" applyFont="1" applyFill="1" applyBorder="1" applyAlignment="1">
      <alignment horizontal="right" vertical="center"/>
    </xf>
    <xf numFmtId="0" fontId="8" fillId="0" borderId="17" xfId="0" applyFont="1" applyFill="1" applyBorder="1" applyAlignment="1">
      <alignment horizontal="center" vertical="center"/>
    </xf>
    <xf numFmtId="0" fontId="8" fillId="2" borderId="0" xfId="0" applyFont="1" applyFill="1" applyBorder="1" applyAlignment="1">
      <alignment vertical="center"/>
    </xf>
    <xf numFmtId="0" fontId="6" fillId="9" borderId="17" xfId="0" applyFont="1" applyFill="1" applyBorder="1" applyAlignment="1">
      <alignment vertical="center"/>
    </xf>
    <xf numFmtId="0" fontId="2" fillId="14" borderId="0" xfId="0" applyFont="1" applyFill="1"/>
    <xf numFmtId="0" fontId="4" fillId="0" borderId="0" xfId="2" applyNumberFormat="1" applyFont="1" applyFill="1" applyBorder="1" applyAlignment="1" applyProtection="1">
      <alignment horizontal="center"/>
    </xf>
    <xf numFmtId="0" fontId="12" fillId="0" borderId="0" xfId="2" applyNumberFormat="1" applyFont="1" applyFill="1" applyBorder="1" applyAlignment="1" applyProtection="1">
      <alignment horizontal="left"/>
    </xf>
    <xf numFmtId="0" fontId="2" fillId="19" borderId="0" xfId="0" applyFont="1" applyFill="1"/>
    <xf numFmtId="0" fontId="31" fillId="14" borderId="0" xfId="2" applyNumberFormat="1" applyFont="1" applyFill="1" applyBorder="1" applyAlignment="1" applyProtection="1"/>
    <xf numFmtId="0" fontId="31" fillId="0" borderId="0" xfId="2" applyNumberFormat="1" applyFont="1" applyFill="1" applyBorder="1" applyAlignment="1" applyProtection="1"/>
    <xf numFmtId="0" fontId="29" fillId="0" borderId="0" xfId="2" applyFont="1" applyFill="1" applyProtection="1"/>
    <xf numFmtId="0" fontId="30" fillId="0" borderId="0" xfId="2" applyNumberFormat="1" applyFont="1" applyFill="1" applyBorder="1" applyAlignment="1" applyProtection="1"/>
    <xf numFmtId="0" fontId="29" fillId="0" borderId="35" xfId="2" applyFont="1" applyFill="1" applyBorder="1" applyProtection="1"/>
    <xf numFmtId="0" fontId="29" fillId="0" borderId="36" xfId="2" applyFont="1" applyFill="1" applyBorder="1" applyProtection="1"/>
    <xf numFmtId="0" fontId="29" fillId="0" borderId="40" xfId="2" applyFont="1" applyFill="1" applyBorder="1" applyProtection="1"/>
    <xf numFmtId="0" fontId="29" fillId="0" borderId="41" xfId="2" applyFont="1" applyFill="1" applyBorder="1" applyProtection="1"/>
    <xf numFmtId="10" fontId="31" fillId="0" borderId="48" xfId="2" applyNumberFormat="1" applyFont="1" applyFill="1" applyBorder="1" applyAlignment="1" applyProtection="1"/>
    <xf numFmtId="10" fontId="31" fillId="0" borderId="49" xfId="2" applyNumberFormat="1" applyFont="1" applyFill="1" applyBorder="1" applyAlignment="1" applyProtection="1">
      <alignment horizontal="center"/>
    </xf>
    <xf numFmtId="2" fontId="29" fillId="0" borderId="55" xfId="2" applyNumberFormat="1" applyFont="1" applyFill="1" applyBorder="1" applyProtection="1"/>
    <xf numFmtId="168" fontId="29" fillId="0" borderId="55" xfId="2" applyNumberFormat="1" applyFont="1" applyFill="1" applyBorder="1" applyProtection="1"/>
    <xf numFmtId="2" fontId="29" fillId="0" borderId="62" xfId="2" applyNumberFormat="1" applyFont="1" applyFill="1" applyBorder="1" applyProtection="1"/>
    <xf numFmtId="2" fontId="29" fillId="0" borderId="63" xfId="2" applyNumberFormat="1" applyFont="1" applyFill="1" applyBorder="1" applyProtection="1"/>
    <xf numFmtId="2" fontId="29" fillId="0" borderId="0" xfId="2" applyNumberFormat="1" applyFont="1" applyFill="1" applyBorder="1" applyProtection="1"/>
    <xf numFmtId="4" fontId="29" fillId="0" borderId="0" xfId="2" applyNumberFormat="1" applyFont="1" applyFill="1" applyProtection="1"/>
    <xf numFmtId="0" fontId="2" fillId="19" borderId="0" xfId="2" applyFont="1" applyFill="1" applyProtection="1"/>
    <xf numFmtId="0" fontId="4" fillId="19" borderId="0" xfId="2" applyNumberFormat="1" applyFont="1" applyFill="1" applyBorder="1" applyAlignment="1" applyProtection="1"/>
    <xf numFmtId="0" fontId="31" fillId="19" borderId="0" xfId="2" applyNumberFormat="1" applyFont="1" applyFill="1" applyBorder="1" applyAlignment="1" applyProtection="1"/>
    <xf numFmtId="49" fontId="26" fillId="19" borderId="0" xfId="2" quotePrefix="1" applyNumberFormat="1" applyFont="1" applyFill="1" applyBorder="1" applyAlignment="1" applyProtection="1">
      <alignment horizontal="left"/>
    </xf>
    <xf numFmtId="4" fontId="4" fillId="19" borderId="0" xfId="2" applyNumberFormat="1" applyFont="1" applyFill="1" applyBorder="1" applyAlignment="1" applyProtection="1"/>
    <xf numFmtId="0" fontId="32" fillId="19" borderId="0" xfId="2" applyNumberFormat="1" applyFont="1" applyFill="1" applyBorder="1" applyAlignment="1" applyProtection="1"/>
    <xf numFmtId="0" fontId="32" fillId="19" borderId="0" xfId="2" quotePrefix="1" applyNumberFormat="1" applyFont="1" applyFill="1" applyBorder="1" applyAlignment="1" applyProtection="1"/>
    <xf numFmtId="0" fontId="4" fillId="2" borderId="37" xfId="2" applyNumberFormat="1" applyFont="1" applyFill="1" applyBorder="1" applyAlignment="1" applyProtection="1"/>
    <xf numFmtId="0" fontId="4" fillId="2" borderId="38" xfId="2" applyNumberFormat="1" applyFont="1" applyFill="1" applyBorder="1" applyAlignment="1" applyProtection="1"/>
    <xf numFmtId="0" fontId="29" fillId="0" borderId="6" xfId="2" applyFont="1" applyFill="1" applyBorder="1" applyProtection="1"/>
    <xf numFmtId="0" fontId="4" fillId="2" borderId="38" xfId="2" applyNumberFormat="1" applyFont="1" applyFill="1" applyBorder="1" applyAlignment="1" applyProtection="1">
      <alignment horizontal="right"/>
      <protection locked="0"/>
    </xf>
    <xf numFmtId="176" fontId="4" fillId="2" borderId="38" xfId="2" applyNumberFormat="1" applyFont="1" applyFill="1" applyBorder="1" applyAlignment="1" applyProtection="1">
      <alignment horizontal="center"/>
    </xf>
    <xf numFmtId="165" fontId="4" fillId="2" borderId="38" xfId="2" applyNumberFormat="1" applyFont="1" applyFill="1" applyBorder="1" applyAlignment="1" applyProtection="1">
      <alignment horizontal="right"/>
      <protection locked="0"/>
    </xf>
    <xf numFmtId="0" fontId="8" fillId="0" borderId="33" xfId="2" applyNumberFormat="1" applyFont="1" applyFill="1" applyBorder="1" applyAlignment="1" applyProtection="1">
      <alignment vertical="top"/>
    </xf>
    <xf numFmtId="0" fontId="6" fillId="0" borderId="84" xfId="2" applyFont="1" applyFill="1" applyBorder="1" applyAlignment="1" applyProtection="1">
      <protection locked="0"/>
    </xf>
    <xf numFmtId="0" fontId="29" fillId="0" borderId="5" xfId="2" applyFont="1" applyFill="1" applyBorder="1" applyProtection="1"/>
    <xf numFmtId="0" fontId="29" fillId="0" borderId="16" xfId="2" applyFont="1" applyFill="1" applyBorder="1" applyProtection="1"/>
    <xf numFmtId="0" fontId="33" fillId="12" borderId="0" xfId="2" applyNumberFormat="1" applyFont="1" applyFill="1" applyBorder="1" applyAlignment="1" applyProtection="1">
      <protection locked="0"/>
    </xf>
    <xf numFmtId="0" fontId="2" fillId="2" borderId="0" xfId="0" applyFont="1" applyFill="1" applyBorder="1"/>
    <xf numFmtId="0" fontId="2" fillId="0" borderId="0" xfId="0" applyFont="1" applyFill="1"/>
    <xf numFmtId="0" fontId="2" fillId="17" borderId="0" xfId="0" applyFont="1" applyFill="1"/>
    <xf numFmtId="0" fontId="2" fillId="12" borderId="0" xfId="0" applyFont="1" applyFill="1" applyBorder="1"/>
    <xf numFmtId="0" fontId="2" fillId="14" borderId="0" xfId="0" applyFont="1" applyFill="1" applyBorder="1"/>
    <xf numFmtId="0" fontId="34" fillId="19" borderId="0" xfId="2" applyFont="1" applyFill="1" applyProtection="1"/>
    <xf numFmtId="0" fontId="35" fillId="19" borderId="0" xfId="2" applyNumberFormat="1" applyFont="1" applyFill="1" applyBorder="1" applyAlignment="1" applyProtection="1"/>
    <xf numFmtId="0" fontId="35" fillId="19" borderId="0" xfId="2" quotePrefix="1" applyNumberFormat="1" applyFont="1" applyFill="1" applyBorder="1" applyAlignment="1" applyProtection="1"/>
    <xf numFmtId="0" fontId="34" fillId="19" borderId="0" xfId="0" applyFont="1" applyFill="1"/>
    <xf numFmtId="0" fontId="35" fillId="0" borderId="0" xfId="2" applyNumberFormat="1" applyFont="1" applyFill="1" applyBorder="1" applyAlignment="1" applyProtection="1"/>
    <xf numFmtId="0" fontId="34" fillId="14" borderId="0" xfId="2" applyFont="1" applyFill="1" applyProtection="1"/>
    <xf numFmtId="0" fontId="35" fillId="14" borderId="0" xfId="2" applyNumberFormat="1" applyFont="1" applyFill="1" applyBorder="1" applyAlignment="1" applyProtection="1"/>
    <xf numFmtId="0" fontId="34" fillId="14" borderId="0" xfId="0" applyFont="1" applyFill="1"/>
    <xf numFmtId="0" fontId="8" fillId="2" borderId="0" xfId="0" applyFont="1" applyFill="1"/>
    <xf numFmtId="4" fontId="2" fillId="0" borderId="79" xfId="2" applyNumberFormat="1" applyFont="1" applyFill="1" applyBorder="1" applyAlignment="1" applyProtection="1">
      <protection locked="0"/>
    </xf>
    <xf numFmtId="0" fontId="8" fillId="2" borderId="0" xfId="0" applyFont="1" applyFill="1" applyBorder="1" applyAlignment="1">
      <alignment horizontal="center"/>
    </xf>
    <xf numFmtId="0" fontId="8" fillId="2" borderId="0" xfId="0" applyFont="1" applyFill="1" applyBorder="1"/>
    <xf numFmtId="0" fontId="10" fillId="2" borderId="11" xfId="0" applyFont="1" applyFill="1" applyBorder="1"/>
    <xf numFmtId="0" fontId="10" fillId="2" borderId="0" xfId="0" applyFont="1" applyFill="1"/>
    <xf numFmtId="0" fontId="10" fillId="0" borderId="0" xfId="0" applyFont="1" applyFill="1"/>
    <xf numFmtId="0" fontId="10" fillId="2" borderId="0" xfId="0" applyFont="1" applyFill="1" applyAlignment="1">
      <alignment horizontal="center" vertical="center"/>
    </xf>
    <xf numFmtId="0" fontId="8" fillId="2" borderId="3" xfId="0" applyFont="1" applyFill="1" applyBorder="1"/>
    <xf numFmtId="10" fontId="8" fillId="0" borderId="4" xfId="0" applyNumberFormat="1" applyFont="1" applyFill="1" applyBorder="1" applyAlignment="1" applyProtection="1">
      <alignment horizontal="left"/>
      <protection locked="0"/>
    </xf>
    <xf numFmtId="0" fontId="8" fillId="2" borderId="3" xfId="0" applyFont="1" applyFill="1" applyBorder="1" applyProtection="1">
      <protection locked="0"/>
    </xf>
    <xf numFmtId="10" fontId="8" fillId="0" borderId="3" xfId="0" applyNumberFormat="1" applyFont="1" applyFill="1" applyBorder="1" applyAlignment="1" applyProtection="1">
      <alignment horizontal="left"/>
    </xf>
    <xf numFmtId="0" fontId="10" fillId="2" borderId="0" xfId="0" applyFont="1" applyFill="1" applyBorder="1" applyAlignment="1">
      <alignment horizontal="center"/>
    </xf>
    <xf numFmtId="0" fontId="10" fillId="2" borderId="7" xfId="0" applyFont="1" applyFill="1" applyBorder="1"/>
    <xf numFmtId="44" fontId="4" fillId="0" borderId="29" xfId="1" applyFont="1" applyFill="1" applyBorder="1" applyAlignment="1" applyProtection="1"/>
    <xf numFmtId="44" fontId="4" fillId="0" borderId="29" xfId="1" applyFont="1" applyFill="1" applyBorder="1" applyAlignment="1" applyProtection="1">
      <alignment horizontal="right"/>
    </xf>
    <xf numFmtId="0" fontId="2" fillId="12" borderId="0" xfId="0" applyFont="1" applyFill="1" applyBorder="1" applyAlignment="1">
      <alignment horizontal="right" vertical="center"/>
    </xf>
    <xf numFmtId="0" fontId="36" fillId="0" borderId="0" xfId="0" applyFont="1"/>
    <xf numFmtId="0" fontId="36" fillId="0" borderId="0" xfId="0" quotePrefix="1" applyFont="1"/>
    <xf numFmtId="0" fontId="2" fillId="15" borderId="66" xfId="0" applyFont="1" applyFill="1" applyBorder="1" applyAlignment="1">
      <alignment vertical="center"/>
    </xf>
    <xf numFmtId="0" fontId="2" fillId="15" borderId="60" xfId="0" applyFont="1" applyFill="1" applyBorder="1" applyAlignment="1">
      <alignment vertical="center"/>
    </xf>
    <xf numFmtId="0" fontId="2" fillId="15" borderId="67" xfId="0" applyFont="1" applyFill="1" applyBorder="1" applyAlignment="1">
      <alignment vertical="center"/>
    </xf>
    <xf numFmtId="0" fontId="2" fillId="15" borderId="68" xfId="0" applyFont="1" applyFill="1" applyBorder="1" applyAlignment="1">
      <alignment vertical="center"/>
    </xf>
    <xf numFmtId="0" fontId="21" fillId="15" borderId="72" xfId="0" applyFont="1" applyFill="1" applyBorder="1" applyAlignment="1">
      <alignment vertical="center"/>
    </xf>
    <xf numFmtId="0" fontId="2" fillId="15" borderId="0" xfId="0" applyFont="1" applyFill="1" applyBorder="1" applyAlignment="1">
      <alignment vertical="center"/>
    </xf>
    <xf numFmtId="0" fontId="2" fillId="15" borderId="72" xfId="0" applyFont="1" applyFill="1" applyBorder="1" applyAlignment="1">
      <alignment vertical="center"/>
    </xf>
    <xf numFmtId="0" fontId="2" fillId="2" borderId="68" xfId="0" applyFont="1" applyFill="1" applyBorder="1" applyAlignment="1">
      <alignment vertical="center"/>
    </xf>
    <xf numFmtId="0" fontId="2" fillId="2" borderId="0" xfId="0" applyFont="1" applyFill="1" applyBorder="1" applyAlignment="1">
      <alignment vertical="center"/>
    </xf>
    <xf numFmtId="0" fontId="2" fillId="2" borderId="72" xfId="0" applyFont="1" applyFill="1" applyBorder="1" applyAlignment="1">
      <alignment vertical="center"/>
    </xf>
    <xf numFmtId="0" fontId="2" fillId="12" borderId="68" xfId="0" applyFont="1" applyFill="1" applyBorder="1" applyAlignment="1">
      <alignment vertical="center"/>
    </xf>
    <xf numFmtId="0" fontId="2" fillId="12" borderId="0" xfId="0" applyFont="1" applyFill="1" applyBorder="1" applyAlignment="1">
      <alignment vertical="center"/>
    </xf>
    <xf numFmtId="0" fontId="2" fillId="12" borderId="72" xfId="0" applyFont="1" applyFill="1" applyBorder="1" applyAlignment="1">
      <alignment vertical="center"/>
    </xf>
    <xf numFmtId="2" fontId="2" fillId="0" borderId="10" xfId="0" applyNumberFormat="1" applyFont="1" applyFill="1" applyBorder="1" applyAlignment="1" applyProtection="1">
      <alignment vertical="center"/>
      <protection locked="0"/>
    </xf>
    <xf numFmtId="0" fontId="2" fillId="0" borderId="17" xfId="0" applyFont="1" applyFill="1" applyBorder="1" applyAlignment="1">
      <alignment horizontal="center" vertical="center"/>
    </xf>
    <xf numFmtId="0" fontId="2" fillId="0" borderId="3" xfId="0" applyFont="1" applyFill="1" applyBorder="1" applyAlignment="1" applyProtection="1">
      <alignment vertical="center"/>
      <protection locked="0"/>
    </xf>
    <xf numFmtId="0" fontId="2" fillId="12" borderId="72" xfId="0" applyFont="1" applyFill="1" applyBorder="1"/>
    <xf numFmtId="0" fontId="2" fillId="12" borderId="0" xfId="0" quotePrefix="1" applyFont="1" applyFill="1" applyBorder="1" applyAlignment="1">
      <alignment vertical="center"/>
    </xf>
    <xf numFmtId="174" fontId="2" fillId="0" borderId="10" xfId="0" applyNumberFormat="1" applyFont="1" applyFill="1" applyBorder="1" applyAlignment="1" applyProtection="1">
      <alignment vertical="center"/>
      <protection locked="0"/>
    </xf>
    <xf numFmtId="168" fontId="2" fillId="0" borderId="10" xfId="0" applyNumberFormat="1" applyFont="1" applyFill="1" applyBorder="1" applyAlignment="1" applyProtection="1">
      <alignment vertical="center"/>
      <protection locked="0"/>
    </xf>
    <xf numFmtId="0" fontId="2" fillId="2" borderId="72" xfId="0" applyFont="1" applyFill="1" applyBorder="1"/>
    <xf numFmtId="0" fontId="2" fillId="18" borderId="0" xfId="0" applyFont="1" applyFill="1" applyBorder="1"/>
    <xf numFmtId="0" fontId="2" fillId="2" borderId="68" xfId="0" applyFont="1" applyFill="1" applyBorder="1"/>
    <xf numFmtId="0" fontId="6" fillId="2" borderId="0" xfId="0" applyFont="1" applyFill="1" applyBorder="1"/>
    <xf numFmtId="0" fontId="2" fillId="12" borderId="74" xfId="0" applyFont="1" applyFill="1" applyBorder="1"/>
    <xf numFmtId="0" fontId="2" fillId="12" borderId="76" xfId="0" applyFont="1" applyFill="1" applyBorder="1"/>
    <xf numFmtId="0" fontId="5" fillId="2" borderId="0" xfId="0" applyFont="1" applyFill="1" applyBorder="1" applyAlignment="1">
      <alignment vertical="center"/>
    </xf>
    <xf numFmtId="0" fontId="5" fillId="2" borderId="0" xfId="0" applyNumberFormat="1" applyFont="1" applyFill="1" applyBorder="1" applyAlignment="1">
      <alignment horizontal="left" vertical="center"/>
    </xf>
    <xf numFmtId="174" fontId="27" fillId="18" borderId="0" xfId="0" applyNumberFormat="1" applyFont="1" applyFill="1" applyBorder="1" applyAlignment="1">
      <alignment horizontal="right" vertical="center"/>
    </xf>
    <xf numFmtId="0" fontId="8" fillId="18" borderId="0" xfId="0" applyFont="1" applyFill="1" applyBorder="1" applyAlignment="1">
      <alignment vertical="center"/>
    </xf>
    <xf numFmtId="168" fontId="27" fillId="18" borderId="0" xfId="0" applyNumberFormat="1" applyFont="1" applyFill="1" applyBorder="1" applyAlignment="1">
      <alignment horizontal="right" vertical="center"/>
    </xf>
    <xf numFmtId="174" fontId="27" fillId="18" borderId="0" xfId="0" applyNumberFormat="1" applyFont="1" applyFill="1" applyBorder="1" applyAlignment="1">
      <alignment horizontal="center" vertical="center"/>
    </xf>
    <xf numFmtId="0" fontId="27" fillId="11" borderId="3" xfId="0" applyFont="1" applyFill="1" applyBorder="1" applyAlignment="1">
      <alignment horizontal="center" vertical="center"/>
    </xf>
    <xf numFmtId="174" fontId="27" fillId="11" borderId="3" xfId="0" applyNumberFormat="1" applyFont="1" applyFill="1" applyBorder="1" applyAlignment="1">
      <alignment horizontal="center" vertical="center"/>
    </xf>
    <xf numFmtId="174" fontId="27" fillId="9" borderId="3" xfId="0" applyNumberFormat="1" applyFont="1" applyFill="1" applyBorder="1" applyAlignment="1">
      <alignment horizontal="center" vertical="center"/>
    </xf>
    <xf numFmtId="0" fontId="12" fillId="2" borderId="0" xfId="0" applyFont="1" applyFill="1" applyBorder="1" applyAlignment="1">
      <alignment vertical="center"/>
    </xf>
    <xf numFmtId="168" fontId="6" fillId="18" borderId="0" xfId="0" applyNumberFormat="1" applyFont="1" applyFill="1" applyBorder="1" applyAlignment="1">
      <alignment horizontal="right" vertical="center"/>
    </xf>
    <xf numFmtId="0" fontId="27" fillId="18" borderId="0" xfId="0" applyFont="1" applyFill="1" applyBorder="1" applyAlignment="1">
      <alignment horizontal="center" vertical="center"/>
    </xf>
    <xf numFmtId="0" fontId="5" fillId="18" borderId="0" xfId="0" applyFont="1" applyFill="1" applyBorder="1" applyAlignment="1">
      <alignment vertical="center"/>
    </xf>
    <xf numFmtId="0" fontId="5" fillId="25" borderId="0" xfId="0" applyFont="1" applyFill="1" applyBorder="1" applyAlignment="1">
      <alignment vertical="center"/>
    </xf>
    <xf numFmtId="0" fontId="12" fillId="25" borderId="0" xfId="0" applyFont="1" applyFill="1" applyBorder="1" applyAlignment="1">
      <alignment vertical="center"/>
    </xf>
    <xf numFmtId="174" fontId="27" fillId="25" borderId="0" xfId="0" applyNumberFormat="1" applyFont="1" applyFill="1" applyBorder="1" applyAlignment="1">
      <alignment horizontal="center" vertical="center"/>
    </xf>
    <xf numFmtId="174" fontId="27" fillId="25" borderId="0" xfId="0" applyNumberFormat="1" applyFont="1" applyFill="1" applyBorder="1" applyAlignment="1">
      <alignment horizontal="right" vertical="center"/>
    </xf>
    <xf numFmtId="0" fontId="8" fillId="25" borderId="0" xfId="0" applyFont="1" applyFill="1" applyBorder="1" applyAlignment="1">
      <alignment vertical="center"/>
    </xf>
    <xf numFmtId="168" fontId="6" fillId="25" borderId="0" xfId="0" applyNumberFormat="1" applyFont="1" applyFill="1" applyBorder="1" applyAlignment="1">
      <alignment horizontal="right" vertical="center"/>
    </xf>
    <xf numFmtId="0" fontId="2" fillId="25" borderId="0" xfId="0" applyFont="1" applyFill="1" applyBorder="1" applyAlignment="1">
      <alignment vertical="center"/>
    </xf>
    <xf numFmtId="0" fontId="2" fillId="12" borderId="0" xfId="0" applyFont="1" applyFill="1" applyBorder="1" applyAlignment="1">
      <alignment horizontal="right" vertical="center"/>
    </xf>
    <xf numFmtId="0" fontId="27" fillId="11" borderId="7" xfId="0" applyFont="1" applyFill="1" applyBorder="1" applyAlignment="1">
      <alignment horizontal="center" vertical="center"/>
    </xf>
    <xf numFmtId="0" fontId="2" fillId="18" borderId="68" xfId="0" applyFont="1" applyFill="1" applyBorder="1"/>
    <xf numFmtId="0" fontId="2" fillId="18" borderId="72" xfId="0" applyFont="1" applyFill="1" applyBorder="1"/>
    <xf numFmtId="0" fontId="40" fillId="18" borderId="0" xfId="0" applyFont="1" applyFill="1" applyBorder="1" applyAlignment="1">
      <alignment horizontal="center" vertical="center"/>
    </xf>
    <xf numFmtId="0" fontId="2" fillId="18" borderId="68" xfId="0" applyFont="1" applyFill="1" applyBorder="1" applyAlignment="1">
      <alignment vertical="center"/>
    </xf>
    <xf numFmtId="0" fontId="2" fillId="18" borderId="0" xfId="0" applyFont="1" applyFill="1" applyBorder="1" applyAlignment="1">
      <alignment vertical="center"/>
    </xf>
    <xf numFmtId="0" fontId="41" fillId="18" borderId="0" xfId="0" applyFont="1" applyFill="1" applyBorder="1" applyAlignment="1">
      <alignment horizontal="center" vertical="center"/>
    </xf>
    <xf numFmtId="0" fontId="2" fillId="18" borderId="72" xfId="0" applyFont="1" applyFill="1" applyBorder="1" applyAlignment="1">
      <alignment vertical="center"/>
    </xf>
    <xf numFmtId="0" fontId="2" fillId="12" borderId="68" xfId="0" applyFont="1" applyFill="1" applyBorder="1" applyAlignment="1" applyProtection="1">
      <alignment vertical="center"/>
    </xf>
    <xf numFmtId="0" fontId="2" fillId="12" borderId="72" xfId="0" applyFont="1" applyFill="1" applyBorder="1" applyAlignment="1" applyProtection="1">
      <alignment vertical="center"/>
    </xf>
    <xf numFmtId="0" fontId="22" fillId="12" borderId="0" xfId="0" applyFont="1" applyFill="1" applyBorder="1" applyAlignment="1" applyProtection="1">
      <alignment vertical="center"/>
    </xf>
    <xf numFmtId="0" fontId="2" fillId="12" borderId="0" xfId="0" applyFont="1" applyFill="1" applyBorder="1" applyAlignment="1" applyProtection="1">
      <alignment horizontal="left" vertical="center"/>
    </xf>
    <xf numFmtId="0" fontId="2" fillId="12" borderId="68" xfId="0" applyFont="1" applyFill="1" applyBorder="1" applyProtection="1"/>
    <xf numFmtId="0" fontId="2" fillId="12" borderId="0" xfId="0" applyFont="1" applyFill="1" applyBorder="1" applyProtection="1"/>
    <xf numFmtId="0" fontId="2" fillId="12" borderId="72" xfId="0" applyFont="1" applyFill="1" applyBorder="1" applyProtection="1"/>
    <xf numFmtId="0" fontId="2" fillId="12" borderId="0" xfId="0" applyFont="1" applyFill="1" applyBorder="1" applyAlignment="1" applyProtection="1">
      <alignment horizontal="left"/>
    </xf>
    <xf numFmtId="1" fontId="2" fillId="12" borderId="68" xfId="0" applyNumberFormat="1" applyFont="1" applyFill="1" applyBorder="1" applyAlignment="1" applyProtection="1">
      <alignment horizontal="center" vertical="center"/>
    </xf>
    <xf numFmtId="1" fontId="27" fillId="21" borderId="0" xfId="0" quotePrefix="1" applyNumberFormat="1" applyFont="1" applyFill="1" applyBorder="1" applyAlignment="1" applyProtection="1">
      <alignment horizontal="center" vertical="center"/>
    </xf>
    <xf numFmtId="0" fontId="2" fillId="21" borderId="0" xfId="0" applyFont="1" applyFill="1" applyBorder="1" applyAlignment="1" applyProtection="1">
      <alignment horizontal="left" vertical="center"/>
    </xf>
    <xf numFmtId="0" fontId="2" fillId="21" borderId="0" xfId="0" applyFont="1" applyFill="1" applyBorder="1" applyProtection="1"/>
    <xf numFmtId="0" fontId="2" fillId="21" borderId="0" xfId="0" applyFont="1" applyFill="1" applyBorder="1" applyAlignment="1" applyProtection="1">
      <alignment horizontal="right"/>
    </xf>
    <xf numFmtId="0" fontId="2" fillId="21" borderId="0" xfId="0" applyFont="1" applyFill="1" applyProtection="1"/>
    <xf numFmtId="0" fontId="2" fillId="21" borderId="0" xfId="0" applyFont="1" applyFill="1" applyBorder="1" applyAlignment="1" applyProtection="1"/>
    <xf numFmtId="0" fontId="2" fillId="21" borderId="0" xfId="0" applyFont="1" applyFill="1" applyBorder="1" applyAlignment="1" applyProtection="1">
      <alignment horizontal="center"/>
    </xf>
    <xf numFmtId="0" fontId="2" fillId="21" borderId="0" xfId="0" applyFont="1" applyFill="1" applyBorder="1" applyAlignment="1" applyProtection="1">
      <alignment horizontal="left"/>
    </xf>
    <xf numFmtId="0" fontId="42" fillId="12" borderId="0" xfId="0" applyFont="1" applyFill="1" applyBorder="1" applyAlignment="1" applyProtection="1">
      <alignment horizontal="center" vertical="center"/>
    </xf>
    <xf numFmtId="0" fontId="42" fillId="21" borderId="0" xfId="0" applyFont="1" applyFill="1" applyBorder="1" applyAlignment="1" applyProtection="1">
      <alignment horizontal="center" vertical="center"/>
    </xf>
    <xf numFmtId="0" fontId="2" fillId="19" borderId="0" xfId="0" applyFont="1" applyFill="1" applyBorder="1" applyAlignment="1">
      <alignment vertical="center"/>
    </xf>
    <xf numFmtId="0" fontId="21" fillId="19" borderId="0" xfId="0" applyFont="1" applyFill="1" applyBorder="1" applyAlignment="1">
      <alignment vertical="center"/>
    </xf>
    <xf numFmtId="0" fontId="5" fillId="19" borderId="0" xfId="0" applyFont="1" applyFill="1" applyBorder="1" applyAlignment="1">
      <alignment vertical="center"/>
    </xf>
    <xf numFmtId="0" fontId="2" fillId="19" borderId="0" xfId="0" applyFont="1" applyFill="1" applyBorder="1"/>
    <xf numFmtId="0" fontId="2" fillId="19" borderId="0" xfId="0" quotePrefix="1" applyFont="1" applyFill="1"/>
    <xf numFmtId="0" fontId="36" fillId="19" borderId="0" xfId="0" applyFont="1" applyFill="1"/>
    <xf numFmtId="0" fontId="36" fillId="19" borderId="0" xfId="0" applyFont="1" applyFill="1" applyBorder="1" applyAlignment="1">
      <alignment vertical="center"/>
    </xf>
    <xf numFmtId="0" fontId="43" fillId="11" borderId="7" xfId="0" applyFont="1" applyFill="1" applyBorder="1" applyAlignment="1">
      <alignment vertical="center"/>
    </xf>
    <xf numFmtId="0" fontId="36" fillId="17" borderId="0" xfId="0" applyFont="1" applyFill="1"/>
    <xf numFmtId="0" fontId="36" fillId="14" borderId="0" xfId="0" applyFont="1" applyFill="1"/>
    <xf numFmtId="0" fontId="43" fillId="11" borderId="7" xfId="0" applyFont="1" applyFill="1" applyBorder="1"/>
    <xf numFmtId="0" fontId="43" fillId="11" borderId="0" xfId="0" applyFont="1" applyFill="1" applyBorder="1"/>
    <xf numFmtId="0" fontId="43" fillId="11" borderId="0" xfId="0" applyFont="1" applyFill="1" applyAlignment="1">
      <alignment vertical="center"/>
    </xf>
    <xf numFmtId="0" fontId="44" fillId="9" borderId="7" xfId="0" applyFont="1" applyFill="1" applyBorder="1" applyAlignment="1">
      <alignment horizontal="center" vertical="center"/>
    </xf>
    <xf numFmtId="0" fontId="45" fillId="19" borderId="0" xfId="0" applyFont="1" applyFill="1" applyBorder="1" applyAlignment="1">
      <alignment vertical="center"/>
    </xf>
    <xf numFmtId="0" fontId="43" fillId="0" borderId="8" xfId="0" applyFont="1" applyFill="1" applyBorder="1" applyAlignment="1">
      <alignment vertical="center"/>
    </xf>
    <xf numFmtId="0" fontId="36" fillId="0" borderId="8" xfId="0" applyFont="1" applyFill="1" applyBorder="1"/>
    <xf numFmtId="0" fontId="36" fillId="19" borderId="14" xfId="0" applyFont="1" applyFill="1" applyBorder="1"/>
    <xf numFmtId="0" fontId="46" fillId="0" borderId="89" xfId="0" applyFont="1" applyFill="1" applyBorder="1" applyAlignment="1" applyProtection="1">
      <alignment vertical="center"/>
    </xf>
    <xf numFmtId="2" fontId="46" fillId="0" borderId="90" xfId="0" applyNumberFormat="1" applyFont="1" applyFill="1" applyBorder="1" applyAlignment="1" applyProtection="1">
      <alignment vertical="center"/>
    </xf>
    <xf numFmtId="0" fontId="36" fillId="12" borderId="8" xfId="0" applyFont="1" applyFill="1" applyBorder="1"/>
    <xf numFmtId="0" fontId="36" fillId="0" borderId="0" xfId="0" applyNumberFormat="1" applyFont="1" applyFill="1" applyBorder="1"/>
    <xf numFmtId="0" fontId="36" fillId="0" borderId="84" xfId="0" quotePrefix="1" applyNumberFormat="1" applyFont="1" applyFill="1" applyBorder="1"/>
    <xf numFmtId="0" fontId="36" fillId="19" borderId="0" xfId="0" applyNumberFormat="1" applyFont="1" applyFill="1" applyBorder="1"/>
    <xf numFmtId="0" fontId="43" fillId="0" borderId="9" xfId="0" applyFont="1" applyFill="1" applyBorder="1" applyAlignment="1">
      <alignment vertical="center"/>
    </xf>
    <xf numFmtId="0" fontId="36" fillId="0" borderId="9" xfId="0" applyFont="1" applyFill="1" applyBorder="1"/>
    <xf numFmtId="0" fontId="46" fillId="0" borderId="91" xfId="0" applyFont="1" applyFill="1" applyBorder="1" applyAlignment="1" applyProtection="1">
      <alignment vertical="center"/>
    </xf>
    <xf numFmtId="2" fontId="46" fillId="0" borderId="92" xfId="0" applyNumberFormat="1" applyFont="1" applyFill="1" applyBorder="1" applyAlignment="1" applyProtection="1">
      <alignment vertical="center"/>
    </xf>
    <xf numFmtId="0" fontId="47" fillId="12" borderId="8" xfId="0" applyFont="1" applyFill="1" applyBorder="1" applyAlignment="1">
      <alignment horizontal="left" vertical="center"/>
    </xf>
    <xf numFmtId="0" fontId="36" fillId="0" borderId="84" xfId="0" quotePrefix="1" applyFont="1" applyFill="1" applyBorder="1"/>
    <xf numFmtId="0" fontId="36" fillId="0" borderId="19" xfId="0" applyNumberFormat="1" applyFont="1" applyFill="1" applyBorder="1"/>
    <xf numFmtId="0" fontId="36" fillId="0" borderId="85" xfId="0" quotePrefix="1" applyFont="1" applyFill="1" applyBorder="1"/>
    <xf numFmtId="0" fontId="36" fillId="19" borderId="0" xfId="0" applyFont="1" applyFill="1" applyBorder="1"/>
    <xf numFmtId="0" fontId="36" fillId="19" borderId="0" xfId="0" quotePrefix="1" applyFont="1" applyFill="1"/>
    <xf numFmtId="0" fontId="36" fillId="19" borderId="0" xfId="0" quotePrefix="1" applyFont="1" applyFill="1" applyBorder="1" applyAlignment="1">
      <alignment horizontal="left" vertical="center"/>
    </xf>
    <xf numFmtId="0" fontId="36" fillId="19" borderId="0" xfId="0" applyFont="1" applyFill="1" applyBorder="1" applyAlignment="1">
      <alignment horizontal="left" vertical="center"/>
    </xf>
    <xf numFmtId="0" fontId="43" fillId="0" borderId="96" xfId="0" applyFont="1" applyFill="1" applyBorder="1" applyAlignment="1">
      <alignment horizontal="center"/>
    </xf>
    <xf numFmtId="0" fontId="43" fillId="0" borderId="86" xfId="0" applyFont="1" applyFill="1" applyBorder="1" applyAlignment="1">
      <alignment horizontal="center"/>
    </xf>
    <xf numFmtId="0" fontId="36" fillId="0" borderId="0" xfId="0" applyFont="1" applyFill="1"/>
    <xf numFmtId="0" fontId="43" fillId="0" borderId="86" xfId="0" applyFont="1" applyFill="1" applyBorder="1"/>
    <xf numFmtId="0" fontId="47" fillId="21" borderId="8" xfId="0" applyFont="1" applyFill="1" applyBorder="1" applyAlignment="1">
      <alignment horizontal="left" vertical="center"/>
    </xf>
    <xf numFmtId="173" fontId="36" fillId="12" borderId="84" xfId="0" applyNumberFormat="1" applyFont="1" applyFill="1" applyBorder="1" applyAlignment="1">
      <alignment horizontal="center" vertical="center" wrapText="1"/>
    </xf>
    <xf numFmtId="173" fontId="36" fillId="0" borderId="5"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0" fontId="36" fillId="0" borderId="5" xfId="0" applyFont="1" applyFill="1" applyBorder="1" applyAlignment="1">
      <alignment horizontal="center" vertical="center"/>
    </xf>
    <xf numFmtId="173" fontId="36" fillId="13" borderId="16" xfId="0" applyNumberFormat="1" applyFont="1" applyFill="1" applyBorder="1" applyAlignment="1">
      <alignment horizontal="centerContinuous" vertical="center" wrapText="1"/>
    </xf>
    <xf numFmtId="173" fontId="36" fillId="13" borderId="1" xfId="0" applyNumberFormat="1" applyFont="1" applyFill="1" applyBorder="1" applyAlignment="1">
      <alignment horizontal="centerContinuous" vertical="center" wrapText="1"/>
    </xf>
    <xf numFmtId="0" fontId="36" fillId="13" borderId="19" xfId="0" applyFont="1" applyFill="1" applyBorder="1" applyAlignment="1">
      <alignment horizontal="centerContinuous" vertical="center"/>
    </xf>
    <xf numFmtId="0" fontId="36" fillId="13" borderId="85" xfId="0" applyFont="1" applyFill="1" applyBorder="1" applyAlignment="1">
      <alignment horizontal="centerContinuous" vertical="center"/>
    </xf>
    <xf numFmtId="0" fontId="46" fillId="19" borderId="0" xfId="0" applyFont="1" applyFill="1" applyAlignment="1">
      <alignment vertical="center"/>
    </xf>
    <xf numFmtId="0" fontId="47" fillId="12" borderId="14" xfId="0" applyFont="1" applyFill="1" applyBorder="1" applyAlignment="1">
      <alignment horizontal="left" vertical="center"/>
    </xf>
    <xf numFmtId="0" fontId="36" fillId="12" borderId="89" xfId="0" quotePrefix="1" applyFont="1" applyFill="1" applyBorder="1" applyAlignment="1">
      <alignment horizontal="center"/>
    </xf>
    <xf numFmtId="0" fontId="47" fillId="22" borderId="98" xfId="0" applyFont="1" applyFill="1" applyBorder="1" applyAlignment="1">
      <alignment horizontal="left" vertical="center"/>
    </xf>
    <xf numFmtId="0" fontId="47" fillId="0" borderId="98" xfId="0" applyFont="1" applyFill="1" applyBorder="1" applyAlignment="1">
      <alignment horizontal="left" vertical="center"/>
    </xf>
    <xf numFmtId="0" fontId="36" fillId="0" borderId="13" xfId="0" applyFont="1" applyFill="1" applyBorder="1"/>
    <xf numFmtId="0" fontId="36" fillId="16" borderId="83" xfId="0" quotePrefix="1" applyFont="1" applyFill="1" applyBorder="1"/>
    <xf numFmtId="0" fontId="36" fillId="16" borderId="6" xfId="0" quotePrefix="1" applyFont="1" applyFill="1" applyBorder="1" applyAlignment="1">
      <alignment horizontal="center"/>
    </xf>
    <xf numFmtId="0" fontId="36" fillId="16" borderId="6" xfId="0" quotePrefix="1" applyFont="1" applyFill="1" applyBorder="1" applyAlignment="1">
      <alignment horizontal="center" vertical="center"/>
    </xf>
    <xf numFmtId="0" fontId="36" fillId="16" borderId="6" xfId="0" quotePrefix="1" applyFont="1" applyFill="1" applyBorder="1"/>
    <xf numFmtId="0" fontId="48" fillId="19" borderId="0" xfId="0" applyFont="1" applyFill="1" applyAlignment="1">
      <alignment vertical="center"/>
    </xf>
    <xf numFmtId="0" fontId="36" fillId="12" borderId="91" xfId="0" quotePrefix="1" applyFont="1" applyFill="1" applyBorder="1" applyAlignment="1">
      <alignment horizontal="center"/>
    </xf>
    <xf numFmtId="0" fontId="47" fillId="22" borderId="5" xfId="0" applyFont="1" applyFill="1" applyBorder="1" applyAlignment="1">
      <alignment horizontal="left" vertical="center"/>
    </xf>
    <xf numFmtId="0" fontId="47" fillId="0" borderId="5" xfId="0" applyFont="1" applyFill="1" applyBorder="1" applyAlignment="1">
      <alignment horizontal="left" vertical="center"/>
    </xf>
    <xf numFmtId="0" fontId="36" fillId="0" borderId="15" xfId="0" applyFont="1" applyFill="1" applyBorder="1"/>
    <xf numFmtId="0" fontId="36" fillId="16" borderId="84" xfId="0" quotePrefix="1" applyFont="1" applyFill="1" applyBorder="1"/>
    <xf numFmtId="0" fontId="36" fillId="16" borderId="5" xfId="0" quotePrefix="1" applyFont="1" applyFill="1" applyBorder="1" applyAlignment="1">
      <alignment horizontal="center"/>
    </xf>
    <xf numFmtId="0" fontId="36" fillId="16" borderId="5" xfId="0" quotePrefix="1" applyFont="1" applyFill="1" applyBorder="1"/>
    <xf numFmtId="0" fontId="47" fillId="21" borderId="14" xfId="0" applyFont="1" applyFill="1" applyBorder="1" applyAlignment="1">
      <alignment horizontal="left" vertical="center"/>
    </xf>
    <xf numFmtId="0" fontId="48" fillId="0" borderId="14" xfId="0" applyFont="1" applyFill="1" applyBorder="1" applyAlignment="1">
      <alignment vertical="center"/>
    </xf>
    <xf numFmtId="0" fontId="48" fillId="0" borderId="0" xfId="0" applyFont="1" applyFill="1" applyBorder="1" applyAlignment="1">
      <alignment vertical="center"/>
    </xf>
    <xf numFmtId="0" fontId="36" fillId="0" borderId="0" xfId="0" applyFont="1" applyFill="1" applyBorder="1"/>
    <xf numFmtId="168" fontId="48" fillId="0" borderId="73" xfId="0" applyNumberFormat="1" applyFont="1" applyFill="1" applyBorder="1" applyAlignment="1">
      <alignment vertical="center"/>
    </xf>
    <xf numFmtId="0" fontId="46" fillId="0" borderId="14" xfId="0" applyFont="1" applyFill="1" applyBorder="1" applyAlignment="1">
      <alignment vertical="center"/>
    </xf>
    <xf numFmtId="0" fontId="46" fillId="0" borderId="0" xfId="0" applyFont="1" applyFill="1" applyBorder="1" applyAlignment="1">
      <alignment vertical="center"/>
    </xf>
    <xf numFmtId="168" fontId="48" fillId="0" borderId="3" xfId="0" applyNumberFormat="1" applyFont="1" applyFill="1" applyBorder="1" applyAlignment="1">
      <alignment vertical="center"/>
    </xf>
    <xf numFmtId="0" fontId="36" fillId="21" borderId="91" xfId="0" quotePrefix="1" applyFont="1" applyFill="1" applyBorder="1" applyAlignment="1">
      <alignment horizontal="center"/>
    </xf>
    <xf numFmtId="175" fontId="48" fillId="0" borderId="10" xfId="0" applyNumberFormat="1" applyFont="1" applyFill="1" applyBorder="1" applyAlignment="1">
      <alignment vertical="center"/>
    </xf>
    <xf numFmtId="168" fontId="48" fillId="22" borderId="73" xfId="0" applyNumberFormat="1" applyFont="1" applyFill="1" applyBorder="1" applyAlignment="1">
      <alignment vertical="center"/>
    </xf>
    <xf numFmtId="0" fontId="46" fillId="0" borderId="93" xfId="0" applyFont="1" applyFill="1" applyBorder="1" applyAlignment="1" applyProtection="1">
      <alignment vertical="center"/>
    </xf>
    <xf numFmtId="2" fontId="46" fillId="0" borderId="94" xfId="0" applyNumberFormat="1" applyFont="1" applyFill="1" applyBorder="1" applyAlignment="1" applyProtection="1">
      <alignment vertical="center"/>
    </xf>
    <xf numFmtId="177" fontId="36" fillId="0" borderId="7" xfId="0" applyNumberFormat="1" applyFont="1" applyFill="1" applyBorder="1"/>
    <xf numFmtId="177" fontId="36" fillId="0" borderId="8" xfId="0" applyNumberFormat="1" applyFont="1" applyFill="1" applyBorder="1"/>
    <xf numFmtId="175" fontId="48" fillId="22" borderId="10" xfId="0" applyNumberFormat="1" applyFont="1" applyFill="1" applyBorder="1" applyAlignment="1">
      <alignment vertical="center"/>
    </xf>
    <xf numFmtId="0" fontId="47" fillId="21" borderId="25" xfId="0" applyFont="1" applyFill="1" applyBorder="1" applyAlignment="1">
      <alignment horizontal="left" vertical="center"/>
    </xf>
    <xf numFmtId="0" fontId="48" fillId="22" borderId="14" xfId="0" applyFont="1" applyFill="1" applyBorder="1" applyAlignment="1">
      <alignment vertical="center"/>
    </xf>
    <xf numFmtId="168" fontId="48" fillId="22" borderId="10" xfId="0" applyNumberFormat="1" applyFont="1" applyFill="1" applyBorder="1" applyAlignment="1">
      <alignment vertical="center"/>
    </xf>
    <xf numFmtId="0" fontId="36" fillId="0" borderId="87" xfId="0" applyFont="1" applyFill="1" applyBorder="1"/>
    <xf numFmtId="0" fontId="36" fillId="0" borderId="99" xfId="0" applyFont="1" applyFill="1" applyBorder="1"/>
    <xf numFmtId="168" fontId="48" fillId="22" borderId="14" xfId="0" applyNumberFormat="1" applyFont="1" applyFill="1" applyBorder="1" applyAlignment="1">
      <alignment vertical="center"/>
    </xf>
    <xf numFmtId="168" fontId="46" fillId="22" borderId="0" xfId="0" applyNumberFormat="1" applyFont="1" applyFill="1" applyBorder="1"/>
    <xf numFmtId="0" fontId="48" fillId="0" borderId="15" xfId="0" applyFont="1" applyFill="1" applyBorder="1" applyAlignment="1">
      <alignment vertical="center"/>
    </xf>
    <xf numFmtId="0" fontId="48" fillId="0" borderId="27" xfId="0" applyFont="1" applyFill="1" applyBorder="1" applyAlignment="1">
      <alignment vertical="center"/>
    </xf>
    <xf numFmtId="168" fontId="43" fillId="20" borderId="73" xfId="0" applyNumberFormat="1" applyFont="1" applyFill="1" applyBorder="1"/>
    <xf numFmtId="0" fontId="43" fillId="20" borderId="17" xfId="0" applyFont="1" applyFill="1" applyBorder="1"/>
    <xf numFmtId="49" fontId="36" fillId="0" borderId="0" xfId="0" applyNumberFormat="1" applyFont="1" applyFill="1" applyBorder="1" applyAlignment="1" applyProtection="1">
      <alignment horizontal="left" vertical="center"/>
    </xf>
    <xf numFmtId="0" fontId="36" fillId="12" borderId="93" xfId="0" quotePrefix="1" applyFont="1" applyFill="1" applyBorder="1" applyAlignment="1">
      <alignment horizontal="center"/>
    </xf>
    <xf numFmtId="0" fontId="47" fillId="22" borderId="97" xfId="0" applyFont="1" applyFill="1" applyBorder="1" applyAlignment="1">
      <alignment horizontal="left" vertical="center"/>
    </xf>
    <xf numFmtId="0" fontId="47" fillId="0" borderId="97" xfId="0" applyFont="1" applyFill="1" applyBorder="1" applyAlignment="1">
      <alignment horizontal="left" vertical="center"/>
    </xf>
    <xf numFmtId="0" fontId="36" fillId="0" borderId="27" xfId="0" applyFont="1" applyFill="1" applyBorder="1"/>
    <xf numFmtId="0" fontId="36" fillId="12" borderId="5" xfId="0" quotePrefix="1" applyFont="1" applyFill="1" applyBorder="1" applyAlignment="1">
      <alignment horizontal="center"/>
    </xf>
    <xf numFmtId="1" fontId="47" fillId="0" borderId="5" xfId="0" applyNumberFormat="1" applyFont="1" applyFill="1" applyBorder="1" applyAlignment="1">
      <alignment horizontal="center" vertical="center"/>
    </xf>
    <xf numFmtId="0" fontId="46" fillId="19" borderId="0" xfId="0" applyFont="1" applyFill="1" applyBorder="1" applyAlignment="1" applyProtection="1">
      <alignment vertical="center"/>
    </xf>
    <xf numFmtId="2" fontId="46" fillId="19" borderId="0" xfId="0" applyNumberFormat="1" applyFont="1" applyFill="1" applyBorder="1" applyAlignment="1" applyProtection="1">
      <alignment vertical="center"/>
    </xf>
    <xf numFmtId="0" fontId="36" fillId="0" borderId="7" xfId="0" applyFont="1" applyFill="1" applyBorder="1"/>
    <xf numFmtId="0" fontId="46" fillId="20" borderId="3" xfId="0" applyFont="1" applyFill="1" applyBorder="1" applyAlignment="1">
      <alignment vertical="center"/>
    </xf>
    <xf numFmtId="0" fontId="46" fillId="20" borderId="73" xfId="0" applyFont="1" applyFill="1" applyBorder="1" applyAlignment="1">
      <alignment vertical="center"/>
    </xf>
    <xf numFmtId="0" fontId="43" fillId="20" borderId="3" xfId="0" applyFont="1" applyFill="1" applyBorder="1"/>
    <xf numFmtId="0" fontId="36" fillId="0" borderId="25" xfId="0" applyFont="1" applyFill="1" applyBorder="1"/>
    <xf numFmtId="177" fontId="36" fillId="0" borderId="9" xfId="0" applyNumberFormat="1" applyFont="1" applyFill="1" applyBorder="1"/>
    <xf numFmtId="0" fontId="36" fillId="0" borderId="26" xfId="0" applyFont="1" applyFill="1" applyBorder="1"/>
    <xf numFmtId="44" fontId="48" fillId="0" borderId="9" xfId="1" applyFont="1" applyFill="1" applyBorder="1" applyAlignment="1">
      <alignment vertical="center"/>
    </xf>
    <xf numFmtId="177" fontId="43" fillId="8" borderId="3" xfId="0" applyNumberFormat="1" applyFont="1" applyFill="1" applyBorder="1"/>
    <xf numFmtId="44" fontId="43" fillId="8" borderId="9" xfId="1" applyFont="1" applyFill="1" applyBorder="1"/>
    <xf numFmtId="0" fontId="36" fillId="20" borderId="17" xfId="0" quotePrefix="1" applyFont="1" applyFill="1" applyBorder="1"/>
    <xf numFmtId="0" fontId="36" fillId="0" borderId="12" xfId="0" applyFont="1" applyFill="1" applyBorder="1"/>
    <xf numFmtId="0" fontId="43" fillId="20" borderId="10" xfId="0" applyFont="1" applyFill="1" applyBorder="1" applyAlignment="1">
      <alignment horizontal="right"/>
    </xf>
    <xf numFmtId="0" fontId="43" fillId="20" borderId="73" xfId="0" applyFont="1" applyFill="1" applyBorder="1" applyAlignment="1">
      <alignment horizontal="right"/>
    </xf>
    <xf numFmtId="168" fontId="43" fillId="20" borderId="73" xfId="0" applyNumberFormat="1" applyFont="1" applyFill="1" applyBorder="1" applyAlignment="1">
      <alignment vertical="center"/>
    </xf>
    <xf numFmtId="0" fontId="43" fillId="20" borderId="17" xfId="0" applyFont="1" applyFill="1" applyBorder="1" applyAlignment="1">
      <alignment vertical="center"/>
    </xf>
    <xf numFmtId="177" fontId="36" fillId="20" borderId="0" xfId="0" applyNumberFormat="1" applyFont="1" applyFill="1" applyBorder="1"/>
    <xf numFmtId="44" fontId="36" fillId="20" borderId="15" xfId="0" applyNumberFormat="1" applyFont="1" applyFill="1" applyBorder="1"/>
    <xf numFmtId="0" fontId="36" fillId="0" borderId="0" xfId="0" applyFont="1" applyFill="1" applyBorder="1" applyAlignment="1">
      <alignment vertical="center"/>
    </xf>
    <xf numFmtId="0" fontId="36" fillId="0" borderId="0" xfId="0" quotePrefix="1" applyFont="1" applyFill="1" applyBorder="1"/>
    <xf numFmtId="177" fontId="36" fillId="0" borderId="0" xfId="0" applyNumberFormat="1" applyFont="1" applyFill="1" applyBorder="1"/>
    <xf numFmtId="44" fontId="36" fillId="0" borderId="15" xfId="1" applyFont="1" applyFill="1" applyBorder="1"/>
    <xf numFmtId="0" fontId="36" fillId="0" borderId="11" xfId="0" applyFont="1" applyFill="1" applyBorder="1"/>
    <xf numFmtId="178" fontId="36" fillId="0" borderId="7" xfId="0" applyNumberFormat="1" applyFont="1" applyFill="1" applyBorder="1"/>
    <xf numFmtId="0" fontId="36" fillId="0" borderId="14" xfId="0" applyFont="1" applyFill="1" applyBorder="1"/>
    <xf numFmtId="178" fontId="36" fillId="0" borderId="9" xfId="0" applyNumberFormat="1" applyFont="1" applyFill="1" applyBorder="1"/>
    <xf numFmtId="178" fontId="36" fillId="19" borderId="0" xfId="0" applyNumberFormat="1" applyFont="1" applyFill="1"/>
    <xf numFmtId="0" fontId="36" fillId="21" borderId="5" xfId="0" quotePrefix="1" applyFont="1" applyFill="1" applyBorder="1" applyAlignment="1">
      <alignment horizontal="center"/>
    </xf>
    <xf numFmtId="178" fontId="36" fillId="0" borderId="8" xfId="0" applyNumberFormat="1" applyFont="1" applyFill="1" applyBorder="1"/>
    <xf numFmtId="44" fontId="43" fillId="8" borderId="3" xfId="0" applyNumberFormat="1" applyFont="1" applyFill="1" applyBorder="1"/>
    <xf numFmtId="0" fontId="36" fillId="24" borderId="0" xfId="0" applyFont="1" applyFill="1" applyBorder="1"/>
    <xf numFmtId="0" fontId="36" fillId="24" borderId="15" xfId="0" applyFont="1" applyFill="1" applyBorder="1"/>
    <xf numFmtId="178" fontId="36" fillId="19" borderId="0" xfId="0" applyNumberFormat="1" applyFont="1" applyFill="1" applyBorder="1"/>
    <xf numFmtId="0" fontId="47" fillId="0" borderId="5" xfId="0" applyFont="1" applyFill="1" applyBorder="1" applyAlignment="1">
      <alignment vertical="center"/>
    </xf>
    <xf numFmtId="0" fontId="47" fillId="0" borderId="5" xfId="0" applyFont="1" applyFill="1" applyBorder="1" applyAlignment="1">
      <alignment vertical="top"/>
    </xf>
    <xf numFmtId="1" fontId="47" fillId="0" borderId="5" xfId="0" applyNumberFormat="1" applyFont="1" applyFill="1" applyBorder="1" applyAlignment="1">
      <alignment horizontal="center"/>
    </xf>
    <xf numFmtId="1" fontId="36" fillId="0" borderId="0" xfId="0" quotePrefix="1" applyNumberFormat="1" applyFont="1" applyFill="1" applyBorder="1"/>
    <xf numFmtId="0" fontId="36" fillId="12" borderId="16" xfId="0" applyFont="1" applyFill="1" applyBorder="1" applyAlignment="1">
      <alignment horizontal="center"/>
    </xf>
    <xf numFmtId="0" fontId="47" fillId="0" borderId="16" xfId="0" applyFont="1" applyFill="1" applyBorder="1" applyAlignment="1">
      <alignment vertical="center"/>
    </xf>
    <xf numFmtId="0" fontId="47" fillId="0" borderId="16" xfId="0" applyFont="1" applyFill="1" applyBorder="1" applyAlignment="1">
      <alignment vertical="top"/>
    </xf>
    <xf numFmtId="1" fontId="47" fillId="0" borderId="16" xfId="0" applyNumberFormat="1" applyFont="1" applyFill="1" applyBorder="1" applyAlignment="1">
      <alignment horizontal="center"/>
    </xf>
    <xf numFmtId="0" fontId="36" fillId="16" borderId="16" xfId="0" applyFont="1" applyFill="1" applyBorder="1"/>
    <xf numFmtId="0" fontId="36" fillId="16" borderId="16" xfId="0" quotePrefix="1" applyFont="1" applyFill="1" applyBorder="1" applyAlignment="1">
      <alignment horizontal="center"/>
    </xf>
    <xf numFmtId="0" fontId="36" fillId="16" borderId="16" xfId="0" quotePrefix="1" applyFont="1" applyFill="1" applyBorder="1"/>
    <xf numFmtId="0" fontId="36" fillId="0" borderId="3" xfId="0" applyFont="1" applyFill="1" applyBorder="1"/>
    <xf numFmtId="178" fontId="36" fillId="0" borderId="3" xfId="0" applyNumberFormat="1" applyFont="1" applyFill="1" applyBorder="1"/>
    <xf numFmtId="44" fontId="50" fillId="20" borderId="7" xfId="0" applyNumberFormat="1" applyFont="1" applyFill="1" applyBorder="1"/>
    <xf numFmtId="44" fontId="50" fillId="20" borderId="9" xfId="0" applyNumberFormat="1" applyFont="1" applyFill="1" applyBorder="1"/>
    <xf numFmtId="178" fontId="27" fillId="11" borderId="100" xfId="0" applyNumberFormat="1" applyFont="1" applyFill="1" applyBorder="1"/>
    <xf numFmtId="178" fontId="27" fillId="11" borderId="101" xfId="0" applyNumberFormat="1" applyFont="1" applyFill="1" applyBorder="1"/>
    <xf numFmtId="178" fontId="27" fillId="11" borderId="102" xfId="0" applyNumberFormat="1" applyFont="1" applyFill="1" applyBorder="1"/>
    <xf numFmtId="0" fontId="48" fillId="2" borderId="0" xfId="0" applyFont="1" applyFill="1"/>
    <xf numFmtId="0" fontId="48" fillId="0" borderId="0" xfId="0" applyFont="1" applyAlignment="1">
      <alignment vertical="center"/>
    </xf>
    <xf numFmtId="0" fontId="48" fillId="0" borderId="0" xfId="0" applyFont="1" applyFill="1" applyAlignment="1">
      <alignment vertical="center"/>
    </xf>
    <xf numFmtId="0" fontId="51" fillId="0" borderId="0" xfId="0" applyFont="1" applyAlignment="1">
      <alignment horizontal="center" vertical="center"/>
    </xf>
    <xf numFmtId="0" fontId="49" fillId="0" borderId="0" xfId="0" applyFont="1"/>
    <xf numFmtId="0" fontId="48" fillId="0" borderId="0" xfId="2" applyNumberFormat="1" applyFont="1" applyFill="1" applyBorder="1" applyAlignment="1" applyProtection="1"/>
    <xf numFmtId="0" fontId="48" fillId="0" borderId="1" xfId="0" applyFont="1" applyFill="1" applyBorder="1" applyAlignment="1">
      <alignment horizontal="centerContinuous"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52" fillId="3" borderId="3" xfId="0" applyFont="1" applyFill="1" applyBorder="1" applyAlignment="1">
      <alignment vertical="center"/>
    </xf>
    <xf numFmtId="0" fontId="52" fillId="0" borderId="0" xfId="0" applyFont="1" applyFill="1" applyBorder="1" applyAlignment="1">
      <alignment vertical="center"/>
    </xf>
    <xf numFmtId="0" fontId="53" fillId="0" borderId="3" xfId="2" applyNumberFormat="1" applyFont="1" applyFill="1" applyBorder="1" applyAlignment="1" applyProtection="1">
      <alignment horizontal="center" vertical="center"/>
    </xf>
    <xf numFmtId="0" fontId="48" fillId="0" borderId="5" xfId="0" applyFont="1" applyFill="1" applyBorder="1" applyAlignment="1">
      <alignment vertical="center"/>
    </xf>
    <xf numFmtId="0" fontId="51" fillId="0" borderId="5" xfId="0" quotePrefix="1" applyFont="1" applyFill="1" applyBorder="1" applyAlignment="1">
      <alignment horizontal="left" vertical="center"/>
    </xf>
    <xf numFmtId="0" fontId="48" fillId="0" borderId="6" xfId="0" applyFont="1" applyFill="1" applyBorder="1" applyAlignment="1">
      <alignment vertical="center"/>
    </xf>
    <xf numFmtId="0" fontId="51" fillId="0" borderId="6" xfId="0" quotePrefix="1" applyFont="1" applyFill="1" applyBorder="1" applyAlignment="1">
      <alignment horizontal="left" vertical="center"/>
    </xf>
    <xf numFmtId="0" fontId="54" fillId="3" borderId="7" xfId="0" applyFont="1" applyFill="1" applyBorder="1"/>
    <xf numFmtId="0" fontId="54" fillId="0" borderId="0" xfId="0" applyFont="1" applyFill="1" applyBorder="1"/>
    <xf numFmtId="0" fontId="48" fillId="0" borderId="7" xfId="0" applyFont="1" applyBorder="1" applyAlignment="1">
      <alignment vertical="center"/>
    </xf>
    <xf numFmtId="0" fontId="54" fillId="3" borderId="8" xfId="0" applyFont="1" applyFill="1" applyBorder="1"/>
    <xf numFmtId="0" fontId="48" fillId="0" borderId="8" xfId="0" applyFont="1" applyBorder="1" applyAlignment="1">
      <alignment vertical="center"/>
    </xf>
    <xf numFmtId="0" fontId="48" fillId="2" borderId="0" xfId="0" applyFont="1" applyFill="1" applyBorder="1"/>
    <xf numFmtId="0" fontId="54" fillId="3" borderId="9" xfId="2" applyFont="1" applyFill="1" applyBorder="1" applyProtection="1"/>
    <xf numFmtId="0" fontId="54" fillId="0" borderId="0" xfId="2" applyFont="1" applyFill="1" applyBorder="1" applyProtection="1"/>
    <xf numFmtId="49" fontId="46" fillId="8" borderId="11" xfId="0" applyNumberFormat="1" applyFont="1" applyFill="1" applyBorder="1" applyAlignment="1" applyProtection="1">
      <alignment horizontal="left" vertical="center"/>
    </xf>
    <xf numFmtId="0" fontId="46" fillId="0" borderId="12" xfId="0" applyFont="1" applyFill="1" applyBorder="1" applyAlignment="1" applyProtection="1">
      <alignment vertical="center"/>
    </xf>
    <xf numFmtId="2" fontId="48" fillId="0" borderId="12" xfId="0" applyNumberFormat="1" applyFont="1" applyFill="1" applyBorder="1" applyAlignment="1" applyProtection="1">
      <alignment horizontal="center" vertical="center"/>
    </xf>
    <xf numFmtId="44" fontId="46" fillId="0" borderId="13" xfId="3" applyFont="1" applyFill="1" applyBorder="1" applyAlignment="1" applyProtection="1">
      <alignment vertical="center"/>
    </xf>
    <xf numFmtId="44" fontId="48" fillId="0" borderId="0" xfId="1" applyFont="1" applyFill="1" applyAlignment="1">
      <alignment vertical="center"/>
    </xf>
    <xf numFmtId="49" fontId="46" fillId="8" borderId="14" xfId="0" applyNumberFormat="1" applyFont="1" applyFill="1" applyBorder="1" applyAlignment="1" applyProtection="1">
      <alignment horizontal="left" vertical="center"/>
    </xf>
    <xf numFmtId="0" fontId="46" fillId="0" borderId="0" xfId="0" applyFont="1" applyFill="1" applyBorder="1" applyAlignment="1" applyProtection="1">
      <alignment vertical="center"/>
    </xf>
    <xf numFmtId="2" fontId="48" fillId="0" borderId="0" xfId="0" applyNumberFormat="1" applyFont="1" applyFill="1" applyBorder="1" applyAlignment="1" applyProtection="1">
      <alignment horizontal="center" vertical="center"/>
    </xf>
    <xf numFmtId="44" fontId="46" fillId="0" borderId="15" xfId="3" applyFont="1" applyFill="1" applyBorder="1" applyAlignment="1" applyProtection="1">
      <alignment vertical="center"/>
    </xf>
    <xf numFmtId="0" fontId="51" fillId="0" borderId="16" xfId="0" quotePrefix="1" applyFont="1" applyFill="1" applyBorder="1" applyAlignment="1">
      <alignment horizontal="left" vertical="center"/>
    </xf>
    <xf numFmtId="0" fontId="48" fillId="0" borderId="16" xfId="0" applyFont="1" applyFill="1" applyBorder="1" applyAlignment="1">
      <alignment vertical="center"/>
    </xf>
    <xf numFmtId="44" fontId="48" fillId="0" borderId="0" xfId="1" applyFont="1" applyAlignment="1">
      <alignment vertical="center"/>
    </xf>
    <xf numFmtId="0" fontId="48" fillId="6" borderId="0" xfId="0" applyFont="1" applyFill="1" applyAlignment="1">
      <alignment vertical="center"/>
    </xf>
    <xf numFmtId="0" fontId="46" fillId="7" borderId="10" xfId="0" applyFont="1" applyFill="1" applyBorder="1" applyAlignment="1">
      <alignment vertical="center"/>
    </xf>
    <xf numFmtId="0" fontId="46" fillId="7" borderId="17" xfId="0" applyFont="1" applyFill="1" applyBorder="1" applyAlignment="1">
      <alignment vertical="center"/>
    </xf>
    <xf numFmtId="0" fontId="46" fillId="6" borderId="10" xfId="0" applyFont="1" applyFill="1" applyBorder="1" applyAlignment="1">
      <alignment vertical="center"/>
    </xf>
    <xf numFmtId="0" fontId="46" fillId="6" borderId="17" xfId="0" applyFont="1" applyFill="1" applyBorder="1" applyAlignment="1">
      <alignment vertical="center"/>
    </xf>
    <xf numFmtId="0" fontId="55" fillId="9" borderId="18" xfId="0" applyFont="1" applyFill="1" applyBorder="1" applyAlignment="1" applyProtection="1">
      <alignment vertical="center"/>
    </xf>
    <xf numFmtId="49" fontId="46" fillId="10" borderId="5" xfId="0" applyNumberFormat="1" applyFont="1" applyFill="1" applyBorder="1" applyAlignment="1" applyProtection="1">
      <alignment horizontal="left" vertical="center"/>
    </xf>
    <xf numFmtId="0" fontId="46" fillId="9" borderId="5" xfId="0" applyFont="1" applyFill="1" applyBorder="1" applyAlignment="1" applyProtection="1">
      <alignment vertical="center"/>
    </xf>
    <xf numFmtId="44" fontId="48" fillId="0" borderId="0" xfId="3" applyFont="1" applyFill="1" applyAlignment="1">
      <alignment vertical="center"/>
    </xf>
    <xf numFmtId="0" fontId="46" fillId="12" borderId="5" xfId="0" applyFont="1" applyFill="1" applyBorder="1" applyAlignment="1" applyProtection="1">
      <alignment vertical="center"/>
    </xf>
    <xf numFmtId="0" fontId="46" fillId="12" borderId="5" xfId="0" applyNumberFormat="1" applyFont="1" applyFill="1" applyBorder="1" applyAlignment="1" applyProtection="1">
      <alignment horizontal="left" vertical="center"/>
    </xf>
    <xf numFmtId="0" fontId="46" fillId="0" borderId="0" xfId="0" applyFont="1" applyFill="1" applyBorder="1"/>
    <xf numFmtId="0" fontId="56" fillId="12" borderId="18" xfId="0" applyFont="1" applyFill="1" applyBorder="1"/>
    <xf numFmtId="0" fontId="56" fillId="12" borderId="20" xfId="0" applyFont="1" applyFill="1" applyBorder="1"/>
    <xf numFmtId="0" fontId="57" fillId="12" borderId="21" xfId="0" applyFont="1" applyFill="1" applyBorder="1"/>
    <xf numFmtId="0" fontId="48" fillId="0" borderId="0" xfId="0" applyFont="1" applyFill="1" applyBorder="1"/>
    <xf numFmtId="0" fontId="57" fillId="0" borderId="0" xfId="0" applyFont="1" applyFill="1" applyBorder="1"/>
    <xf numFmtId="0" fontId="46" fillId="12" borderId="14" xfId="0" applyNumberFormat="1" applyFont="1" applyFill="1" applyBorder="1" applyAlignment="1" applyProtection="1">
      <alignment horizontal="left" vertical="center"/>
    </xf>
    <xf numFmtId="0" fontId="46" fillId="12" borderId="0" xfId="0" applyFont="1" applyFill="1" applyBorder="1" applyAlignment="1" applyProtection="1">
      <alignment vertical="center"/>
    </xf>
    <xf numFmtId="2" fontId="48" fillId="12" borderId="0" xfId="0" applyNumberFormat="1" applyFont="1" applyFill="1" applyBorder="1" applyAlignment="1" applyProtection="1">
      <alignment horizontal="center" vertical="center"/>
    </xf>
    <xf numFmtId="164" fontId="46" fillId="12" borderId="15" xfId="3" applyNumberFormat="1" applyFont="1" applyFill="1" applyBorder="1"/>
    <xf numFmtId="0" fontId="58" fillId="13" borderId="22" xfId="0" applyFont="1" applyFill="1" applyBorder="1" applyAlignment="1">
      <alignment horizontal="centerContinuous" vertical="center"/>
    </xf>
    <xf numFmtId="0" fontId="46" fillId="12" borderId="25" xfId="0" applyNumberFormat="1" applyFont="1" applyFill="1" applyBorder="1" applyAlignment="1" applyProtection="1">
      <alignment horizontal="left" vertical="center"/>
    </xf>
    <xf numFmtId="0" fontId="46" fillId="12" borderId="26" xfId="0" applyFont="1" applyFill="1" applyBorder="1" applyAlignment="1" applyProtection="1">
      <alignment vertical="center"/>
    </xf>
    <xf numFmtId="2" fontId="48" fillId="12" borderId="26" xfId="0" applyNumberFormat="1" applyFont="1" applyFill="1" applyBorder="1" applyAlignment="1" applyProtection="1">
      <alignment horizontal="center" vertical="center"/>
    </xf>
    <xf numFmtId="164" fontId="46" fillId="12" borderId="27" xfId="3" applyNumberFormat="1" applyFont="1" applyFill="1" applyBorder="1"/>
    <xf numFmtId="0" fontId="51" fillId="13" borderId="23" xfId="0" applyFont="1" applyFill="1" applyBorder="1" applyAlignment="1">
      <alignment horizontal="left" vertical="center"/>
    </xf>
    <xf numFmtId="0" fontId="46" fillId="2" borderId="0" xfId="0" applyFont="1" applyFill="1" applyBorder="1"/>
    <xf numFmtId="0" fontId="51" fillId="0" borderId="0" xfId="0" quotePrefix="1" applyFont="1" applyAlignment="1">
      <alignment vertical="center"/>
    </xf>
    <xf numFmtId="0" fontId="51" fillId="0" borderId="0" xfId="0" applyFont="1" applyAlignment="1">
      <alignment vertical="center"/>
    </xf>
    <xf numFmtId="0" fontId="48" fillId="0" borderId="0" xfId="0" quotePrefix="1" applyFont="1" applyFill="1" applyBorder="1"/>
    <xf numFmtId="0" fontId="46" fillId="2" borderId="0" xfId="0" applyFont="1" applyFill="1" applyBorder="1" applyAlignment="1" applyProtection="1">
      <alignment vertical="center"/>
    </xf>
    <xf numFmtId="0" fontId="48" fillId="0" borderId="0" xfId="0" applyFont="1" applyFill="1"/>
    <xf numFmtId="0" fontId="48" fillId="0" borderId="0" xfId="0" applyFont="1" applyBorder="1"/>
    <xf numFmtId="0" fontId="46" fillId="0" borderId="0" xfId="0" applyFont="1" applyBorder="1"/>
    <xf numFmtId="0" fontId="51" fillId="0" borderId="0" xfId="0" applyFont="1" applyAlignment="1">
      <alignment horizontal="right" vertical="center"/>
    </xf>
    <xf numFmtId="0" fontId="58" fillId="0" borderId="0" xfId="0" applyFont="1" applyAlignment="1">
      <alignment vertical="center"/>
    </xf>
    <xf numFmtId="0" fontId="48" fillId="0" borderId="0" xfId="0" quotePrefix="1" applyNumberFormat="1" applyFont="1" applyFill="1" applyAlignment="1">
      <alignment vertical="center"/>
    </xf>
    <xf numFmtId="0" fontId="56" fillId="9" borderId="0" xfId="0" applyNumberFormat="1" applyFont="1" applyFill="1" applyAlignment="1">
      <alignment vertical="center"/>
    </xf>
    <xf numFmtId="0" fontId="56" fillId="9" borderId="0" xfId="0" quotePrefix="1" applyNumberFormat="1" applyFont="1" applyFill="1" applyAlignment="1">
      <alignment vertical="center"/>
    </xf>
    <xf numFmtId="0" fontId="48" fillId="9" borderId="0" xfId="0" applyFont="1" applyFill="1" applyAlignment="1">
      <alignment vertical="center"/>
    </xf>
    <xf numFmtId="0" fontId="51" fillId="13" borderId="24" xfId="0" quotePrefix="1" applyFont="1" applyFill="1" applyBorder="1" applyAlignment="1">
      <alignment horizontal="left" vertical="center"/>
    </xf>
    <xf numFmtId="0" fontId="48" fillId="0" borderId="0" xfId="0" applyNumberFormat="1" applyFont="1" applyFill="1" applyAlignment="1">
      <alignment vertical="center"/>
    </xf>
    <xf numFmtId="0" fontId="51" fillId="6" borderId="0" xfId="0" applyNumberFormat="1" applyFont="1" applyFill="1" applyAlignment="1">
      <alignment vertical="center"/>
    </xf>
    <xf numFmtId="0" fontId="51" fillId="6" borderId="0" xfId="0" quotePrefix="1" applyNumberFormat="1" applyFont="1" applyFill="1" applyAlignment="1">
      <alignment vertical="center"/>
    </xf>
    <xf numFmtId="0" fontId="51" fillId="13" borderId="0" xfId="0" applyNumberFormat="1" applyFont="1" applyFill="1" applyAlignment="1">
      <alignment vertical="center"/>
    </xf>
    <xf numFmtId="0" fontId="51" fillId="13" borderId="0" xfId="0" quotePrefix="1" applyNumberFormat="1" applyFont="1" applyFill="1" applyAlignment="1">
      <alignment vertical="center"/>
    </xf>
    <xf numFmtId="0" fontId="48" fillId="13" borderId="0" xfId="0" applyFont="1" applyFill="1" applyAlignment="1">
      <alignment vertical="center"/>
    </xf>
    <xf numFmtId="0" fontId="54" fillId="3" borderId="0" xfId="0" applyFont="1" applyFill="1" applyAlignment="1">
      <alignment vertical="center"/>
    </xf>
    <xf numFmtId="0" fontId="54" fillId="3" borderId="0" xfId="0" quotePrefix="1" applyFont="1" applyFill="1" applyAlignment="1">
      <alignment vertical="center"/>
    </xf>
    <xf numFmtId="0" fontId="48" fillId="3" borderId="0" xfId="0" applyFont="1" applyFill="1" applyAlignment="1">
      <alignment vertical="center"/>
    </xf>
    <xf numFmtId="0" fontId="51" fillId="7" borderId="0" xfId="0" applyNumberFormat="1" applyFont="1" applyFill="1" applyAlignment="1">
      <alignment vertical="center"/>
    </xf>
    <xf numFmtId="0" fontId="51" fillId="7" borderId="0" xfId="0" quotePrefix="1" applyNumberFormat="1" applyFont="1" applyFill="1" applyAlignment="1">
      <alignment vertical="center"/>
    </xf>
    <xf numFmtId="0" fontId="48" fillId="7" borderId="0" xfId="0" applyFont="1" applyFill="1" applyAlignment="1">
      <alignment vertical="center"/>
    </xf>
    <xf numFmtId="0" fontId="51" fillId="12" borderId="0" xfId="0" applyNumberFormat="1" applyFont="1" applyFill="1" applyAlignment="1">
      <alignment vertical="center"/>
    </xf>
    <xf numFmtId="0" fontId="51" fillId="12" borderId="0" xfId="0" quotePrefix="1" applyNumberFormat="1" applyFont="1" applyFill="1" applyAlignment="1">
      <alignment vertical="center"/>
    </xf>
    <xf numFmtId="0" fontId="48" fillId="12" borderId="0" xfId="0" applyFont="1" applyFill="1" applyAlignment="1">
      <alignment vertical="center"/>
    </xf>
    <xf numFmtId="0" fontId="48" fillId="0" borderId="0" xfId="0" quotePrefix="1" applyFont="1" applyFill="1" applyAlignment="1">
      <alignment vertical="center"/>
    </xf>
    <xf numFmtId="0" fontId="48" fillId="0" borderId="8" xfId="2" applyNumberFormat="1" applyFont="1" applyFill="1" applyBorder="1" applyAlignment="1" applyProtection="1"/>
    <xf numFmtId="0" fontId="48" fillId="0" borderId="9" xfId="2" applyNumberFormat="1" applyFont="1" applyFill="1" applyBorder="1" applyAlignment="1" applyProtection="1"/>
    <xf numFmtId="0" fontId="46" fillId="0" borderId="0" xfId="0" applyFont="1" applyAlignment="1">
      <alignment vertical="center"/>
    </xf>
    <xf numFmtId="44" fontId="48" fillId="0" borderId="0" xfId="3" applyFont="1" applyAlignment="1">
      <alignment vertical="center"/>
    </xf>
    <xf numFmtId="0" fontId="59" fillId="0" borderId="0" xfId="0" applyFont="1" applyFill="1" applyBorder="1" applyAlignment="1">
      <alignment vertical="top" wrapText="1"/>
    </xf>
    <xf numFmtId="44" fontId="46" fillId="0" borderId="14" xfId="1" applyFont="1" applyFill="1" applyBorder="1" applyAlignment="1" applyProtection="1">
      <alignment vertical="center"/>
    </xf>
    <xf numFmtId="0" fontId="46" fillId="0" borderId="14" xfId="0" applyNumberFormat="1" applyFont="1" applyFill="1" applyBorder="1" applyAlignment="1" applyProtection="1">
      <alignment vertical="center"/>
    </xf>
    <xf numFmtId="39" fontId="48" fillId="0" borderId="0" xfId="3" applyNumberFormat="1" applyFont="1" applyFill="1" applyBorder="1" applyAlignment="1" applyProtection="1">
      <alignment vertical="center"/>
      <protection locked="0"/>
    </xf>
    <xf numFmtId="2" fontId="48" fillId="0" borderId="0" xfId="0" applyNumberFormat="1" applyFont="1" applyFill="1" applyBorder="1" applyAlignment="1" applyProtection="1">
      <alignment vertical="center"/>
    </xf>
    <xf numFmtId="164" fontId="48" fillId="0" borderId="0" xfId="0" applyNumberFormat="1" applyFont="1" applyFill="1" applyBorder="1" applyAlignment="1" applyProtection="1">
      <alignment vertical="center"/>
    </xf>
    <xf numFmtId="44" fontId="48" fillId="0" borderId="0" xfId="1" applyFont="1" applyBorder="1" applyAlignment="1">
      <alignment vertical="center"/>
    </xf>
    <xf numFmtId="0" fontId="36" fillId="0" borderId="10" xfId="0" applyFont="1" applyFill="1" applyBorder="1"/>
    <xf numFmtId="0" fontId="36" fillId="0" borderId="73" xfId="0" applyFont="1" applyFill="1" applyBorder="1"/>
    <xf numFmtId="0" fontId="48" fillId="0" borderId="73" xfId="0" applyFont="1" applyFill="1" applyBorder="1" applyAlignment="1">
      <alignment vertical="center"/>
    </xf>
    <xf numFmtId="0" fontId="48" fillId="0" borderId="17" xfId="0" applyFont="1" applyFill="1" applyBorder="1" applyAlignment="1">
      <alignment vertical="center"/>
    </xf>
    <xf numFmtId="0" fontId="43" fillId="20" borderId="73" xfId="0" applyFont="1" applyFill="1" applyBorder="1"/>
    <xf numFmtId="0" fontId="43" fillId="20" borderId="17" xfId="0" applyFont="1" applyFill="1" applyBorder="1" applyProtection="1">
      <protection locked="0"/>
    </xf>
    <xf numFmtId="0" fontId="48" fillId="0" borderId="0" xfId="0" quotePrefix="1" applyFont="1" applyAlignment="1">
      <alignment horizontal="left"/>
    </xf>
    <xf numFmtId="0" fontId="48" fillId="0" borderId="0" xfId="0" quotePrefix="1" applyFont="1" applyFill="1" applyAlignment="1">
      <alignment horizontal="left" vertical="center"/>
    </xf>
    <xf numFmtId="0" fontId="51" fillId="0" borderId="0" xfId="0" applyFont="1" applyAlignment="1">
      <alignment horizontal="left" vertical="center"/>
    </xf>
    <xf numFmtId="0" fontId="48" fillId="0" borderId="0" xfId="0" quotePrefix="1" applyFont="1" applyAlignment="1">
      <alignment horizontal="left" vertical="center"/>
    </xf>
    <xf numFmtId="0" fontId="51" fillId="0" borderId="88" xfId="0" applyFont="1" applyBorder="1" applyAlignment="1">
      <alignment horizontal="left" vertical="center"/>
    </xf>
    <xf numFmtId="0" fontId="10" fillId="2" borderId="0" xfId="0" applyFont="1" applyFill="1" applyAlignment="1">
      <alignment horizontal="left"/>
    </xf>
    <xf numFmtId="0" fontId="51" fillId="0" borderId="0" xfId="0" quotePrefix="1" applyFont="1" applyAlignment="1">
      <alignment horizontal="left" vertical="center"/>
    </xf>
    <xf numFmtId="0" fontId="48" fillId="0" borderId="88" xfId="0" quotePrefix="1" applyFont="1" applyBorder="1" applyAlignment="1">
      <alignment horizontal="left" vertical="center"/>
    </xf>
    <xf numFmtId="0" fontId="46" fillId="5" borderId="7" xfId="0" applyFont="1" applyFill="1" applyBorder="1" applyAlignment="1">
      <alignment horizontal="center" vertical="center" textRotation="180" wrapText="1"/>
    </xf>
    <xf numFmtId="0" fontId="46" fillId="5" borderId="8" xfId="0" applyFont="1" applyFill="1" applyBorder="1" applyAlignment="1">
      <alignment horizontal="center" vertical="center" textRotation="180" wrapText="1"/>
    </xf>
    <xf numFmtId="0" fontId="46" fillId="5" borderId="9" xfId="0" applyFont="1" applyFill="1" applyBorder="1" applyAlignment="1">
      <alignment horizontal="center" vertical="center" textRotation="180" wrapText="1"/>
    </xf>
    <xf numFmtId="0" fontId="0" fillId="0" borderId="53"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4" fillId="0" borderId="0" xfId="2" applyNumberFormat="1" applyFont="1" applyFill="1" applyBorder="1" applyAlignment="1" applyProtection="1">
      <alignment horizontal="center"/>
    </xf>
    <xf numFmtId="0" fontId="10" fillId="0" borderId="0" xfId="2" applyNumberFormat="1" applyFont="1" applyFill="1" applyBorder="1" applyAlignment="1" applyProtection="1">
      <alignment horizontal="left"/>
      <protection locked="0"/>
    </xf>
    <xf numFmtId="0" fontId="10" fillId="0" borderId="34" xfId="2" applyNumberFormat="1" applyFont="1" applyFill="1" applyBorder="1" applyAlignment="1" applyProtection="1">
      <alignment horizontal="left"/>
      <protection locked="0"/>
    </xf>
    <xf numFmtId="0" fontId="4" fillId="2" borderId="38" xfId="2" applyNumberFormat="1" applyFont="1" applyFill="1" applyBorder="1" applyAlignment="1" applyProtection="1">
      <alignment horizontal="center"/>
    </xf>
    <xf numFmtId="0" fontId="11" fillId="4" borderId="44" xfId="2" applyNumberFormat="1" applyFont="1" applyFill="1" applyBorder="1" applyAlignment="1" applyProtection="1">
      <alignment horizontal="center" vertical="center"/>
    </xf>
    <xf numFmtId="0" fontId="11" fillId="4" borderId="45" xfId="2" applyNumberFormat="1" applyFont="1" applyFill="1" applyBorder="1" applyAlignment="1" applyProtection="1">
      <alignment horizontal="center" vertical="center"/>
    </xf>
    <xf numFmtId="0" fontId="11" fillId="4" borderId="46" xfId="2" applyNumberFormat="1" applyFont="1" applyFill="1" applyBorder="1" applyAlignment="1" applyProtection="1">
      <alignment horizontal="center" vertical="center"/>
    </xf>
    <xf numFmtId="0" fontId="0" fillId="0" borderId="5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165" fontId="6" fillId="0" borderId="31" xfId="2" applyNumberFormat="1" applyFont="1" applyFill="1" applyBorder="1" applyAlignment="1" applyProtection="1">
      <alignment horizontal="left"/>
    </xf>
    <xf numFmtId="165" fontId="6" fillId="0" borderId="32" xfId="2" applyNumberFormat="1" applyFont="1" applyFill="1" applyBorder="1" applyAlignment="1" applyProtection="1">
      <alignment horizontal="left"/>
    </xf>
    <xf numFmtId="165" fontId="8" fillId="0" borderId="31" xfId="2" applyNumberFormat="1" applyFont="1" applyFill="1" applyBorder="1" applyAlignment="1" applyProtection="1">
      <alignment horizontal="center"/>
    </xf>
    <xf numFmtId="0" fontId="13" fillId="12" borderId="0" xfId="2" applyNumberFormat="1" applyFont="1" applyFill="1" applyBorder="1" applyAlignment="1" applyProtection="1">
      <alignment horizontal="right"/>
    </xf>
    <xf numFmtId="165" fontId="4" fillId="2" borderId="38" xfId="2" applyNumberFormat="1" applyFont="1" applyFill="1" applyBorder="1" applyAlignment="1" applyProtection="1">
      <alignment horizontal="left"/>
      <protection locked="0"/>
    </xf>
    <xf numFmtId="165" fontId="4" fillId="2" borderId="39" xfId="2" applyNumberFormat="1" applyFont="1" applyFill="1" applyBorder="1" applyAlignment="1" applyProtection="1">
      <alignment horizontal="left"/>
      <protection locked="0"/>
    </xf>
    <xf numFmtId="0" fontId="6" fillId="0" borderId="0" xfId="2" applyFont="1" applyFill="1" applyAlignment="1" applyProtection="1">
      <alignment horizontal="left"/>
      <protection locked="0"/>
    </xf>
    <xf numFmtId="0" fontId="4" fillId="0" borderId="0" xfId="2" applyNumberFormat="1" applyFont="1" applyFill="1" applyBorder="1" applyAlignment="1" applyProtection="1">
      <alignment horizontal="left"/>
      <protection locked="0"/>
    </xf>
    <xf numFmtId="0" fontId="12" fillId="0" borderId="0" xfId="2" applyNumberFormat="1" applyFont="1" applyFill="1" applyBorder="1" applyAlignment="1" applyProtection="1">
      <alignment horizontal="left"/>
      <protection locked="0"/>
    </xf>
    <xf numFmtId="0" fontId="12" fillId="0" borderId="0" xfId="2" applyNumberFormat="1" applyFont="1" applyFill="1" applyBorder="1" applyAlignment="1" applyProtection="1">
      <alignment horizontal="right"/>
    </xf>
    <xf numFmtId="0" fontId="6" fillId="0" borderId="0" xfId="2" applyFont="1" applyFill="1" applyAlignment="1" applyProtection="1">
      <alignment horizontal="right"/>
    </xf>
    <xf numFmtId="0" fontId="6" fillId="0" borderId="0" xfId="2" applyNumberFormat="1" applyFont="1" applyFill="1" applyBorder="1" applyAlignment="1" applyProtection="1">
      <alignment horizontal="right"/>
    </xf>
    <xf numFmtId="165" fontId="6" fillId="0" borderId="0" xfId="2" applyNumberFormat="1" applyFont="1" applyFill="1" applyBorder="1" applyAlignment="1" applyProtection="1">
      <alignment horizontal="left"/>
      <protection locked="0"/>
    </xf>
    <xf numFmtId="0" fontId="18" fillId="0" borderId="0" xfId="2" applyNumberFormat="1" applyFont="1" applyFill="1" applyBorder="1" applyAlignment="1" applyProtection="1">
      <alignment horizontal="right"/>
    </xf>
    <xf numFmtId="0" fontId="19" fillId="0" borderId="0" xfId="2" applyNumberFormat="1" applyFont="1" applyFill="1" applyBorder="1" applyAlignment="1" applyProtection="1">
      <alignment horizontal="right"/>
    </xf>
    <xf numFmtId="0" fontId="2" fillId="0" borderId="78" xfId="2" applyNumberFormat="1" applyFont="1" applyFill="1" applyBorder="1" applyAlignment="1" applyProtection="1">
      <alignment horizontal="left"/>
    </xf>
    <xf numFmtId="0" fontId="2" fillId="0" borderId="75" xfId="2" applyNumberFormat="1" applyFont="1" applyFill="1" applyBorder="1" applyAlignment="1" applyProtection="1">
      <alignment horizontal="left"/>
    </xf>
    <xf numFmtId="0" fontId="7" fillId="0" borderId="60" xfId="2" applyNumberFormat="1" applyFont="1" applyFill="1" applyBorder="1" applyAlignment="1" applyProtection="1">
      <alignment horizontal="right"/>
    </xf>
    <xf numFmtId="3" fontId="2" fillId="6" borderId="80" xfId="2" applyNumberFormat="1" applyFont="1" applyFill="1" applyBorder="1" applyAlignment="1" applyProtection="1">
      <alignment horizontal="left"/>
      <protection locked="0"/>
    </xf>
    <xf numFmtId="3" fontId="2" fillId="6" borderId="81" xfId="2" applyNumberFormat="1" applyFont="1" applyFill="1" applyBorder="1" applyAlignment="1" applyProtection="1">
      <alignment horizontal="left"/>
      <protection locked="0"/>
    </xf>
    <xf numFmtId="3" fontId="2" fillId="6" borderId="82" xfId="2" applyNumberFormat="1"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168" fontId="6" fillId="18" borderId="0" xfId="0" applyNumberFormat="1" applyFont="1" applyFill="1" applyBorder="1" applyAlignment="1">
      <alignment horizontal="right" vertical="center"/>
    </xf>
    <xf numFmtId="44" fontId="27" fillId="11" borderId="106" xfId="0" applyNumberFormat="1" applyFont="1" applyFill="1" applyBorder="1"/>
    <xf numFmtId="0" fontId="27" fillId="11" borderId="1" xfId="0" applyFont="1" applyFill="1" applyBorder="1"/>
    <xf numFmtId="0" fontId="27" fillId="11" borderId="107" xfId="0" applyFont="1" applyFill="1" applyBorder="1"/>
    <xf numFmtId="44" fontId="27" fillId="11" borderId="108" xfId="0" applyNumberFormat="1" applyFont="1" applyFill="1" applyBorder="1"/>
    <xf numFmtId="0" fontId="27" fillId="11" borderId="109" xfId="0" applyFont="1" applyFill="1" applyBorder="1"/>
    <xf numFmtId="0" fontId="27" fillId="11" borderId="110" xfId="0" applyFont="1" applyFill="1" applyBorder="1"/>
    <xf numFmtId="44" fontId="27" fillId="20" borderId="10" xfId="0" applyNumberFormat="1" applyFont="1" applyFill="1" applyBorder="1"/>
    <xf numFmtId="0" fontId="27" fillId="20" borderId="73" xfId="0" applyFont="1" applyFill="1" applyBorder="1"/>
    <xf numFmtId="0" fontId="27" fillId="20" borderId="17" xfId="0" applyFont="1" applyFill="1" applyBorder="1"/>
    <xf numFmtId="0" fontId="2" fillId="20" borderId="0" xfId="0" applyFont="1" applyFill="1" applyBorder="1"/>
    <xf numFmtId="0" fontId="5" fillId="2" borderId="0" xfId="0" applyNumberFormat="1" applyFont="1" applyFill="1" applyBorder="1" applyAlignment="1">
      <alignment horizontal="left" vertical="center"/>
    </xf>
    <xf numFmtId="168" fontId="27" fillId="9" borderId="10" xfId="0" applyNumberFormat="1" applyFont="1" applyFill="1" applyBorder="1" applyAlignment="1">
      <alignment horizontal="right" vertical="center"/>
    </xf>
    <xf numFmtId="168" fontId="27" fillId="9" borderId="73" xfId="0" applyNumberFormat="1" applyFont="1" applyFill="1" applyBorder="1" applyAlignment="1">
      <alignment horizontal="right" vertical="center"/>
    </xf>
    <xf numFmtId="0" fontId="12" fillId="2" borderId="0" xfId="0" applyFont="1" applyFill="1" applyBorder="1" applyAlignment="1">
      <alignment vertical="center"/>
    </xf>
    <xf numFmtId="0" fontId="46" fillId="11" borderId="11" xfId="0" applyFont="1" applyFill="1" applyBorder="1" applyAlignment="1">
      <alignment horizontal="center" vertical="center"/>
    </xf>
    <xf numFmtId="0" fontId="46" fillId="11" borderId="12" xfId="0" applyFont="1" applyFill="1" applyBorder="1" applyAlignment="1">
      <alignment horizontal="center" vertical="center"/>
    </xf>
    <xf numFmtId="0" fontId="46" fillId="11" borderId="13" xfId="0" applyFont="1" applyFill="1" applyBorder="1" applyAlignment="1">
      <alignment horizontal="center" vertical="center"/>
    </xf>
    <xf numFmtId="0" fontId="36" fillId="0" borderId="10" xfId="0" applyFont="1" applyFill="1" applyBorder="1"/>
    <xf numFmtId="0" fontId="36" fillId="0" borderId="73" xfId="0" applyFont="1" applyFill="1" applyBorder="1"/>
    <xf numFmtId="0" fontId="48" fillId="0" borderId="10" xfId="0" applyFont="1" applyFill="1" applyBorder="1" applyAlignment="1">
      <alignment vertical="center"/>
    </xf>
    <xf numFmtId="0" fontId="48" fillId="0" borderId="73" xfId="0" applyFont="1" applyFill="1" applyBorder="1" applyAlignment="1">
      <alignment vertical="center"/>
    </xf>
    <xf numFmtId="0" fontId="48" fillId="0" borderId="17" xfId="0" applyFont="1" applyFill="1" applyBorder="1" applyAlignment="1">
      <alignment vertical="center"/>
    </xf>
    <xf numFmtId="0" fontId="2" fillId="12" borderId="0" xfId="0" applyFont="1" applyFill="1" applyBorder="1" applyAlignment="1" applyProtection="1">
      <alignment horizontal="left"/>
    </xf>
    <xf numFmtId="0" fontId="2" fillId="12" borderId="15" xfId="0" applyFont="1" applyFill="1" applyBorder="1" applyAlignment="1" applyProtection="1">
      <alignment horizontal="left"/>
    </xf>
    <xf numFmtId="0" fontId="2" fillId="21" borderId="0" xfId="0" applyFont="1" applyFill="1" applyBorder="1" applyAlignment="1" applyProtection="1">
      <alignment horizontal="left"/>
    </xf>
    <xf numFmtId="0" fontId="2" fillId="21" borderId="15" xfId="0" applyFont="1" applyFill="1" applyBorder="1" applyAlignment="1" applyProtection="1">
      <alignment horizontal="left"/>
    </xf>
    <xf numFmtId="168" fontId="43" fillId="0" borderId="25" xfId="0" applyNumberFormat="1" applyFont="1" applyFill="1" applyBorder="1" applyAlignment="1">
      <alignment horizontal="center" vertical="center"/>
    </xf>
    <xf numFmtId="0" fontId="43" fillId="0" borderId="26" xfId="0" applyFont="1" applyFill="1" applyBorder="1" applyAlignment="1">
      <alignment horizontal="center" vertical="center"/>
    </xf>
    <xf numFmtId="174" fontId="27" fillId="9" borderId="10" xfId="0" applyNumberFormat="1" applyFont="1" applyFill="1" applyBorder="1" applyAlignment="1">
      <alignment horizontal="right" vertical="center"/>
    </xf>
    <xf numFmtId="174" fontId="27" fillId="9" borderId="17" xfId="0" applyNumberFormat="1" applyFont="1" applyFill="1" applyBorder="1" applyAlignment="1">
      <alignment horizontal="right" vertical="center"/>
    </xf>
    <xf numFmtId="0" fontId="2" fillId="12" borderId="0" xfId="0" applyFont="1" applyFill="1" applyBorder="1" applyAlignment="1" applyProtection="1">
      <alignment horizontal="right"/>
    </xf>
    <xf numFmtId="0" fontId="12" fillId="18" borderId="0" xfId="0" applyFont="1" applyFill="1" applyBorder="1" applyAlignment="1">
      <alignment vertical="center"/>
    </xf>
    <xf numFmtId="168" fontId="6" fillId="18" borderId="12" xfId="0" applyNumberFormat="1" applyFont="1" applyFill="1" applyBorder="1" applyAlignment="1">
      <alignment horizontal="right" vertical="center"/>
    </xf>
    <xf numFmtId="0" fontId="6" fillId="0" borderId="10" xfId="0" applyFont="1" applyFill="1" applyBorder="1" applyProtection="1"/>
    <xf numFmtId="0" fontId="6" fillId="0" borderId="73" xfId="0" applyFont="1" applyFill="1" applyBorder="1" applyProtection="1"/>
    <xf numFmtId="0" fontId="6" fillId="0" borderId="17" xfId="0" applyFont="1" applyFill="1" applyBorder="1" applyProtection="1"/>
    <xf numFmtId="0" fontId="22" fillId="12" borderId="0" xfId="0" applyFont="1" applyFill="1" applyBorder="1" applyAlignment="1" applyProtection="1">
      <alignment vertical="center"/>
    </xf>
    <xf numFmtId="0" fontId="2" fillId="2" borderId="0" xfId="0" applyFont="1" applyFill="1" applyBorder="1" applyAlignment="1">
      <alignment horizontal="right" vertical="center"/>
    </xf>
    <xf numFmtId="0" fontId="2" fillId="2" borderId="15" xfId="0" applyFont="1" applyFill="1" applyBorder="1" applyAlignment="1">
      <alignment horizontal="right" vertical="center"/>
    </xf>
    <xf numFmtId="0" fontId="24" fillId="0" borderId="10" xfId="4" applyFont="1" applyFill="1" applyBorder="1" applyAlignment="1" applyProtection="1">
      <alignment horizontal="left" vertical="center"/>
      <protection locked="0"/>
    </xf>
    <xf numFmtId="0" fontId="2" fillId="0" borderId="7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2" fontId="2" fillId="0" borderId="10" xfId="0" applyNumberFormat="1" applyFont="1" applyFill="1" applyBorder="1" applyAlignment="1" applyProtection="1">
      <alignment horizontal="right" vertical="center"/>
      <protection locked="0"/>
    </xf>
    <xf numFmtId="2" fontId="2" fillId="0" borderId="73"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vertical="center"/>
      <protection locked="0"/>
    </xf>
    <xf numFmtId="0" fontId="2" fillId="12" borderId="0" xfId="0" applyFont="1" applyFill="1" applyBorder="1" applyAlignment="1">
      <alignment horizontal="right" vertical="center"/>
    </xf>
    <xf numFmtId="0" fontId="2" fillId="12" borderId="15" xfId="0" applyFont="1" applyFill="1" applyBorder="1" applyAlignment="1">
      <alignment horizontal="right" vertical="center"/>
    </xf>
    <xf numFmtId="173" fontId="6" fillId="0" borderId="10" xfId="0" applyNumberFormat="1" applyFont="1" applyFill="1" applyBorder="1" applyAlignment="1" applyProtection="1">
      <alignment horizontal="left" vertical="center"/>
      <protection locked="0"/>
    </xf>
    <xf numFmtId="173" fontId="6" fillId="0" borderId="73" xfId="0" applyNumberFormat="1" applyFont="1" applyFill="1" applyBorder="1" applyAlignment="1" applyProtection="1">
      <alignment horizontal="left" vertical="center"/>
      <protection locked="0"/>
    </xf>
    <xf numFmtId="173" fontId="6" fillId="0" borderId="17" xfId="0" applyNumberFormat="1" applyFont="1" applyFill="1" applyBorder="1" applyAlignment="1" applyProtection="1">
      <alignment horizontal="left" vertical="center"/>
      <protection locked="0"/>
    </xf>
    <xf numFmtId="0" fontId="43" fillId="0" borderId="95" xfId="0" applyFont="1" applyFill="1" applyBorder="1" applyAlignment="1">
      <alignment horizontal="center" vertical="center"/>
    </xf>
    <xf numFmtId="0" fontId="43" fillId="0" borderId="83" xfId="0" applyFont="1" applyFill="1" applyBorder="1" applyAlignment="1">
      <alignment horizontal="center" vertical="center"/>
    </xf>
    <xf numFmtId="0" fontId="21" fillId="9" borderId="69" xfId="0" applyFont="1" applyFill="1" applyBorder="1" applyAlignment="1">
      <alignment horizontal="center" vertical="center"/>
    </xf>
    <xf numFmtId="0" fontId="21" fillId="9" borderId="70" xfId="0" applyFont="1" applyFill="1" applyBorder="1" applyAlignment="1">
      <alignment horizontal="center" vertical="center"/>
    </xf>
    <xf numFmtId="0" fontId="21" fillId="9" borderId="71" xfId="0" applyFont="1" applyFill="1" applyBorder="1" applyAlignment="1">
      <alignment horizontal="center" vertical="center"/>
    </xf>
    <xf numFmtId="14"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170" fontId="2" fillId="0" borderId="10" xfId="0" applyNumberFormat="1" applyFont="1" applyFill="1" applyBorder="1" applyAlignment="1" applyProtection="1">
      <alignment horizontal="left" vertical="center"/>
      <protection locked="0"/>
    </xf>
    <xf numFmtId="170" fontId="2" fillId="0" borderId="17" xfId="0" applyNumberFormat="1" applyFont="1" applyFill="1" applyBorder="1" applyAlignment="1" applyProtection="1">
      <alignment horizontal="left" vertical="center"/>
      <protection locked="0"/>
    </xf>
    <xf numFmtId="171" fontId="2" fillId="0" borderId="10" xfId="0" applyNumberFormat="1" applyFont="1" applyFill="1" applyBorder="1" applyAlignment="1" applyProtection="1">
      <alignment horizontal="left" vertical="center"/>
      <protection locked="0"/>
    </xf>
    <xf numFmtId="171" fontId="2" fillId="0" borderId="17" xfId="0" applyNumberFormat="1" applyFont="1" applyFill="1" applyBorder="1" applyAlignment="1" applyProtection="1">
      <alignment horizontal="left" vertical="center"/>
      <protection locked="0"/>
    </xf>
    <xf numFmtId="170" fontId="2" fillId="0" borderId="10" xfId="0" applyNumberFormat="1" applyFont="1" applyFill="1" applyBorder="1" applyAlignment="1" applyProtection="1">
      <alignment vertical="center"/>
      <protection locked="0"/>
    </xf>
    <xf numFmtId="170" fontId="2" fillId="0" borderId="17" xfId="0" applyNumberFormat="1" applyFont="1" applyFill="1" applyBorder="1" applyAlignment="1" applyProtection="1">
      <alignment vertical="center"/>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locked="0"/>
    </xf>
    <xf numFmtId="0" fontId="2" fillId="0" borderId="25" xfId="0" applyFont="1" applyFill="1" applyBorder="1" applyAlignment="1" applyProtection="1">
      <alignment horizontal="left" vertical="top"/>
      <protection locked="0"/>
    </xf>
    <xf numFmtId="0" fontId="2" fillId="0" borderId="26" xfId="0" applyFont="1" applyFill="1" applyBorder="1" applyAlignment="1" applyProtection="1">
      <alignment horizontal="left" vertical="top"/>
      <protection locked="0"/>
    </xf>
    <xf numFmtId="0" fontId="2" fillId="0" borderId="27" xfId="0" applyFont="1" applyFill="1" applyBorder="1" applyAlignment="1" applyProtection="1">
      <alignment horizontal="left" vertical="top"/>
      <protection locked="0"/>
    </xf>
    <xf numFmtId="0" fontId="12" fillId="18" borderId="0" xfId="0" applyFont="1" applyFill="1" applyBorder="1" applyAlignment="1">
      <alignment horizontal="left" vertical="center"/>
    </xf>
    <xf numFmtId="0" fontId="2" fillId="11" borderId="0" xfId="0" applyFont="1" applyFill="1" applyBorder="1"/>
    <xf numFmtId="44" fontId="27" fillId="11" borderId="10" xfId="0" applyNumberFormat="1" applyFont="1" applyFill="1" applyBorder="1" applyAlignment="1">
      <alignment horizontal="center"/>
    </xf>
    <xf numFmtId="44" fontId="27" fillId="11" borderId="73" xfId="0" applyNumberFormat="1" applyFont="1" applyFill="1" applyBorder="1" applyAlignment="1">
      <alignment horizontal="center"/>
    </xf>
    <xf numFmtId="44" fontId="27" fillId="11" borderId="17" xfId="0" applyNumberFormat="1" applyFont="1" applyFill="1" applyBorder="1" applyAlignment="1">
      <alignment horizontal="center"/>
    </xf>
    <xf numFmtId="0" fontId="2" fillId="12" borderId="75" xfId="0" applyFont="1" applyFill="1" applyBorder="1" applyAlignment="1">
      <alignment horizontal="center"/>
    </xf>
    <xf numFmtId="0" fontId="5" fillId="2" borderId="0" xfId="0" applyFont="1" applyFill="1" applyBorder="1" applyAlignment="1">
      <alignment vertical="center"/>
    </xf>
    <xf numFmtId="0" fontId="5" fillId="2" borderId="15" xfId="0" applyFont="1" applyFill="1" applyBorder="1" applyAlignment="1">
      <alignment vertical="center"/>
    </xf>
    <xf numFmtId="0" fontId="40" fillId="11" borderId="0" xfId="0" applyFont="1" applyFill="1" applyBorder="1" applyAlignment="1" applyProtection="1">
      <alignment horizontal="center" vertical="center"/>
    </xf>
    <xf numFmtId="0" fontId="40" fillId="11" borderId="0" xfId="0" applyFont="1" applyFill="1" applyBorder="1" applyAlignment="1">
      <alignment horizontal="center" vertical="center"/>
    </xf>
    <xf numFmtId="0" fontId="41" fillId="11" borderId="0" xfId="0" applyFont="1" applyFill="1" applyBorder="1" applyAlignment="1">
      <alignment horizontal="center" vertical="center"/>
    </xf>
    <xf numFmtId="0" fontId="5" fillId="18" borderId="0" xfId="0" applyFont="1" applyFill="1" applyBorder="1" applyAlignment="1">
      <alignment vertical="center"/>
    </xf>
    <xf numFmtId="44" fontId="27" fillId="11" borderId="103" xfId="0" applyNumberFormat="1" applyFont="1" applyFill="1" applyBorder="1"/>
    <xf numFmtId="0" fontId="27" fillId="11" borderId="104" xfId="0" applyFont="1" applyFill="1" applyBorder="1"/>
    <xf numFmtId="0" fontId="27" fillId="11" borderId="105" xfId="0" applyFont="1" applyFill="1" applyBorder="1"/>
    <xf numFmtId="0" fontId="6" fillId="0" borderId="10" xfId="0" applyFont="1" applyFill="1" applyBorder="1" applyAlignment="1" applyProtection="1">
      <alignment horizontal="left" vertical="center"/>
    </xf>
    <xf numFmtId="0" fontId="6" fillId="0" borderId="73"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37" fillId="12" borderId="0" xfId="0" applyFont="1" applyFill="1" applyBorder="1" applyAlignment="1" applyProtection="1">
      <alignment vertical="center"/>
    </xf>
    <xf numFmtId="0" fontId="60" fillId="11" borderId="10" xfId="0" applyFont="1" applyFill="1" applyBorder="1" applyAlignment="1">
      <alignment horizontal="center" vertical="center"/>
    </xf>
    <xf numFmtId="0" fontId="60" fillId="11" borderId="73" xfId="0" applyFont="1" applyFill="1" applyBorder="1" applyAlignment="1">
      <alignment horizontal="center" vertical="center"/>
    </xf>
    <xf numFmtId="0" fontId="6" fillId="20" borderId="10" xfId="0" applyFont="1" applyFill="1" applyBorder="1"/>
    <xf numFmtId="0" fontId="2" fillId="0" borderId="25" xfId="0" applyFont="1" applyFill="1" applyBorder="1"/>
    <xf numFmtId="0" fontId="6" fillId="20" borderId="11" xfId="0" applyFont="1" applyFill="1" applyBorder="1"/>
    <xf numFmtId="0" fontId="0" fillId="20" borderId="10" xfId="0" applyFont="1" applyFill="1" applyBorder="1"/>
    <xf numFmtId="0" fontId="0" fillId="20" borderId="17" xfId="0" applyFont="1" applyFill="1" applyBorder="1"/>
    <xf numFmtId="0" fontId="2" fillId="23" borderId="14" xfId="0" applyFont="1" applyFill="1" applyBorder="1"/>
    <xf numFmtId="0" fontId="2" fillId="0" borderId="14" xfId="0" applyFont="1" applyFill="1" applyBorder="1"/>
    <xf numFmtId="0" fontId="6" fillId="23" borderId="14" xfId="0" applyFont="1" applyFill="1" applyBorder="1"/>
    <xf numFmtId="0" fontId="6" fillId="20" borderId="10" xfId="0" applyFont="1" applyFill="1" applyBorder="1"/>
    <xf numFmtId="0" fontId="6" fillId="20" borderId="73" xfId="0" applyFont="1" applyFill="1" applyBorder="1"/>
    <xf numFmtId="0" fontId="2" fillId="23" borderId="11" xfId="0" applyFont="1" applyFill="1" applyBorder="1"/>
    <xf numFmtId="0" fontId="2" fillId="23" borderId="12" xfId="0" applyFont="1" applyFill="1" applyBorder="1"/>
    <xf numFmtId="0" fontId="61" fillId="19"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61" fillId="19"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0" fillId="0" borderId="0" xfId="0" applyAlignment="1">
      <alignment horizontal="center" vertical="center"/>
    </xf>
    <xf numFmtId="0" fontId="0" fillId="0" borderId="0" xfId="0" quotePrefix="1"/>
  </cellXfs>
  <cellStyles count="7">
    <cellStyle name="Euro" xfId="3" xr:uid="{00000000-0005-0000-0000-000000000000}"/>
    <cellStyle name="Lien hypertexte" xfId="4" builtinId="8"/>
    <cellStyle name="Monétaire" xfId="1" builtinId="4"/>
    <cellStyle name="Normal" xfId="0" builtinId="0"/>
    <cellStyle name="Normal 2" xfId="5" xr:uid="{00000000-0005-0000-0000-000005000000}"/>
    <cellStyle name="Normal_devis" xfId="2" xr:uid="{00000000-0005-0000-0000-000006000000}"/>
    <cellStyle name="Währung" xfId="6" xr:uid="{00000000-0005-0000-0000-000009000000}"/>
  </cellStyles>
  <dxfs count="4">
    <dxf>
      <font>
        <b val="0"/>
        <i val="0"/>
        <strike val="0"/>
        <condense val="0"/>
        <extend val="0"/>
        <outline val="0"/>
        <shadow val="0"/>
        <u val="none"/>
        <vertAlign val="baseline"/>
        <sz val="9"/>
        <color auto="1"/>
        <name val="Wingdings 2"/>
        <family val="1"/>
        <charset val="2"/>
        <scheme val="none"/>
      </font>
      <fill>
        <patternFill patternType="solid">
          <fgColor indexed="64"/>
          <bgColor indexed="41"/>
        </patternFill>
      </fill>
      <alignment horizontal="left" vertical="center" textRotation="0" wrapText="0" relativeIndent="0" justifyLastLine="0" shrinkToFit="0" readingOrder="0"/>
    </dxf>
    <dxf>
      <font>
        <b/>
        <i val="0"/>
        <strike val="0"/>
        <condense val="0"/>
        <extend val="0"/>
        <outline val="0"/>
        <shadow val="0"/>
        <u val="none"/>
        <vertAlign val="baseline"/>
        <sz val="9"/>
        <color auto="1"/>
        <name val="Wingdings 2"/>
        <family val="1"/>
        <charset val="2"/>
        <scheme val="none"/>
      </font>
      <fill>
        <patternFill patternType="solid">
          <fgColor indexed="64"/>
          <bgColor indexed="13"/>
        </patternFill>
      </fill>
      <alignment horizontal="center" vertical="center" textRotation="0" wrapText="0" relativeIndent="0" justifyLastLine="0" shrinkToFit="0" readingOrder="0"/>
    </dxf>
    <dxf>
      <font>
        <b val="0"/>
        <i val="0"/>
        <strike val="0"/>
        <condense val="0"/>
        <extend val="0"/>
        <outline val="0"/>
        <shadow val="0"/>
        <u val="none"/>
        <vertAlign val="baseline"/>
        <sz val="9"/>
        <color auto="1"/>
        <name val="Wingdings 2"/>
        <family val="1"/>
        <charset val="2"/>
        <scheme val="none"/>
      </font>
      <fill>
        <patternFill patternType="solid">
          <fgColor indexed="64"/>
          <bgColor indexed="41"/>
        </patternFill>
      </fill>
      <alignment horizontal="left" vertical="center" textRotation="0" wrapText="0" relativeIndent="0" justifyLastLine="0" shrinkToFit="0" readingOrder="0"/>
    </dxf>
    <dxf>
      <border outline="0">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808080"/>
      <color rgb="FFCCFFFF"/>
      <color rgb="FF33CCCC"/>
      <color rgb="FF009999"/>
      <color rgb="FFCCFFCC"/>
      <color rgb="FFFF66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A$83" lockText="1" noThreeD="1"/>
</file>

<file path=xl/ctrlProps/ctrlProp2.xml><?xml version="1.0" encoding="utf-8"?>
<formControlPr xmlns="http://schemas.microsoft.com/office/spreadsheetml/2009/9/main" objectType="CheckBox" fmlaLink="$AA$94"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3" Type="http://schemas.openxmlformats.org/officeDocument/2006/relationships/image" Target="../media/image3.jpg"/><Relationship Id="rId21" Type="http://schemas.openxmlformats.org/officeDocument/2006/relationships/image" Target="../media/image21.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5" Type="http://schemas.openxmlformats.org/officeDocument/2006/relationships/image" Target="../media/image25.jpeg"/><Relationship Id="rId2" Type="http://schemas.openxmlformats.org/officeDocument/2006/relationships/image" Target="../media/image2.jpg"/><Relationship Id="rId16" Type="http://schemas.openxmlformats.org/officeDocument/2006/relationships/image" Target="../media/image16.jpg"/><Relationship Id="rId20" Type="http://schemas.openxmlformats.org/officeDocument/2006/relationships/image" Target="../media/image20.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24" Type="http://schemas.openxmlformats.org/officeDocument/2006/relationships/image" Target="../media/image24.jpeg"/><Relationship Id="rId5" Type="http://schemas.openxmlformats.org/officeDocument/2006/relationships/image" Target="../media/image5.jpg"/><Relationship Id="rId15" Type="http://schemas.openxmlformats.org/officeDocument/2006/relationships/image" Target="../media/image15.jpg"/><Relationship Id="rId23" Type="http://schemas.openxmlformats.org/officeDocument/2006/relationships/image" Target="../media/image23.jpeg"/><Relationship Id="rId10" Type="http://schemas.openxmlformats.org/officeDocument/2006/relationships/image" Target="../media/image10.jpg"/><Relationship Id="rId19" Type="http://schemas.openxmlformats.org/officeDocument/2006/relationships/image" Target="../media/image19.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 Id="rId22"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2" Type="http://schemas.openxmlformats.org/officeDocument/2006/relationships/image" Target="http://www.jadecor.de/images/spacer.gif" TargetMode="External"/><Relationship Id="rId1" Type="http://schemas.openxmlformats.org/officeDocument/2006/relationships/image" Target="../media/image26.gif"/></Relationships>
</file>

<file path=xl/drawings/_rels/drawing3.x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2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1260000</xdr:colOff>
      <xdr:row>1</xdr:row>
      <xdr:rowOff>687273</xdr:rowOff>
    </xdr:to>
    <xdr:pic>
      <xdr:nvPicPr>
        <xdr:cNvPr id="7" name="Image 6">
          <a:extLst>
            <a:ext uri="{FF2B5EF4-FFF2-40B4-BE49-F238E27FC236}">
              <a16:creationId xmlns:a16="http://schemas.microsoft.com/office/drawing/2014/main" id="{73CE4261-E9DC-44C0-92B9-640292C706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8775" y="161926"/>
          <a:ext cx="1260000" cy="687272"/>
        </a:xfrm>
        <a:prstGeom prst="rect">
          <a:avLst/>
        </a:prstGeom>
      </xdr:spPr>
    </xdr:pic>
    <xdr:clientData/>
  </xdr:twoCellAnchor>
  <xdr:twoCellAnchor editAs="oneCell">
    <xdr:from>
      <xdr:col>1</xdr:col>
      <xdr:colOff>0</xdr:colOff>
      <xdr:row>2</xdr:row>
      <xdr:rowOff>1</xdr:rowOff>
    </xdr:from>
    <xdr:to>
      <xdr:col>1</xdr:col>
      <xdr:colOff>1260000</xdr:colOff>
      <xdr:row>2</xdr:row>
      <xdr:rowOff>687274</xdr:rowOff>
    </xdr:to>
    <xdr:pic>
      <xdr:nvPicPr>
        <xdr:cNvPr id="9" name="Image 8">
          <a:extLst>
            <a:ext uri="{FF2B5EF4-FFF2-40B4-BE49-F238E27FC236}">
              <a16:creationId xmlns:a16="http://schemas.microsoft.com/office/drawing/2014/main" id="{F5D5A84E-E49A-458A-8C5A-3FB5A30727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 y="1362076"/>
          <a:ext cx="1260000" cy="687273"/>
        </a:xfrm>
        <a:prstGeom prst="rect">
          <a:avLst/>
        </a:prstGeom>
      </xdr:spPr>
    </xdr:pic>
    <xdr:clientData/>
  </xdr:twoCellAnchor>
  <xdr:twoCellAnchor editAs="oneCell">
    <xdr:from>
      <xdr:col>1</xdr:col>
      <xdr:colOff>0</xdr:colOff>
      <xdr:row>3</xdr:row>
      <xdr:rowOff>1</xdr:rowOff>
    </xdr:from>
    <xdr:to>
      <xdr:col>1</xdr:col>
      <xdr:colOff>1260000</xdr:colOff>
      <xdr:row>3</xdr:row>
      <xdr:rowOff>687274</xdr:rowOff>
    </xdr:to>
    <xdr:pic>
      <xdr:nvPicPr>
        <xdr:cNvPr id="11" name="Image 10">
          <a:extLst>
            <a:ext uri="{FF2B5EF4-FFF2-40B4-BE49-F238E27FC236}">
              <a16:creationId xmlns:a16="http://schemas.microsoft.com/office/drawing/2014/main" id="{FB0D05AE-D31C-4E14-B932-EB9EFBEDC5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28775" y="2562226"/>
          <a:ext cx="1260000" cy="687273"/>
        </a:xfrm>
        <a:prstGeom prst="rect">
          <a:avLst/>
        </a:prstGeom>
      </xdr:spPr>
    </xdr:pic>
    <xdr:clientData/>
  </xdr:twoCellAnchor>
  <xdr:twoCellAnchor editAs="oneCell">
    <xdr:from>
      <xdr:col>1</xdr:col>
      <xdr:colOff>0</xdr:colOff>
      <xdr:row>4</xdr:row>
      <xdr:rowOff>1</xdr:rowOff>
    </xdr:from>
    <xdr:to>
      <xdr:col>1</xdr:col>
      <xdr:colOff>1260000</xdr:colOff>
      <xdr:row>4</xdr:row>
      <xdr:rowOff>687274</xdr:rowOff>
    </xdr:to>
    <xdr:pic>
      <xdr:nvPicPr>
        <xdr:cNvPr id="13" name="Image 12">
          <a:extLst>
            <a:ext uri="{FF2B5EF4-FFF2-40B4-BE49-F238E27FC236}">
              <a16:creationId xmlns:a16="http://schemas.microsoft.com/office/drawing/2014/main" id="{0B875148-BA7A-4153-A9E2-CA52CA56F5D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28775" y="3762376"/>
          <a:ext cx="1260000" cy="687273"/>
        </a:xfrm>
        <a:prstGeom prst="rect">
          <a:avLst/>
        </a:prstGeom>
      </xdr:spPr>
    </xdr:pic>
    <xdr:clientData/>
  </xdr:twoCellAnchor>
  <xdr:twoCellAnchor editAs="oneCell">
    <xdr:from>
      <xdr:col>1</xdr:col>
      <xdr:colOff>0</xdr:colOff>
      <xdr:row>5</xdr:row>
      <xdr:rowOff>1</xdr:rowOff>
    </xdr:from>
    <xdr:to>
      <xdr:col>1</xdr:col>
      <xdr:colOff>1260000</xdr:colOff>
      <xdr:row>5</xdr:row>
      <xdr:rowOff>687274</xdr:rowOff>
    </xdr:to>
    <xdr:pic>
      <xdr:nvPicPr>
        <xdr:cNvPr id="15" name="Image 14">
          <a:extLst>
            <a:ext uri="{FF2B5EF4-FFF2-40B4-BE49-F238E27FC236}">
              <a16:creationId xmlns:a16="http://schemas.microsoft.com/office/drawing/2014/main" id="{24CB20C8-195B-41FA-9F38-605960C4BE7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28775" y="4962526"/>
          <a:ext cx="1260000" cy="687273"/>
        </a:xfrm>
        <a:prstGeom prst="rect">
          <a:avLst/>
        </a:prstGeom>
      </xdr:spPr>
    </xdr:pic>
    <xdr:clientData/>
  </xdr:twoCellAnchor>
  <xdr:twoCellAnchor editAs="oneCell">
    <xdr:from>
      <xdr:col>1</xdr:col>
      <xdr:colOff>0</xdr:colOff>
      <xdr:row>6</xdr:row>
      <xdr:rowOff>1</xdr:rowOff>
    </xdr:from>
    <xdr:to>
      <xdr:col>1</xdr:col>
      <xdr:colOff>1260000</xdr:colOff>
      <xdr:row>6</xdr:row>
      <xdr:rowOff>687274</xdr:rowOff>
    </xdr:to>
    <xdr:pic>
      <xdr:nvPicPr>
        <xdr:cNvPr id="17" name="Image 16">
          <a:extLst>
            <a:ext uri="{FF2B5EF4-FFF2-40B4-BE49-F238E27FC236}">
              <a16:creationId xmlns:a16="http://schemas.microsoft.com/office/drawing/2014/main" id="{7CE3ECDA-0CA8-442F-8BFB-4436281D3C1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28775" y="6162676"/>
          <a:ext cx="1260000" cy="687273"/>
        </a:xfrm>
        <a:prstGeom prst="rect">
          <a:avLst/>
        </a:prstGeom>
      </xdr:spPr>
    </xdr:pic>
    <xdr:clientData/>
  </xdr:twoCellAnchor>
  <xdr:twoCellAnchor editAs="oneCell">
    <xdr:from>
      <xdr:col>1</xdr:col>
      <xdr:colOff>0</xdr:colOff>
      <xdr:row>7</xdr:row>
      <xdr:rowOff>1</xdr:rowOff>
    </xdr:from>
    <xdr:to>
      <xdr:col>1</xdr:col>
      <xdr:colOff>1260000</xdr:colOff>
      <xdr:row>7</xdr:row>
      <xdr:rowOff>687274</xdr:rowOff>
    </xdr:to>
    <xdr:pic>
      <xdr:nvPicPr>
        <xdr:cNvPr id="19" name="Image 18">
          <a:extLst>
            <a:ext uri="{FF2B5EF4-FFF2-40B4-BE49-F238E27FC236}">
              <a16:creationId xmlns:a16="http://schemas.microsoft.com/office/drawing/2014/main" id="{C9239A9D-2EA7-478A-ADBC-F30E4BA459C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28775" y="7362826"/>
          <a:ext cx="1260000" cy="687273"/>
        </a:xfrm>
        <a:prstGeom prst="rect">
          <a:avLst/>
        </a:prstGeom>
      </xdr:spPr>
    </xdr:pic>
    <xdr:clientData/>
  </xdr:twoCellAnchor>
  <xdr:twoCellAnchor editAs="oneCell">
    <xdr:from>
      <xdr:col>1</xdr:col>
      <xdr:colOff>0</xdr:colOff>
      <xdr:row>8</xdr:row>
      <xdr:rowOff>1</xdr:rowOff>
    </xdr:from>
    <xdr:to>
      <xdr:col>1</xdr:col>
      <xdr:colOff>1260000</xdr:colOff>
      <xdr:row>8</xdr:row>
      <xdr:rowOff>687274</xdr:rowOff>
    </xdr:to>
    <xdr:pic>
      <xdr:nvPicPr>
        <xdr:cNvPr id="21" name="Image 20">
          <a:extLst>
            <a:ext uri="{FF2B5EF4-FFF2-40B4-BE49-F238E27FC236}">
              <a16:creationId xmlns:a16="http://schemas.microsoft.com/office/drawing/2014/main" id="{7FDB53EF-D3C5-4264-BCC6-8322B472935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628775" y="8562976"/>
          <a:ext cx="1260000" cy="687273"/>
        </a:xfrm>
        <a:prstGeom prst="rect">
          <a:avLst/>
        </a:prstGeom>
      </xdr:spPr>
    </xdr:pic>
    <xdr:clientData/>
  </xdr:twoCellAnchor>
  <xdr:twoCellAnchor editAs="oneCell">
    <xdr:from>
      <xdr:col>1</xdr:col>
      <xdr:colOff>0</xdr:colOff>
      <xdr:row>11</xdr:row>
      <xdr:rowOff>1</xdr:rowOff>
    </xdr:from>
    <xdr:to>
      <xdr:col>1</xdr:col>
      <xdr:colOff>1260000</xdr:colOff>
      <xdr:row>11</xdr:row>
      <xdr:rowOff>687274</xdr:rowOff>
    </xdr:to>
    <xdr:pic>
      <xdr:nvPicPr>
        <xdr:cNvPr id="23" name="Image 22">
          <a:extLst>
            <a:ext uri="{FF2B5EF4-FFF2-40B4-BE49-F238E27FC236}">
              <a16:creationId xmlns:a16="http://schemas.microsoft.com/office/drawing/2014/main" id="{BE20AE41-D3A3-4685-A47F-85E2989E89E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28775" y="12163426"/>
          <a:ext cx="1260000" cy="687273"/>
        </a:xfrm>
        <a:prstGeom prst="rect">
          <a:avLst/>
        </a:prstGeom>
      </xdr:spPr>
    </xdr:pic>
    <xdr:clientData/>
  </xdr:twoCellAnchor>
  <xdr:twoCellAnchor editAs="oneCell">
    <xdr:from>
      <xdr:col>1</xdr:col>
      <xdr:colOff>0</xdr:colOff>
      <xdr:row>14</xdr:row>
      <xdr:rowOff>1</xdr:rowOff>
    </xdr:from>
    <xdr:to>
      <xdr:col>1</xdr:col>
      <xdr:colOff>1260000</xdr:colOff>
      <xdr:row>14</xdr:row>
      <xdr:rowOff>687274</xdr:rowOff>
    </xdr:to>
    <xdr:pic>
      <xdr:nvPicPr>
        <xdr:cNvPr id="25" name="Image 24">
          <a:extLst>
            <a:ext uri="{FF2B5EF4-FFF2-40B4-BE49-F238E27FC236}">
              <a16:creationId xmlns:a16="http://schemas.microsoft.com/office/drawing/2014/main" id="{D681DFED-F475-466D-804A-D7B8E776CA7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628775" y="15763876"/>
          <a:ext cx="1260000" cy="687273"/>
        </a:xfrm>
        <a:prstGeom prst="rect">
          <a:avLst/>
        </a:prstGeom>
      </xdr:spPr>
    </xdr:pic>
    <xdr:clientData/>
  </xdr:twoCellAnchor>
  <xdr:twoCellAnchor editAs="oneCell">
    <xdr:from>
      <xdr:col>1</xdr:col>
      <xdr:colOff>0</xdr:colOff>
      <xdr:row>15</xdr:row>
      <xdr:rowOff>1</xdr:rowOff>
    </xdr:from>
    <xdr:to>
      <xdr:col>1</xdr:col>
      <xdr:colOff>1260000</xdr:colOff>
      <xdr:row>15</xdr:row>
      <xdr:rowOff>687274</xdr:rowOff>
    </xdr:to>
    <xdr:pic>
      <xdr:nvPicPr>
        <xdr:cNvPr id="27" name="Image 26">
          <a:extLst>
            <a:ext uri="{FF2B5EF4-FFF2-40B4-BE49-F238E27FC236}">
              <a16:creationId xmlns:a16="http://schemas.microsoft.com/office/drawing/2014/main" id="{C5AD7594-B568-45ED-9D95-CB144EA7E97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628775" y="16964026"/>
          <a:ext cx="1260000" cy="687273"/>
        </a:xfrm>
        <a:prstGeom prst="rect">
          <a:avLst/>
        </a:prstGeom>
      </xdr:spPr>
    </xdr:pic>
    <xdr:clientData/>
  </xdr:twoCellAnchor>
  <xdr:twoCellAnchor editAs="oneCell">
    <xdr:from>
      <xdr:col>1</xdr:col>
      <xdr:colOff>0</xdr:colOff>
      <xdr:row>16</xdr:row>
      <xdr:rowOff>1</xdr:rowOff>
    </xdr:from>
    <xdr:to>
      <xdr:col>1</xdr:col>
      <xdr:colOff>1260000</xdr:colOff>
      <xdr:row>16</xdr:row>
      <xdr:rowOff>687274</xdr:rowOff>
    </xdr:to>
    <xdr:pic>
      <xdr:nvPicPr>
        <xdr:cNvPr id="29" name="Image 28">
          <a:extLst>
            <a:ext uri="{FF2B5EF4-FFF2-40B4-BE49-F238E27FC236}">
              <a16:creationId xmlns:a16="http://schemas.microsoft.com/office/drawing/2014/main" id="{D690A240-7EF9-4A1F-A410-DB8D7EF0FE5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628775" y="18164176"/>
          <a:ext cx="1260000" cy="687273"/>
        </a:xfrm>
        <a:prstGeom prst="rect">
          <a:avLst/>
        </a:prstGeom>
      </xdr:spPr>
    </xdr:pic>
    <xdr:clientData/>
  </xdr:twoCellAnchor>
  <xdr:twoCellAnchor editAs="oneCell">
    <xdr:from>
      <xdr:col>1</xdr:col>
      <xdr:colOff>0</xdr:colOff>
      <xdr:row>17</xdr:row>
      <xdr:rowOff>1</xdr:rowOff>
    </xdr:from>
    <xdr:to>
      <xdr:col>1</xdr:col>
      <xdr:colOff>1260000</xdr:colOff>
      <xdr:row>17</xdr:row>
      <xdr:rowOff>687274</xdr:rowOff>
    </xdr:to>
    <xdr:pic>
      <xdr:nvPicPr>
        <xdr:cNvPr id="31" name="Image 30">
          <a:extLst>
            <a:ext uri="{FF2B5EF4-FFF2-40B4-BE49-F238E27FC236}">
              <a16:creationId xmlns:a16="http://schemas.microsoft.com/office/drawing/2014/main" id="{E075EB7C-A993-43BA-84F6-60BE1A568AA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628775" y="19364326"/>
          <a:ext cx="1260000" cy="687273"/>
        </a:xfrm>
        <a:prstGeom prst="rect">
          <a:avLst/>
        </a:prstGeom>
      </xdr:spPr>
    </xdr:pic>
    <xdr:clientData/>
  </xdr:twoCellAnchor>
  <xdr:twoCellAnchor editAs="oneCell">
    <xdr:from>
      <xdr:col>1</xdr:col>
      <xdr:colOff>0</xdr:colOff>
      <xdr:row>18</xdr:row>
      <xdr:rowOff>1</xdr:rowOff>
    </xdr:from>
    <xdr:to>
      <xdr:col>1</xdr:col>
      <xdr:colOff>1260000</xdr:colOff>
      <xdr:row>18</xdr:row>
      <xdr:rowOff>687274</xdr:rowOff>
    </xdr:to>
    <xdr:pic>
      <xdr:nvPicPr>
        <xdr:cNvPr id="33" name="Image 32">
          <a:extLst>
            <a:ext uri="{FF2B5EF4-FFF2-40B4-BE49-F238E27FC236}">
              <a16:creationId xmlns:a16="http://schemas.microsoft.com/office/drawing/2014/main" id="{833CC64E-9BFE-48FA-9A2E-58AA45E7851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628775" y="20564476"/>
          <a:ext cx="1260000" cy="687273"/>
        </a:xfrm>
        <a:prstGeom prst="rect">
          <a:avLst/>
        </a:prstGeom>
      </xdr:spPr>
    </xdr:pic>
    <xdr:clientData/>
  </xdr:twoCellAnchor>
  <xdr:twoCellAnchor editAs="oneCell">
    <xdr:from>
      <xdr:col>1</xdr:col>
      <xdr:colOff>0</xdr:colOff>
      <xdr:row>19</xdr:row>
      <xdr:rowOff>1</xdr:rowOff>
    </xdr:from>
    <xdr:to>
      <xdr:col>1</xdr:col>
      <xdr:colOff>1260000</xdr:colOff>
      <xdr:row>19</xdr:row>
      <xdr:rowOff>687274</xdr:rowOff>
    </xdr:to>
    <xdr:pic>
      <xdr:nvPicPr>
        <xdr:cNvPr id="35" name="Image 34">
          <a:extLst>
            <a:ext uri="{FF2B5EF4-FFF2-40B4-BE49-F238E27FC236}">
              <a16:creationId xmlns:a16="http://schemas.microsoft.com/office/drawing/2014/main" id="{2F31D867-50B9-40F5-B8C4-E0923AA92DB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628775" y="21764626"/>
          <a:ext cx="1260000" cy="687273"/>
        </a:xfrm>
        <a:prstGeom prst="rect">
          <a:avLst/>
        </a:prstGeom>
      </xdr:spPr>
    </xdr:pic>
    <xdr:clientData/>
  </xdr:twoCellAnchor>
  <xdr:twoCellAnchor editAs="oneCell">
    <xdr:from>
      <xdr:col>1</xdr:col>
      <xdr:colOff>0</xdr:colOff>
      <xdr:row>20</xdr:row>
      <xdr:rowOff>1</xdr:rowOff>
    </xdr:from>
    <xdr:to>
      <xdr:col>1</xdr:col>
      <xdr:colOff>1260000</xdr:colOff>
      <xdr:row>20</xdr:row>
      <xdr:rowOff>687274</xdr:rowOff>
    </xdr:to>
    <xdr:pic>
      <xdr:nvPicPr>
        <xdr:cNvPr id="37" name="Image 36">
          <a:extLst>
            <a:ext uri="{FF2B5EF4-FFF2-40B4-BE49-F238E27FC236}">
              <a16:creationId xmlns:a16="http://schemas.microsoft.com/office/drawing/2014/main" id="{9BE778AA-9EDD-4F29-9EA3-4A921F718013}"/>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628775" y="22964776"/>
          <a:ext cx="1260000" cy="687273"/>
        </a:xfrm>
        <a:prstGeom prst="rect">
          <a:avLst/>
        </a:prstGeom>
      </xdr:spPr>
    </xdr:pic>
    <xdr:clientData/>
  </xdr:twoCellAnchor>
  <xdr:twoCellAnchor editAs="oneCell">
    <xdr:from>
      <xdr:col>1</xdr:col>
      <xdr:colOff>0</xdr:colOff>
      <xdr:row>22</xdr:row>
      <xdr:rowOff>1</xdr:rowOff>
    </xdr:from>
    <xdr:to>
      <xdr:col>1</xdr:col>
      <xdr:colOff>1260000</xdr:colOff>
      <xdr:row>22</xdr:row>
      <xdr:rowOff>687274</xdr:rowOff>
    </xdr:to>
    <xdr:pic>
      <xdr:nvPicPr>
        <xdr:cNvPr id="39" name="Image 38">
          <a:extLst>
            <a:ext uri="{FF2B5EF4-FFF2-40B4-BE49-F238E27FC236}">
              <a16:creationId xmlns:a16="http://schemas.microsoft.com/office/drawing/2014/main" id="{3A28D3F5-5BA0-4C8C-A5CC-E7509995525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628775" y="25365076"/>
          <a:ext cx="1260000" cy="687273"/>
        </a:xfrm>
        <a:prstGeom prst="rect">
          <a:avLst/>
        </a:prstGeom>
      </xdr:spPr>
    </xdr:pic>
    <xdr:clientData/>
  </xdr:twoCellAnchor>
  <xdr:twoCellAnchor editAs="oneCell">
    <xdr:from>
      <xdr:col>1</xdr:col>
      <xdr:colOff>0</xdr:colOff>
      <xdr:row>25</xdr:row>
      <xdr:rowOff>1</xdr:rowOff>
    </xdr:from>
    <xdr:to>
      <xdr:col>1</xdr:col>
      <xdr:colOff>1260000</xdr:colOff>
      <xdr:row>25</xdr:row>
      <xdr:rowOff>687274</xdr:rowOff>
    </xdr:to>
    <xdr:pic>
      <xdr:nvPicPr>
        <xdr:cNvPr id="41" name="Image 40">
          <a:extLst>
            <a:ext uri="{FF2B5EF4-FFF2-40B4-BE49-F238E27FC236}">
              <a16:creationId xmlns:a16="http://schemas.microsoft.com/office/drawing/2014/main" id="{5742F253-57B9-4283-8737-FF050B3C5364}"/>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628775" y="28965526"/>
          <a:ext cx="1260000" cy="687273"/>
        </a:xfrm>
        <a:prstGeom prst="rect">
          <a:avLst/>
        </a:prstGeom>
      </xdr:spPr>
    </xdr:pic>
    <xdr:clientData/>
  </xdr:twoCellAnchor>
  <xdr:twoCellAnchor editAs="oneCell">
    <xdr:from>
      <xdr:col>1</xdr:col>
      <xdr:colOff>0</xdr:colOff>
      <xdr:row>13</xdr:row>
      <xdr:rowOff>0</xdr:rowOff>
    </xdr:from>
    <xdr:to>
      <xdr:col>2</xdr:col>
      <xdr:colOff>375</xdr:colOff>
      <xdr:row>13</xdr:row>
      <xdr:rowOff>691200</xdr:rowOff>
    </xdr:to>
    <xdr:pic>
      <xdr:nvPicPr>
        <xdr:cNvPr id="43" name="Image 42">
          <a:extLst>
            <a:ext uri="{FF2B5EF4-FFF2-40B4-BE49-F238E27FC236}">
              <a16:creationId xmlns:a16="http://schemas.microsoft.com/office/drawing/2014/main" id="{4679286D-1820-4B40-9EEC-81E39D577F1A}"/>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628775" y="14563725"/>
          <a:ext cx="1267200" cy="691200"/>
        </a:xfrm>
        <a:prstGeom prst="rect">
          <a:avLst/>
        </a:prstGeom>
      </xdr:spPr>
    </xdr:pic>
    <xdr:clientData/>
  </xdr:twoCellAnchor>
  <xdr:twoCellAnchor editAs="oneCell">
    <xdr:from>
      <xdr:col>1</xdr:col>
      <xdr:colOff>0</xdr:colOff>
      <xdr:row>9</xdr:row>
      <xdr:rowOff>1</xdr:rowOff>
    </xdr:from>
    <xdr:to>
      <xdr:col>1</xdr:col>
      <xdr:colOff>1260000</xdr:colOff>
      <xdr:row>9</xdr:row>
      <xdr:rowOff>687274</xdr:rowOff>
    </xdr:to>
    <xdr:pic>
      <xdr:nvPicPr>
        <xdr:cNvPr id="45" name="Image 44">
          <a:extLst>
            <a:ext uri="{FF2B5EF4-FFF2-40B4-BE49-F238E27FC236}">
              <a16:creationId xmlns:a16="http://schemas.microsoft.com/office/drawing/2014/main" id="{4003857C-FB13-47CC-BA2A-7A2467367C25}"/>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628775" y="9763126"/>
          <a:ext cx="1260000" cy="687273"/>
        </a:xfrm>
        <a:prstGeom prst="rect">
          <a:avLst/>
        </a:prstGeom>
      </xdr:spPr>
    </xdr:pic>
    <xdr:clientData/>
  </xdr:twoCellAnchor>
  <xdr:twoCellAnchor editAs="oneCell">
    <xdr:from>
      <xdr:col>1</xdr:col>
      <xdr:colOff>0</xdr:colOff>
      <xdr:row>10</xdr:row>
      <xdr:rowOff>1</xdr:rowOff>
    </xdr:from>
    <xdr:to>
      <xdr:col>1</xdr:col>
      <xdr:colOff>1260000</xdr:colOff>
      <xdr:row>10</xdr:row>
      <xdr:rowOff>687274</xdr:rowOff>
    </xdr:to>
    <xdr:pic>
      <xdr:nvPicPr>
        <xdr:cNvPr id="47" name="Image 46">
          <a:extLst>
            <a:ext uri="{FF2B5EF4-FFF2-40B4-BE49-F238E27FC236}">
              <a16:creationId xmlns:a16="http://schemas.microsoft.com/office/drawing/2014/main" id="{964DF3DA-75E1-4320-8506-790CFD729539}"/>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628775" y="10963276"/>
          <a:ext cx="1260000" cy="687273"/>
        </a:xfrm>
        <a:prstGeom prst="rect">
          <a:avLst/>
        </a:prstGeom>
      </xdr:spPr>
    </xdr:pic>
    <xdr:clientData/>
  </xdr:twoCellAnchor>
  <xdr:twoCellAnchor editAs="oneCell">
    <xdr:from>
      <xdr:col>1</xdr:col>
      <xdr:colOff>0</xdr:colOff>
      <xdr:row>12</xdr:row>
      <xdr:rowOff>0</xdr:rowOff>
    </xdr:from>
    <xdr:to>
      <xdr:col>1</xdr:col>
      <xdr:colOff>1260000</xdr:colOff>
      <xdr:row>12</xdr:row>
      <xdr:rowOff>687273</xdr:rowOff>
    </xdr:to>
    <xdr:pic>
      <xdr:nvPicPr>
        <xdr:cNvPr id="51" name="Image 50">
          <a:extLst>
            <a:ext uri="{FF2B5EF4-FFF2-40B4-BE49-F238E27FC236}">
              <a16:creationId xmlns:a16="http://schemas.microsoft.com/office/drawing/2014/main" id="{3C3B5FC6-9ECD-483A-9983-A865D670C16F}"/>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628775" y="13363575"/>
          <a:ext cx="1260000" cy="687273"/>
        </a:xfrm>
        <a:prstGeom prst="rect">
          <a:avLst/>
        </a:prstGeom>
      </xdr:spPr>
    </xdr:pic>
    <xdr:clientData/>
  </xdr:twoCellAnchor>
  <xdr:twoCellAnchor editAs="oneCell">
    <xdr:from>
      <xdr:col>1</xdr:col>
      <xdr:colOff>0</xdr:colOff>
      <xdr:row>21</xdr:row>
      <xdr:rowOff>0</xdr:rowOff>
    </xdr:from>
    <xdr:to>
      <xdr:col>1</xdr:col>
      <xdr:colOff>1260000</xdr:colOff>
      <xdr:row>21</xdr:row>
      <xdr:rowOff>687273</xdr:rowOff>
    </xdr:to>
    <xdr:pic>
      <xdr:nvPicPr>
        <xdr:cNvPr id="53" name="Image 52">
          <a:extLst>
            <a:ext uri="{FF2B5EF4-FFF2-40B4-BE49-F238E27FC236}">
              <a16:creationId xmlns:a16="http://schemas.microsoft.com/office/drawing/2014/main" id="{3D275C3D-8182-4164-AA11-E99B82C19A2E}"/>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628775" y="24164925"/>
          <a:ext cx="1260000" cy="687273"/>
        </a:xfrm>
        <a:prstGeom prst="rect">
          <a:avLst/>
        </a:prstGeom>
      </xdr:spPr>
    </xdr:pic>
    <xdr:clientData/>
  </xdr:twoCellAnchor>
  <xdr:twoCellAnchor editAs="oneCell">
    <xdr:from>
      <xdr:col>1</xdr:col>
      <xdr:colOff>0</xdr:colOff>
      <xdr:row>23</xdr:row>
      <xdr:rowOff>0</xdr:rowOff>
    </xdr:from>
    <xdr:to>
      <xdr:col>1</xdr:col>
      <xdr:colOff>1260000</xdr:colOff>
      <xdr:row>23</xdr:row>
      <xdr:rowOff>687273</xdr:rowOff>
    </xdr:to>
    <xdr:pic>
      <xdr:nvPicPr>
        <xdr:cNvPr id="55" name="Image 54">
          <a:extLst>
            <a:ext uri="{FF2B5EF4-FFF2-40B4-BE49-F238E27FC236}">
              <a16:creationId xmlns:a16="http://schemas.microsoft.com/office/drawing/2014/main" id="{B0A4F031-B6C4-4BF5-A1B8-A99D99EC8C9D}"/>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628775" y="26565225"/>
          <a:ext cx="1260000" cy="687273"/>
        </a:xfrm>
        <a:prstGeom prst="rect">
          <a:avLst/>
        </a:prstGeom>
      </xdr:spPr>
    </xdr:pic>
    <xdr:clientData/>
  </xdr:twoCellAnchor>
  <xdr:twoCellAnchor editAs="oneCell">
    <xdr:from>
      <xdr:col>1</xdr:col>
      <xdr:colOff>0</xdr:colOff>
      <xdr:row>24</xdr:row>
      <xdr:rowOff>0</xdr:rowOff>
    </xdr:from>
    <xdr:to>
      <xdr:col>1</xdr:col>
      <xdr:colOff>1260000</xdr:colOff>
      <xdr:row>24</xdr:row>
      <xdr:rowOff>687273</xdr:rowOff>
    </xdr:to>
    <xdr:pic>
      <xdr:nvPicPr>
        <xdr:cNvPr id="57" name="Image 56">
          <a:extLst>
            <a:ext uri="{FF2B5EF4-FFF2-40B4-BE49-F238E27FC236}">
              <a16:creationId xmlns:a16="http://schemas.microsoft.com/office/drawing/2014/main" id="{1D26C9D5-1F50-4EE9-A2C3-D22AC8B6256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628775" y="27765375"/>
          <a:ext cx="1260000" cy="687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pic>
      <xdr:nvPicPr>
        <xdr:cNvPr id="2" name="Picture 3" descr="http://www.jadecor.de/images/spacer.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38125" y="4162425"/>
          <a:ext cx="0" cy="0"/>
        </a:xfrm>
        <a:prstGeom prst="rect">
          <a:avLst/>
        </a:prstGeom>
        <a:noFill/>
        <a:ln w="9525">
          <a:noFill/>
          <a:miter lim="800000"/>
          <a:headEnd/>
          <a:tailEnd/>
        </a:ln>
      </xdr:spPr>
    </xdr:pic>
    <xdr:clientData/>
  </xdr:twoCellAnchor>
  <xdr:twoCellAnchor>
    <xdr:from>
      <xdr:col>1</xdr:col>
      <xdr:colOff>0</xdr:colOff>
      <xdr:row>32</xdr:row>
      <xdr:rowOff>0</xdr:rowOff>
    </xdr:from>
    <xdr:to>
      <xdr:col>1</xdr:col>
      <xdr:colOff>0</xdr:colOff>
      <xdr:row>32</xdr:row>
      <xdr:rowOff>0</xdr:rowOff>
    </xdr:to>
    <xdr:pic>
      <xdr:nvPicPr>
        <xdr:cNvPr id="3" name="Picture 4" descr="http://www.jadecor.de/images/spacer.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38125" y="4162425"/>
          <a:ext cx="0" cy="0"/>
        </a:xfrm>
        <a:prstGeom prst="rect">
          <a:avLst/>
        </a:prstGeom>
        <a:noFill/>
        <a:ln w="9525">
          <a:noFill/>
          <a:miter lim="800000"/>
          <a:headEnd/>
          <a:tailEnd/>
        </a:ln>
      </xdr:spPr>
    </xdr:pic>
    <xdr:clientData/>
  </xdr:twoCellAnchor>
  <xdr:twoCellAnchor>
    <xdr:from>
      <xdr:col>1</xdr:col>
      <xdr:colOff>0</xdr:colOff>
      <xdr:row>32</xdr:row>
      <xdr:rowOff>0</xdr:rowOff>
    </xdr:from>
    <xdr:to>
      <xdr:col>1</xdr:col>
      <xdr:colOff>0</xdr:colOff>
      <xdr:row>32</xdr:row>
      <xdr:rowOff>0</xdr:rowOff>
    </xdr:to>
    <xdr:pic>
      <xdr:nvPicPr>
        <xdr:cNvPr id="4" name="Picture 5" descr="http://www.jadecor.de/images/spacer.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38125" y="4162425"/>
          <a:ext cx="0" cy="0"/>
        </a:xfrm>
        <a:prstGeom prst="rect">
          <a:avLst/>
        </a:prstGeom>
        <a:noFill/>
        <a:ln w="9525">
          <a:noFill/>
          <a:miter lim="800000"/>
          <a:headEnd/>
          <a:tailEnd/>
        </a:ln>
      </xdr:spPr>
    </xdr:pic>
    <xdr:clientData/>
  </xdr:twoCellAnchor>
  <xdr:twoCellAnchor>
    <xdr:from>
      <xdr:col>1</xdr:col>
      <xdr:colOff>0</xdr:colOff>
      <xdr:row>32</xdr:row>
      <xdr:rowOff>0</xdr:rowOff>
    </xdr:from>
    <xdr:to>
      <xdr:col>1</xdr:col>
      <xdr:colOff>0</xdr:colOff>
      <xdr:row>32</xdr:row>
      <xdr:rowOff>0</xdr:rowOff>
    </xdr:to>
    <xdr:pic>
      <xdr:nvPicPr>
        <xdr:cNvPr id="5" name="Picture 6" descr="http://www.jadecor.de/images/spacer.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38125" y="4162425"/>
          <a:ext cx="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76200</xdr:colOff>
      <xdr:row>4</xdr:row>
      <xdr:rowOff>90487</xdr:rowOff>
    </xdr:from>
    <xdr:to>
      <xdr:col>12</xdr:col>
      <xdr:colOff>314325</xdr:colOff>
      <xdr:row>6</xdr:row>
      <xdr:rowOff>33337</xdr:rowOff>
    </xdr:to>
    <xdr:pic>
      <xdr:nvPicPr>
        <xdr:cNvPr id="2" name="Picture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05400" y="871537"/>
          <a:ext cx="1476375" cy="295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1800225</xdr:colOff>
          <xdr:row>45</xdr:row>
          <xdr:rowOff>152400</xdr:rowOff>
        </xdr:from>
        <xdr:to>
          <xdr:col>6</xdr:col>
          <xdr:colOff>9525</xdr:colOff>
          <xdr:row>47</xdr:row>
          <xdr:rowOff>38100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4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45</xdr:row>
          <xdr:rowOff>142875</xdr:rowOff>
        </xdr:from>
        <xdr:to>
          <xdr:col>11</xdr:col>
          <xdr:colOff>66675</xdr:colOff>
          <xdr:row>47</xdr:row>
          <xdr:rowOff>38100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4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43229</xdr:colOff>
          <xdr:row>17</xdr:row>
          <xdr:rowOff>27622</xdr:rowOff>
        </xdr:from>
        <xdr:to>
          <xdr:col>18</xdr:col>
          <xdr:colOff>1020494</xdr:colOff>
          <xdr:row>24</xdr:row>
          <xdr:rowOff>144779</xdr:rowOff>
        </xdr:to>
        <xdr:pic>
          <xdr:nvPicPr>
            <xdr:cNvPr id="5" name="Image 4">
              <a:extLst>
                <a:ext uri="{FF2B5EF4-FFF2-40B4-BE49-F238E27FC236}">
                  <a16:creationId xmlns:a16="http://schemas.microsoft.com/office/drawing/2014/main" id="{B15D62B3-B36A-49E7-87D4-D700F174301E}"/>
                </a:ext>
              </a:extLst>
            </xdr:cNvPr>
            <xdr:cNvPicPr>
              <a:picLocks noChangeAspect="1" noChangeArrowheads="1"/>
              <a:extLst>
                <a:ext uri="{84589F7E-364E-4C9E-8A38-B11213B215E9}">
                  <a14:cameraTool cellRange="RefImg_Decors" spid="_x0000_s4414"/>
                </a:ext>
              </a:extLst>
            </xdr:cNvPicPr>
          </xdr:nvPicPr>
          <xdr:blipFill>
            <a:blip xmlns:r="http://schemas.openxmlformats.org/officeDocument/2006/relationships" r:embed="rId2"/>
            <a:srcRect/>
            <a:stretch>
              <a:fillRect/>
            </a:stretch>
          </xdr:blipFill>
          <xdr:spPr bwMode="auto">
            <a:xfrm>
              <a:off x="8505825" y="3280776"/>
              <a:ext cx="1160438" cy="97440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ypeSupport" displayName="TypeSupport" ref="AE2:AE31" totalsRowShown="0" headerRowDxfId="1" dataDxfId="0" tableBorderDxfId="3">
  <tableColumns count="1">
    <tableColumn id="1" xr3:uid="{00000000-0010-0000-0000-000001000000}" name="TYPE" dataDxfId="2"/>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
  <dimension ref="A1:C33"/>
  <sheetViews>
    <sheetView workbookViewId="0">
      <selection sqref="A1:XFD1048576"/>
    </sheetView>
  </sheetViews>
  <sheetFormatPr baseColWidth="10" defaultRowHeight="12.75" x14ac:dyDescent="0.2"/>
  <cols>
    <col min="1" max="1" width="18.7109375" style="128" customWidth="1"/>
    <col min="2" max="2" width="16.28515625" style="128" customWidth="1"/>
    <col min="3" max="16384" width="11.42578125" style="128"/>
  </cols>
  <sheetData>
    <row r="1" spans="1:3" x14ac:dyDescent="0.2">
      <c r="A1" s="128" t="s">
        <v>281</v>
      </c>
      <c r="B1" s="128" t="s">
        <v>283</v>
      </c>
      <c r="C1" s="129" t="s">
        <v>294</v>
      </c>
    </row>
    <row r="2" spans="1:3" x14ac:dyDescent="0.2">
      <c r="A2" s="128" t="s">
        <v>282</v>
      </c>
      <c r="B2" s="128" t="s">
        <v>283</v>
      </c>
      <c r="C2" s="129" t="s">
        <v>295</v>
      </c>
    </row>
    <row r="3" spans="1:3" x14ac:dyDescent="0.2">
      <c r="A3" s="128" t="s">
        <v>197</v>
      </c>
      <c r="B3" s="128" t="s">
        <v>280</v>
      </c>
      <c r="C3" s="129" t="s">
        <v>296</v>
      </c>
    </row>
    <row r="4" spans="1:3" x14ac:dyDescent="0.2">
      <c r="A4" s="128" t="s">
        <v>269</v>
      </c>
      <c r="B4" s="128" t="s">
        <v>280</v>
      </c>
      <c r="C4" s="129" t="s">
        <v>297</v>
      </c>
    </row>
    <row r="5" spans="1:3" x14ac:dyDescent="0.2">
      <c r="A5" s="128" t="s">
        <v>270</v>
      </c>
      <c r="B5" s="128" t="s">
        <v>280</v>
      </c>
      <c r="C5" s="129" t="s">
        <v>285</v>
      </c>
    </row>
    <row r="6" spans="1:3" x14ac:dyDescent="0.2">
      <c r="A6" s="128" t="s">
        <v>271</v>
      </c>
      <c r="B6" s="128" t="s">
        <v>280</v>
      </c>
      <c r="C6" s="129" t="s">
        <v>284</v>
      </c>
    </row>
    <row r="7" spans="1:3" x14ac:dyDescent="0.2">
      <c r="A7" s="128" t="s">
        <v>272</v>
      </c>
      <c r="B7" s="128" t="s">
        <v>280</v>
      </c>
      <c r="C7" s="129" t="s">
        <v>298</v>
      </c>
    </row>
    <row r="8" spans="1:3" x14ac:dyDescent="0.2">
      <c r="A8" s="128" t="s">
        <v>273</v>
      </c>
      <c r="B8" s="128" t="s">
        <v>280</v>
      </c>
      <c r="C8" s="129" t="s">
        <v>299</v>
      </c>
    </row>
    <row r="9" spans="1:3" x14ac:dyDescent="0.2">
      <c r="A9" s="128" t="s">
        <v>185</v>
      </c>
      <c r="B9" s="128" t="s">
        <v>280</v>
      </c>
      <c r="C9" s="129" t="s">
        <v>300</v>
      </c>
    </row>
    <row r="10" spans="1:3" x14ac:dyDescent="0.2">
      <c r="A10" s="128" t="s">
        <v>219</v>
      </c>
      <c r="B10" s="128" t="s">
        <v>280</v>
      </c>
      <c r="C10" s="129" t="s">
        <v>301</v>
      </c>
    </row>
    <row r="11" spans="1:3" x14ac:dyDescent="0.2">
      <c r="A11" s="128" t="s">
        <v>274</v>
      </c>
      <c r="B11" s="128" t="s">
        <v>280</v>
      </c>
      <c r="C11" s="129" t="s">
        <v>302</v>
      </c>
    </row>
    <row r="12" spans="1:3" x14ac:dyDescent="0.2">
      <c r="A12" s="128" t="s">
        <v>275</v>
      </c>
      <c r="B12" s="128" t="s">
        <v>280</v>
      </c>
      <c r="C12" s="129" t="s">
        <v>303</v>
      </c>
    </row>
    <row r="13" spans="1:3" x14ac:dyDescent="0.2">
      <c r="A13" s="128" t="s">
        <v>204</v>
      </c>
      <c r="B13" s="128" t="s">
        <v>280</v>
      </c>
      <c r="C13" s="129" t="s">
        <v>304</v>
      </c>
    </row>
    <row r="14" spans="1:3" x14ac:dyDescent="0.2">
      <c r="A14" s="128" t="s">
        <v>207</v>
      </c>
      <c r="B14" s="128" t="s">
        <v>280</v>
      </c>
      <c r="C14" s="129" t="s">
        <v>305</v>
      </c>
    </row>
    <row r="15" spans="1:3" x14ac:dyDescent="0.2">
      <c r="A15" s="128" t="s">
        <v>276</v>
      </c>
      <c r="B15" s="128" t="s">
        <v>280</v>
      </c>
      <c r="C15" s="129" t="s">
        <v>306</v>
      </c>
    </row>
    <row r="16" spans="1:3" x14ac:dyDescent="0.2">
      <c r="A16" s="128" t="s">
        <v>210</v>
      </c>
      <c r="B16" s="128" t="s">
        <v>280</v>
      </c>
      <c r="C16" s="129" t="s">
        <v>307</v>
      </c>
    </row>
    <row r="17" spans="1:3" x14ac:dyDescent="0.2">
      <c r="A17" s="128" t="s">
        <v>277</v>
      </c>
      <c r="B17" s="128" t="s">
        <v>280</v>
      </c>
      <c r="C17" s="129" t="s">
        <v>308</v>
      </c>
    </row>
    <row r="18" spans="1:3" x14ac:dyDescent="0.2">
      <c r="A18" s="128" t="s">
        <v>278</v>
      </c>
      <c r="B18" s="128" t="s">
        <v>280</v>
      </c>
      <c r="C18" s="129" t="s">
        <v>309</v>
      </c>
    </row>
    <row r="19" spans="1:3" x14ac:dyDescent="0.2">
      <c r="A19" s="128" t="s">
        <v>279</v>
      </c>
      <c r="B19" s="128" t="s">
        <v>280</v>
      </c>
      <c r="C19" s="129" t="s">
        <v>310</v>
      </c>
    </row>
    <row r="20" spans="1:3" x14ac:dyDescent="0.2">
      <c r="A20" s="128" t="s">
        <v>286</v>
      </c>
      <c r="B20" s="128" t="s">
        <v>287</v>
      </c>
      <c r="C20" s="129" t="s">
        <v>290</v>
      </c>
    </row>
    <row r="21" spans="1:3" x14ac:dyDescent="0.2">
      <c r="A21" s="128" t="s">
        <v>286</v>
      </c>
      <c r="B21" s="128" t="s">
        <v>288</v>
      </c>
      <c r="C21" s="129" t="s">
        <v>291</v>
      </c>
    </row>
    <row r="22" spans="1:3" x14ac:dyDescent="0.2">
      <c r="A22" s="128" t="s">
        <v>286</v>
      </c>
      <c r="B22" s="128" t="s">
        <v>289</v>
      </c>
      <c r="C22" s="129" t="s">
        <v>292</v>
      </c>
    </row>
    <row r="23" spans="1:3" x14ac:dyDescent="0.2">
      <c r="A23" s="128" t="s">
        <v>286</v>
      </c>
      <c r="B23" s="128" t="s">
        <v>261</v>
      </c>
      <c r="C23" s="129" t="s">
        <v>293</v>
      </c>
    </row>
    <row r="24" spans="1:3" x14ac:dyDescent="0.2">
      <c r="A24" s="128" t="s">
        <v>286</v>
      </c>
      <c r="B24" s="128" t="s">
        <v>283</v>
      </c>
      <c r="C24" s="129" t="s">
        <v>311</v>
      </c>
    </row>
    <row r="25" spans="1:3" x14ac:dyDescent="0.2">
      <c r="A25" s="128" t="s">
        <v>175</v>
      </c>
      <c r="B25" s="128" t="s">
        <v>280</v>
      </c>
      <c r="C25" s="129" t="s">
        <v>312</v>
      </c>
    </row>
    <row r="26" spans="1:3" x14ac:dyDescent="0.2">
      <c r="A26" s="128" t="s">
        <v>177</v>
      </c>
      <c r="B26" s="128" t="s">
        <v>280</v>
      </c>
      <c r="C26" s="129" t="s">
        <v>313</v>
      </c>
    </row>
    <row r="28" spans="1:3" x14ac:dyDescent="0.2">
      <c r="B28" s="128" t="s">
        <v>287</v>
      </c>
      <c r="C28" s="129" t="s">
        <v>314</v>
      </c>
    </row>
    <row r="29" spans="1:3" x14ac:dyDescent="0.2">
      <c r="B29" s="128" t="s">
        <v>261</v>
      </c>
      <c r="C29" s="129" t="s">
        <v>315</v>
      </c>
    </row>
    <row r="30" spans="1:3" x14ac:dyDescent="0.2">
      <c r="B30" s="128" t="s">
        <v>288</v>
      </c>
      <c r="C30" s="129" t="s">
        <v>316</v>
      </c>
    </row>
    <row r="31" spans="1:3" x14ac:dyDescent="0.2">
      <c r="B31" s="128" t="s">
        <v>289</v>
      </c>
      <c r="C31" s="129" t="s">
        <v>317</v>
      </c>
    </row>
    <row r="32" spans="1:3" x14ac:dyDescent="0.2">
      <c r="B32" s="128" t="s">
        <v>318</v>
      </c>
      <c r="C32" s="129" t="s">
        <v>319</v>
      </c>
    </row>
    <row r="33" spans="2:3" x14ac:dyDescent="0.2">
      <c r="B33" s="128" t="s">
        <v>283</v>
      </c>
      <c r="C33" s="129" t="s">
        <v>320</v>
      </c>
    </row>
  </sheetData>
  <sheetProtection algorithmName="SHA-512" hashValue="ddin0v0khjRl2MHMJWIaACYwknIqSrKuPMSlpUqx4w0mjdmtelmR+/q8Z7s3yS6jupR0g4HFPStKa68UynohnQ==" saltValue="cw5CRzP7j8lOmvYmyJvNQ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dimension ref="A1:AE618"/>
  <sheetViews>
    <sheetView workbookViewId="0"/>
  </sheetViews>
  <sheetFormatPr baseColWidth="10" defaultRowHeight="12.75" x14ac:dyDescent="0.2"/>
  <cols>
    <col min="1" max="1" width="2.7109375" style="426" customWidth="1"/>
    <col min="2" max="2" width="17.140625" style="388" bestFit="1" customWidth="1"/>
    <col min="3" max="3" width="43.42578125" style="427" bestFit="1" customWidth="1"/>
    <col min="4" max="4" width="9.5703125" style="427" bestFit="1" customWidth="1"/>
    <col min="5" max="5" width="11.28515625" style="428" customWidth="1"/>
    <col min="6" max="6" width="4.7109375" style="427" customWidth="1"/>
    <col min="7" max="7" width="11.42578125" style="359"/>
    <col min="8" max="8" width="1.7109375" style="360" customWidth="1"/>
    <col min="9" max="9" width="18.140625" style="359" bestFit="1" customWidth="1"/>
    <col min="10" max="10" width="8.42578125" style="359" bestFit="1" customWidth="1"/>
    <col min="11" max="11" width="43.42578125" style="359" bestFit="1" customWidth="1"/>
    <col min="12" max="12" width="7.7109375" style="359" bestFit="1" customWidth="1"/>
    <col min="13" max="14" width="23.42578125" style="362" customWidth="1"/>
    <col min="15" max="15" width="19" style="362" customWidth="1"/>
    <col min="16" max="20" width="11.42578125" style="362"/>
    <col min="21" max="21" width="6.5703125" style="359" customWidth="1"/>
    <col min="22" max="22" width="8.140625" style="363" customWidth="1"/>
    <col min="23" max="242" width="11.42578125" style="359"/>
    <col min="243" max="243" width="2.7109375" style="359" customWidth="1"/>
    <col min="244" max="244" width="15.42578125" style="359" bestFit="1" customWidth="1"/>
    <col min="245" max="245" width="27.7109375" style="359" bestFit="1" customWidth="1"/>
    <col min="246" max="246" width="9.5703125" style="359" bestFit="1" customWidth="1"/>
    <col min="247" max="247" width="11.28515625" style="359" customWidth="1"/>
    <col min="248" max="248" width="4.7109375" style="359" customWidth="1"/>
    <col min="249" max="249" width="11.42578125" style="359"/>
    <col min="250" max="250" width="1.7109375" style="359" customWidth="1"/>
    <col min="251" max="251" width="23.85546875" style="359" customWidth="1"/>
    <col min="252" max="252" width="40.140625" style="359" bestFit="1" customWidth="1"/>
    <col min="253" max="253" width="16.42578125" style="359" bestFit="1" customWidth="1"/>
    <col min="254" max="254" width="21.85546875" style="359" customWidth="1"/>
    <col min="255" max="255" width="19" style="359" customWidth="1"/>
    <col min="256" max="256" width="12.140625" style="359" customWidth="1"/>
    <col min="257" max="257" width="12.5703125" style="359" bestFit="1" customWidth="1"/>
    <col min="258" max="258" width="11" style="359" customWidth="1"/>
    <col min="259" max="259" width="18.28515625" style="359" bestFit="1" customWidth="1"/>
    <col min="260" max="260" width="13.5703125" style="359" customWidth="1"/>
    <col min="261" max="261" width="23.28515625" style="359" customWidth="1"/>
    <col min="262" max="262" width="11" style="359" customWidth="1"/>
    <col min="263" max="263" width="20.5703125" style="359" bestFit="1" customWidth="1"/>
    <col min="264" max="264" width="12.140625" style="359" bestFit="1" customWidth="1"/>
    <col min="265" max="265" width="18.5703125" style="359" bestFit="1" customWidth="1"/>
    <col min="266" max="266" width="16.42578125" style="359" customWidth="1"/>
    <col min="267" max="267" width="23.5703125" style="359" customWidth="1"/>
    <col min="268" max="268" width="9.140625" style="359" customWidth="1"/>
    <col min="269" max="269" width="21.5703125" style="359" customWidth="1"/>
    <col min="270" max="270" width="11.7109375" style="359" customWidth="1"/>
    <col min="271" max="271" width="21.28515625" style="359" bestFit="1" customWidth="1"/>
    <col min="272" max="276" width="11.5703125" style="359" customWidth="1"/>
    <col min="277" max="277" width="11.42578125" style="359"/>
    <col min="278" max="278" width="10" style="359" customWidth="1"/>
    <col min="279" max="498" width="11.42578125" style="359"/>
    <col min="499" max="499" width="2.7109375" style="359" customWidth="1"/>
    <col min="500" max="500" width="15.42578125" style="359" bestFit="1" customWidth="1"/>
    <col min="501" max="501" width="27.7109375" style="359" bestFit="1" customWidth="1"/>
    <col min="502" max="502" width="9.5703125" style="359" bestFit="1" customWidth="1"/>
    <col min="503" max="503" width="11.28515625" style="359" customWidth="1"/>
    <col min="504" max="504" width="4.7109375" style="359" customWidth="1"/>
    <col min="505" max="505" width="11.42578125" style="359"/>
    <col min="506" max="506" width="1.7109375" style="359" customWidth="1"/>
    <col min="507" max="507" width="23.85546875" style="359" customWidth="1"/>
    <col min="508" max="508" width="40.140625" style="359" bestFit="1" customWidth="1"/>
    <col min="509" max="509" width="16.42578125" style="359" bestFit="1" customWidth="1"/>
    <col min="510" max="510" width="21.85546875" style="359" customWidth="1"/>
    <col min="511" max="511" width="19" style="359" customWidth="1"/>
    <col min="512" max="512" width="12.140625" style="359" customWidth="1"/>
    <col min="513" max="513" width="12.5703125" style="359" bestFit="1" customWidth="1"/>
    <col min="514" max="514" width="11" style="359" customWidth="1"/>
    <col min="515" max="515" width="18.28515625" style="359" bestFit="1" customWidth="1"/>
    <col min="516" max="516" width="13.5703125" style="359" customWidth="1"/>
    <col min="517" max="517" width="23.28515625" style="359" customWidth="1"/>
    <col min="518" max="518" width="11" style="359" customWidth="1"/>
    <col min="519" max="519" width="20.5703125" style="359" bestFit="1" customWidth="1"/>
    <col min="520" max="520" width="12.140625" style="359" bestFit="1" customWidth="1"/>
    <col min="521" max="521" width="18.5703125" style="359" bestFit="1" customWidth="1"/>
    <col min="522" max="522" width="16.42578125" style="359" customWidth="1"/>
    <col min="523" max="523" width="23.5703125" style="359" customWidth="1"/>
    <col min="524" max="524" width="9.140625" style="359" customWidth="1"/>
    <col min="525" max="525" width="21.5703125" style="359" customWidth="1"/>
    <col min="526" max="526" width="11.7109375" style="359" customWidth="1"/>
    <col min="527" max="527" width="21.28515625" style="359" bestFit="1" customWidth="1"/>
    <col min="528" max="532" width="11.5703125" style="359" customWidth="1"/>
    <col min="533" max="533" width="11.42578125" style="359"/>
    <col min="534" max="534" width="10" style="359" customWidth="1"/>
    <col min="535" max="754" width="11.42578125" style="359"/>
    <col min="755" max="755" width="2.7109375" style="359" customWidth="1"/>
    <col min="756" max="756" width="15.42578125" style="359" bestFit="1" customWidth="1"/>
    <col min="757" max="757" width="27.7109375" style="359" bestFit="1" customWidth="1"/>
    <col min="758" max="758" width="9.5703125" style="359" bestFit="1" customWidth="1"/>
    <col min="759" max="759" width="11.28515625" style="359" customWidth="1"/>
    <col min="760" max="760" width="4.7109375" style="359" customWidth="1"/>
    <col min="761" max="761" width="11.42578125" style="359"/>
    <col min="762" max="762" width="1.7109375" style="359" customWidth="1"/>
    <col min="763" max="763" width="23.85546875" style="359" customWidth="1"/>
    <col min="764" max="764" width="40.140625" style="359" bestFit="1" customWidth="1"/>
    <col min="765" max="765" width="16.42578125" style="359" bestFit="1" customWidth="1"/>
    <col min="766" max="766" width="21.85546875" style="359" customWidth="1"/>
    <col min="767" max="767" width="19" style="359" customWidth="1"/>
    <col min="768" max="768" width="12.140625" style="359" customWidth="1"/>
    <col min="769" max="769" width="12.5703125" style="359" bestFit="1" customWidth="1"/>
    <col min="770" max="770" width="11" style="359" customWidth="1"/>
    <col min="771" max="771" width="18.28515625" style="359" bestFit="1" customWidth="1"/>
    <col min="772" max="772" width="13.5703125" style="359" customWidth="1"/>
    <col min="773" max="773" width="23.28515625" style="359" customWidth="1"/>
    <col min="774" max="774" width="11" style="359" customWidth="1"/>
    <col min="775" max="775" width="20.5703125" style="359" bestFit="1" customWidth="1"/>
    <col min="776" max="776" width="12.140625" style="359" bestFit="1" customWidth="1"/>
    <col min="777" max="777" width="18.5703125" style="359" bestFit="1" customWidth="1"/>
    <col min="778" max="778" width="16.42578125" style="359" customWidth="1"/>
    <col min="779" max="779" width="23.5703125" style="359" customWidth="1"/>
    <col min="780" max="780" width="9.140625" style="359" customWidth="1"/>
    <col min="781" max="781" width="21.5703125" style="359" customWidth="1"/>
    <col min="782" max="782" width="11.7109375" style="359" customWidth="1"/>
    <col min="783" max="783" width="21.28515625" style="359" bestFit="1" customWidth="1"/>
    <col min="784" max="788" width="11.5703125" style="359" customWidth="1"/>
    <col min="789" max="789" width="11.42578125" style="359"/>
    <col min="790" max="790" width="10" style="359" customWidth="1"/>
    <col min="791" max="1010" width="11.42578125" style="359"/>
    <col min="1011" max="1011" width="2.7109375" style="359" customWidth="1"/>
    <col min="1012" max="1012" width="15.42578125" style="359" bestFit="1" customWidth="1"/>
    <col min="1013" max="1013" width="27.7109375" style="359" bestFit="1" customWidth="1"/>
    <col min="1014" max="1014" width="9.5703125" style="359" bestFit="1" customWidth="1"/>
    <col min="1015" max="1015" width="11.28515625" style="359" customWidth="1"/>
    <col min="1016" max="1016" width="4.7109375" style="359" customWidth="1"/>
    <col min="1017" max="1017" width="11.42578125" style="359"/>
    <col min="1018" max="1018" width="1.7109375" style="359" customWidth="1"/>
    <col min="1019" max="1019" width="23.85546875" style="359" customWidth="1"/>
    <col min="1020" max="1020" width="40.140625" style="359" bestFit="1" customWidth="1"/>
    <col min="1021" max="1021" width="16.42578125" style="359" bestFit="1" customWidth="1"/>
    <col min="1022" max="1022" width="21.85546875" style="359" customWidth="1"/>
    <col min="1023" max="1023" width="19" style="359" customWidth="1"/>
    <col min="1024" max="1024" width="12.140625" style="359" customWidth="1"/>
    <col min="1025" max="1025" width="12.5703125" style="359" bestFit="1" customWidth="1"/>
    <col min="1026" max="1026" width="11" style="359" customWidth="1"/>
    <col min="1027" max="1027" width="18.28515625" style="359" bestFit="1" customWidth="1"/>
    <col min="1028" max="1028" width="13.5703125" style="359" customWidth="1"/>
    <col min="1029" max="1029" width="23.28515625" style="359" customWidth="1"/>
    <col min="1030" max="1030" width="11" style="359" customWidth="1"/>
    <col min="1031" max="1031" width="20.5703125" style="359" bestFit="1" customWidth="1"/>
    <col min="1032" max="1032" width="12.140625" style="359" bestFit="1" customWidth="1"/>
    <col min="1033" max="1033" width="18.5703125" style="359" bestFit="1" customWidth="1"/>
    <col min="1034" max="1034" width="16.42578125" style="359" customWidth="1"/>
    <col min="1035" max="1035" width="23.5703125" style="359" customWidth="1"/>
    <col min="1036" max="1036" width="9.140625" style="359" customWidth="1"/>
    <col min="1037" max="1037" width="21.5703125" style="359" customWidth="1"/>
    <col min="1038" max="1038" width="11.7109375" style="359" customWidth="1"/>
    <col min="1039" max="1039" width="21.28515625" style="359" bestFit="1" customWidth="1"/>
    <col min="1040" max="1044" width="11.5703125" style="359" customWidth="1"/>
    <col min="1045" max="1045" width="11.42578125" style="359"/>
    <col min="1046" max="1046" width="10" style="359" customWidth="1"/>
    <col min="1047" max="1266" width="11.42578125" style="359"/>
    <col min="1267" max="1267" width="2.7109375" style="359" customWidth="1"/>
    <col min="1268" max="1268" width="15.42578125" style="359" bestFit="1" customWidth="1"/>
    <col min="1269" max="1269" width="27.7109375" style="359" bestFit="1" customWidth="1"/>
    <col min="1270" max="1270" width="9.5703125" style="359" bestFit="1" customWidth="1"/>
    <col min="1271" max="1271" width="11.28515625" style="359" customWidth="1"/>
    <col min="1272" max="1272" width="4.7109375" style="359" customWidth="1"/>
    <col min="1273" max="1273" width="11.42578125" style="359"/>
    <col min="1274" max="1274" width="1.7109375" style="359" customWidth="1"/>
    <col min="1275" max="1275" width="23.85546875" style="359" customWidth="1"/>
    <col min="1276" max="1276" width="40.140625" style="359" bestFit="1" customWidth="1"/>
    <col min="1277" max="1277" width="16.42578125" style="359" bestFit="1" customWidth="1"/>
    <col min="1278" max="1278" width="21.85546875" style="359" customWidth="1"/>
    <col min="1279" max="1279" width="19" style="359" customWidth="1"/>
    <col min="1280" max="1280" width="12.140625" style="359" customWidth="1"/>
    <col min="1281" max="1281" width="12.5703125" style="359" bestFit="1" customWidth="1"/>
    <col min="1282" max="1282" width="11" style="359" customWidth="1"/>
    <col min="1283" max="1283" width="18.28515625" style="359" bestFit="1" customWidth="1"/>
    <col min="1284" max="1284" width="13.5703125" style="359" customWidth="1"/>
    <col min="1285" max="1285" width="23.28515625" style="359" customWidth="1"/>
    <col min="1286" max="1286" width="11" style="359" customWidth="1"/>
    <col min="1287" max="1287" width="20.5703125" style="359" bestFit="1" customWidth="1"/>
    <col min="1288" max="1288" width="12.140625" style="359" bestFit="1" customWidth="1"/>
    <col min="1289" max="1289" width="18.5703125" style="359" bestFit="1" customWidth="1"/>
    <col min="1290" max="1290" width="16.42578125" style="359" customWidth="1"/>
    <col min="1291" max="1291" width="23.5703125" style="359" customWidth="1"/>
    <col min="1292" max="1292" width="9.140625" style="359" customWidth="1"/>
    <col min="1293" max="1293" width="21.5703125" style="359" customWidth="1"/>
    <col min="1294" max="1294" width="11.7109375" style="359" customWidth="1"/>
    <col min="1295" max="1295" width="21.28515625" style="359" bestFit="1" customWidth="1"/>
    <col min="1296" max="1300" width="11.5703125" style="359" customWidth="1"/>
    <col min="1301" max="1301" width="11.42578125" style="359"/>
    <col min="1302" max="1302" width="10" style="359" customWidth="1"/>
    <col min="1303" max="1522" width="11.42578125" style="359"/>
    <col min="1523" max="1523" width="2.7109375" style="359" customWidth="1"/>
    <col min="1524" max="1524" width="15.42578125" style="359" bestFit="1" customWidth="1"/>
    <col min="1525" max="1525" width="27.7109375" style="359" bestFit="1" customWidth="1"/>
    <col min="1526" max="1526" width="9.5703125" style="359" bestFit="1" customWidth="1"/>
    <col min="1527" max="1527" width="11.28515625" style="359" customWidth="1"/>
    <col min="1528" max="1528" width="4.7109375" style="359" customWidth="1"/>
    <col min="1529" max="1529" width="11.42578125" style="359"/>
    <col min="1530" max="1530" width="1.7109375" style="359" customWidth="1"/>
    <col min="1531" max="1531" width="23.85546875" style="359" customWidth="1"/>
    <col min="1532" max="1532" width="40.140625" style="359" bestFit="1" customWidth="1"/>
    <col min="1533" max="1533" width="16.42578125" style="359" bestFit="1" customWidth="1"/>
    <col min="1534" max="1534" width="21.85546875" style="359" customWidth="1"/>
    <col min="1535" max="1535" width="19" style="359" customWidth="1"/>
    <col min="1536" max="1536" width="12.140625" style="359" customWidth="1"/>
    <col min="1537" max="1537" width="12.5703125" style="359" bestFit="1" customWidth="1"/>
    <col min="1538" max="1538" width="11" style="359" customWidth="1"/>
    <col min="1539" max="1539" width="18.28515625" style="359" bestFit="1" customWidth="1"/>
    <col min="1540" max="1540" width="13.5703125" style="359" customWidth="1"/>
    <col min="1541" max="1541" width="23.28515625" style="359" customWidth="1"/>
    <col min="1542" max="1542" width="11" style="359" customWidth="1"/>
    <col min="1543" max="1543" width="20.5703125" style="359" bestFit="1" customWidth="1"/>
    <col min="1544" max="1544" width="12.140625" style="359" bestFit="1" customWidth="1"/>
    <col min="1545" max="1545" width="18.5703125" style="359" bestFit="1" customWidth="1"/>
    <col min="1546" max="1546" width="16.42578125" style="359" customWidth="1"/>
    <col min="1547" max="1547" width="23.5703125" style="359" customWidth="1"/>
    <col min="1548" max="1548" width="9.140625" style="359" customWidth="1"/>
    <col min="1549" max="1549" width="21.5703125" style="359" customWidth="1"/>
    <col min="1550" max="1550" width="11.7109375" style="359" customWidth="1"/>
    <col min="1551" max="1551" width="21.28515625" style="359" bestFit="1" customWidth="1"/>
    <col min="1552" max="1556" width="11.5703125" style="359" customWidth="1"/>
    <col min="1557" max="1557" width="11.42578125" style="359"/>
    <col min="1558" max="1558" width="10" style="359" customWidth="1"/>
    <col min="1559" max="1778" width="11.42578125" style="359"/>
    <col min="1779" max="1779" width="2.7109375" style="359" customWidth="1"/>
    <col min="1780" max="1780" width="15.42578125" style="359" bestFit="1" customWidth="1"/>
    <col min="1781" max="1781" width="27.7109375" style="359" bestFit="1" customWidth="1"/>
    <col min="1782" max="1782" width="9.5703125" style="359" bestFit="1" customWidth="1"/>
    <col min="1783" max="1783" width="11.28515625" style="359" customWidth="1"/>
    <col min="1784" max="1784" width="4.7109375" style="359" customWidth="1"/>
    <col min="1785" max="1785" width="11.42578125" style="359"/>
    <col min="1786" max="1786" width="1.7109375" style="359" customWidth="1"/>
    <col min="1787" max="1787" width="23.85546875" style="359" customWidth="1"/>
    <col min="1788" max="1788" width="40.140625" style="359" bestFit="1" customWidth="1"/>
    <col min="1789" max="1789" width="16.42578125" style="359" bestFit="1" customWidth="1"/>
    <col min="1790" max="1790" width="21.85546875" style="359" customWidth="1"/>
    <col min="1791" max="1791" width="19" style="359" customWidth="1"/>
    <col min="1792" max="1792" width="12.140625" style="359" customWidth="1"/>
    <col min="1793" max="1793" width="12.5703125" style="359" bestFit="1" customWidth="1"/>
    <col min="1794" max="1794" width="11" style="359" customWidth="1"/>
    <col min="1795" max="1795" width="18.28515625" style="359" bestFit="1" customWidth="1"/>
    <col min="1796" max="1796" width="13.5703125" style="359" customWidth="1"/>
    <col min="1797" max="1797" width="23.28515625" style="359" customWidth="1"/>
    <col min="1798" max="1798" width="11" style="359" customWidth="1"/>
    <col min="1799" max="1799" width="20.5703125" style="359" bestFit="1" customWidth="1"/>
    <col min="1800" max="1800" width="12.140625" style="359" bestFit="1" customWidth="1"/>
    <col min="1801" max="1801" width="18.5703125" style="359" bestFit="1" customWidth="1"/>
    <col min="1802" max="1802" width="16.42578125" style="359" customWidth="1"/>
    <col min="1803" max="1803" width="23.5703125" style="359" customWidth="1"/>
    <col min="1804" max="1804" width="9.140625" style="359" customWidth="1"/>
    <col min="1805" max="1805" width="21.5703125" style="359" customWidth="1"/>
    <col min="1806" max="1806" width="11.7109375" style="359" customWidth="1"/>
    <col min="1807" max="1807" width="21.28515625" style="359" bestFit="1" customWidth="1"/>
    <col min="1808" max="1812" width="11.5703125" style="359" customWidth="1"/>
    <col min="1813" max="1813" width="11.42578125" style="359"/>
    <col min="1814" max="1814" width="10" style="359" customWidth="1"/>
    <col min="1815" max="2034" width="11.42578125" style="359"/>
    <col min="2035" max="2035" width="2.7109375" style="359" customWidth="1"/>
    <col min="2036" max="2036" width="15.42578125" style="359" bestFit="1" customWidth="1"/>
    <col min="2037" max="2037" width="27.7109375" style="359" bestFit="1" customWidth="1"/>
    <col min="2038" max="2038" width="9.5703125" style="359" bestFit="1" customWidth="1"/>
    <col min="2039" max="2039" width="11.28515625" style="359" customWidth="1"/>
    <col min="2040" max="2040" width="4.7109375" style="359" customWidth="1"/>
    <col min="2041" max="2041" width="11.42578125" style="359"/>
    <col min="2042" max="2042" width="1.7109375" style="359" customWidth="1"/>
    <col min="2043" max="2043" width="23.85546875" style="359" customWidth="1"/>
    <col min="2044" max="2044" width="40.140625" style="359" bestFit="1" customWidth="1"/>
    <col min="2045" max="2045" width="16.42578125" style="359" bestFit="1" customWidth="1"/>
    <col min="2046" max="2046" width="21.85546875" style="359" customWidth="1"/>
    <col min="2047" max="2047" width="19" style="359" customWidth="1"/>
    <col min="2048" max="2048" width="12.140625" style="359" customWidth="1"/>
    <col min="2049" max="2049" width="12.5703125" style="359" bestFit="1" customWidth="1"/>
    <col min="2050" max="2050" width="11" style="359" customWidth="1"/>
    <col min="2051" max="2051" width="18.28515625" style="359" bestFit="1" customWidth="1"/>
    <col min="2052" max="2052" width="13.5703125" style="359" customWidth="1"/>
    <col min="2053" max="2053" width="23.28515625" style="359" customWidth="1"/>
    <col min="2054" max="2054" width="11" style="359" customWidth="1"/>
    <col min="2055" max="2055" width="20.5703125" style="359" bestFit="1" customWidth="1"/>
    <col min="2056" max="2056" width="12.140625" style="359" bestFit="1" customWidth="1"/>
    <col min="2057" max="2057" width="18.5703125" style="359" bestFit="1" customWidth="1"/>
    <col min="2058" max="2058" width="16.42578125" style="359" customWidth="1"/>
    <col min="2059" max="2059" width="23.5703125" style="359" customWidth="1"/>
    <col min="2060" max="2060" width="9.140625" style="359" customWidth="1"/>
    <col min="2061" max="2061" width="21.5703125" style="359" customWidth="1"/>
    <col min="2062" max="2062" width="11.7109375" style="359" customWidth="1"/>
    <col min="2063" max="2063" width="21.28515625" style="359" bestFit="1" customWidth="1"/>
    <col min="2064" max="2068" width="11.5703125" style="359" customWidth="1"/>
    <col min="2069" max="2069" width="11.42578125" style="359"/>
    <col min="2070" max="2070" width="10" style="359" customWidth="1"/>
    <col min="2071" max="2290" width="11.42578125" style="359"/>
    <col min="2291" max="2291" width="2.7109375" style="359" customWidth="1"/>
    <col min="2292" max="2292" width="15.42578125" style="359" bestFit="1" customWidth="1"/>
    <col min="2293" max="2293" width="27.7109375" style="359" bestFit="1" customWidth="1"/>
    <col min="2294" max="2294" width="9.5703125" style="359" bestFit="1" customWidth="1"/>
    <col min="2295" max="2295" width="11.28515625" style="359" customWidth="1"/>
    <col min="2296" max="2296" width="4.7109375" style="359" customWidth="1"/>
    <col min="2297" max="2297" width="11.42578125" style="359"/>
    <col min="2298" max="2298" width="1.7109375" style="359" customWidth="1"/>
    <col min="2299" max="2299" width="23.85546875" style="359" customWidth="1"/>
    <col min="2300" max="2300" width="40.140625" style="359" bestFit="1" customWidth="1"/>
    <col min="2301" max="2301" width="16.42578125" style="359" bestFit="1" customWidth="1"/>
    <col min="2302" max="2302" width="21.85546875" style="359" customWidth="1"/>
    <col min="2303" max="2303" width="19" style="359" customWidth="1"/>
    <col min="2304" max="2304" width="12.140625" style="359" customWidth="1"/>
    <col min="2305" max="2305" width="12.5703125" style="359" bestFit="1" customWidth="1"/>
    <col min="2306" max="2306" width="11" style="359" customWidth="1"/>
    <col min="2307" max="2307" width="18.28515625" style="359" bestFit="1" customWidth="1"/>
    <col min="2308" max="2308" width="13.5703125" style="359" customWidth="1"/>
    <col min="2309" max="2309" width="23.28515625" style="359" customWidth="1"/>
    <col min="2310" max="2310" width="11" style="359" customWidth="1"/>
    <col min="2311" max="2311" width="20.5703125" style="359" bestFit="1" customWidth="1"/>
    <col min="2312" max="2312" width="12.140625" style="359" bestFit="1" customWidth="1"/>
    <col min="2313" max="2313" width="18.5703125" style="359" bestFit="1" customWidth="1"/>
    <col min="2314" max="2314" width="16.42578125" style="359" customWidth="1"/>
    <col min="2315" max="2315" width="23.5703125" style="359" customWidth="1"/>
    <col min="2316" max="2316" width="9.140625" style="359" customWidth="1"/>
    <col min="2317" max="2317" width="21.5703125" style="359" customWidth="1"/>
    <col min="2318" max="2318" width="11.7109375" style="359" customWidth="1"/>
    <col min="2319" max="2319" width="21.28515625" style="359" bestFit="1" customWidth="1"/>
    <col min="2320" max="2324" width="11.5703125" style="359" customWidth="1"/>
    <col min="2325" max="2325" width="11.42578125" style="359"/>
    <col min="2326" max="2326" width="10" style="359" customWidth="1"/>
    <col min="2327" max="2546" width="11.42578125" style="359"/>
    <col min="2547" max="2547" width="2.7109375" style="359" customWidth="1"/>
    <col min="2548" max="2548" width="15.42578125" style="359" bestFit="1" customWidth="1"/>
    <col min="2549" max="2549" width="27.7109375" style="359" bestFit="1" customWidth="1"/>
    <col min="2550" max="2550" width="9.5703125" style="359" bestFit="1" customWidth="1"/>
    <col min="2551" max="2551" width="11.28515625" style="359" customWidth="1"/>
    <col min="2552" max="2552" width="4.7109375" style="359" customWidth="1"/>
    <col min="2553" max="2553" width="11.42578125" style="359"/>
    <col min="2554" max="2554" width="1.7109375" style="359" customWidth="1"/>
    <col min="2555" max="2555" width="23.85546875" style="359" customWidth="1"/>
    <col min="2556" max="2556" width="40.140625" style="359" bestFit="1" customWidth="1"/>
    <col min="2557" max="2557" width="16.42578125" style="359" bestFit="1" customWidth="1"/>
    <col min="2558" max="2558" width="21.85546875" style="359" customWidth="1"/>
    <col min="2559" max="2559" width="19" style="359" customWidth="1"/>
    <col min="2560" max="2560" width="12.140625" style="359" customWidth="1"/>
    <col min="2561" max="2561" width="12.5703125" style="359" bestFit="1" customWidth="1"/>
    <col min="2562" max="2562" width="11" style="359" customWidth="1"/>
    <col min="2563" max="2563" width="18.28515625" style="359" bestFit="1" customWidth="1"/>
    <col min="2564" max="2564" width="13.5703125" style="359" customWidth="1"/>
    <col min="2565" max="2565" width="23.28515625" style="359" customWidth="1"/>
    <col min="2566" max="2566" width="11" style="359" customWidth="1"/>
    <col min="2567" max="2567" width="20.5703125" style="359" bestFit="1" customWidth="1"/>
    <col min="2568" max="2568" width="12.140625" style="359" bestFit="1" customWidth="1"/>
    <col min="2569" max="2569" width="18.5703125" style="359" bestFit="1" customWidth="1"/>
    <col min="2570" max="2570" width="16.42578125" style="359" customWidth="1"/>
    <col min="2571" max="2571" width="23.5703125" style="359" customWidth="1"/>
    <col min="2572" max="2572" width="9.140625" style="359" customWidth="1"/>
    <col min="2573" max="2573" width="21.5703125" style="359" customWidth="1"/>
    <col min="2574" max="2574" width="11.7109375" style="359" customWidth="1"/>
    <col min="2575" max="2575" width="21.28515625" style="359" bestFit="1" customWidth="1"/>
    <col min="2576" max="2580" width="11.5703125" style="359" customWidth="1"/>
    <col min="2581" max="2581" width="11.42578125" style="359"/>
    <col min="2582" max="2582" width="10" style="359" customWidth="1"/>
    <col min="2583" max="2802" width="11.42578125" style="359"/>
    <col min="2803" max="2803" width="2.7109375" style="359" customWidth="1"/>
    <col min="2804" max="2804" width="15.42578125" style="359" bestFit="1" customWidth="1"/>
    <col min="2805" max="2805" width="27.7109375" style="359" bestFit="1" customWidth="1"/>
    <col min="2806" max="2806" width="9.5703125" style="359" bestFit="1" customWidth="1"/>
    <col min="2807" max="2807" width="11.28515625" style="359" customWidth="1"/>
    <col min="2808" max="2808" width="4.7109375" style="359" customWidth="1"/>
    <col min="2809" max="2809" width="11.42578125" style="359"/>
    <col min="2810" max="2810" width="1.7109375" style="359" customWidth="1"/>
    <col min="2811" max="2811" width="23.85546875" style="359" customWidth="1"/>
    <col min="2812" max="2812" width="40.140625" style="359" bestFit="1" customWidth="1"/>
    <col min="2813" max="2813" width="16.42578125" style="359" bestFit="1" customWidth="1"/>
    <col min="2814" max="2814" width="21.85546875" style="359" customWidth="1"/>
    <col min="2815" max="2815" width="19" style="359" customWidth="1"/>
    <col min="2816" max="2816" width="12.140625" style="359" customWidth="1"/>
    <col min="2817" max="2817" width="12.5703125" style="359" bestFit="1" customWidth="1"/>
    <col min="2818" max="2818" width="11" style="359" customWidth="1"/>
    <col min="2819" max="2819" width="18.28515625" style="359" bestFit="1" customWidth="1"/>
    <col min="2820" max="2820" width="13.5703125" style="359" customWidth="1"/>
    <col min="2821" max="2821" width="23.28515625" style="359" customWidth="1"/>
    <col min="2822" max="2822" width="11" style="359" customWidth="1"/>
    <col min="2823" max="2823" width="20.5703125" style="359" bestFit="1" customWidth="1"/>
    <col min="2824" max="2824" width="12.140625" style="359" bestFit="1" customWidth="1"/>
    <col min="2825" max="2825" width="18.5703125" style="359" bestFit="1" customWidth="1"/>
    <col min="2826" max="2826" width="16.42578125" style="359" customWidth="1"/>
    <col min="2827" max="2827" width="23.5703125" style="359" customWidth="1"/>
    <col min="2828" max="2828" width="9.140625" style="359" customWidth="1"/>
    <col min="2829" max="2829" width="21.5703125" style="359" customWidth="1"/>
    <col min="2830" max="2830" width="11.7109375" style="359" customWidth="1"/>
    <col min="2831" max="2831" width="21.28515625" style="359" bestFit="1" customWidth="1"/>
    <col min="2832" max="2836" width="11.5703125" style="359" customWidth="1"/>
    <col min="2837" max="2837" width="11.42578125" style="359"/>
    <col min="2838" max="2838" width="10" style="359" customWidth="1"/>
    <col min="2839" max="3058" width="11.42578125" style="359"/>
    <col min="3059" max="3059" width="2.7109375" style="359" customWidth="1"/>
    <col min="3060" max="3060" width="15.42578125" style="359" bestFit="1" customWidth="1"/>
    <col min="3061" max="3061" width="27.7109375" style="359" bestFit="1" customWidth="1"/>
    <col min="3062" max="3062" width="9.5703125" style="359" bestFit="1" customWidth="1"/>
    <col min="3063" max="3063" width="11.28515625" style="359" customWidth="1"/>
    <col min="3064" max="3064" width="4.7109375" style="359" customWidth="1"/>
    <col min="3065" max="3065" width="11.42578125" style="359"/>
    <col min="3066" max="3066" width="1.7109375" style="359" customWidth="1"/>
    <col min="3067" max="3067" width="23.85546875" style="359" customWidth="1"/>
    <col min="3068" max="3068" width="40.140625" style="359" bestFit="1" customWidth="1"/>
    <col min="3069" max="3069" width="16.42578125" style="359" bestFit="1" customWidth="1"/>
    <col min="3070" max="3070" width="21.85546875" style="359" customWidth="1"/>
    <col min="3071" max="3071" width="19" style="359" customWidth="1"/>
    <col min="3072" max="3072" width="12.140625" style="359" customWidth="1"/>
    <col min="3073" max="3073" width="12.5703125" style="359" bestFit="1" customWidth="1"/>
    <col min="3074" max="3074" width="11" style="359" customWidth="1"/>
    <col min="3075" max="3075" width="18.28515625" style="359" bestFit="1" customWidth="1"/>
    <col min="3076" max="3076" width="13.5703125" style="359" customWidth="1"/>
    <col min="3077" max="3077" width="23.28515625" style="359" customWidth="1"/>
    <col min="3078" max="3078" width="11" style="359" customWidth="1"/>
    <col min="3079" max="3079" width="20.5703125" style="359" bestFit="1" customWidth="1"/>
    <col min="3080" max="3080" width="12.140625" style="359" bestFit="1" customWidth="1"/>
    <col min="3081" max="3081" width="18.5703125" style="359" bestFit="1" customWidth="1"/>
    <col min="3082" max="3082" width="16.42578125" style="359" customWidth="1"/>
    <col min="3083" max="3083" width="23.5703125" style="359" customWidth="1"/>
    <col min="3084" max="3084" width="9.140625" style="359" customWidth="1"/>
    <col min="3085" max="3085" width="21.5703125" style="359" customWidth="1"/>
    <col min="3086" max="3086" width="11.7109375" style="359" customWidth="1"/>
    <col min="3087" max="3087" width="21.28515625" style="359" bestFit="1" customWidth="1"/>
    <col min="3088" max="3092" width="11.5703125" style="359" customWidth="1"/>
    <col min="3093" max="3093" width="11.42578125" style="359"/>
    <col min="3094" max="3094" width="10" style="359" customWidth="1"/>
    <col min="3095" max="3314" width="11.42578125" style="359"/>
    <col min="3315" max="3315" width="2.7109375" style="359" customWidth="1"/>
    <col min="3316" max="3316" width="15.42578125" style="359" bestFit="1" customWidth="1"/>
    <col min="3317" max="3317" width="27.7109375" style="359" bestFit="1" customWidth="1"/>
    <col min="3318" max="3318" width="9.5703125" style="359" bestFit="1" customWidth="1"/>
    <col min="3319" max="3319" width="11.28515625" style="359" customWidth="1"/>
    <col min="3320" max="3320" width="4.7109375" style="359" customWidth="1"/>
    <col min="3321" max="3321" width="11.42578125" style="359"/>
    <col min="3322" max="3322" width="1.7109375" style="359" customWidth="1"/>
    <col min="3323" max="3323" width="23.85546875" style="359" customWidth="1"/>
    <col min="3324" max="3324" width="40.140625" style="359" bestFit="1" customWidth="1"/>
    <col min="3325" max="3325" width="16.42578125" style="359" bestFit="1" customWidth="1"/>
    <col min="3326" max="3326" width="21.85546875" style="359" customWidth="1"/>
    <col min="3327" max="3327" width="19" style="359" customWidth="1"/>
    <col min="3328" max="3328" width="12.140625" style="359" customWidth="1"/>
    <col min="3329" max="3329" width="12.5703125" style="359" bestFit="1" customWidth="1"/>
    <col min="3330" max="3330" width="11" style="359" customWidth="1"/>
    <col min="3331" max="3331" width="18.28515625" style="359" bestFit="1" customWidth="1"/>
    <col min="3332" max="3332" width="13.5703125" style="359" customWidth="1"/>
    <col min="3333" max="3333" width="23.28515625" style="359" customWidth="1"/>
    <col min="3334" max="3334" width="11" style="359" customWidth="1"/>
    <col min="3335" max="3335" width="20.5703125" style="359" bestFit="1" customWidth="1"/>
    <col min="3336" max="3336" width="12.140625" style="359" bestFit="1" customWidth="1"/>
    <col min="3337" max="3337" width="18.5703125" style="359" bestFit="1" customWidth="1"/>
    <col min="3338" max="3338" width="16.42578125" style="359" customWidth="1"/>
    <col min="3339" max="3339" width="23.5703125" style="359" customWidth="1"/>
    <col min="3340" max="3340" width="9.140625" style="359" customWidth="1"/>
    <col min="3341" max="3341" width="21.5703125" style="359" customWidth="1"/>
    <col min="3342" max="3342" width="11.7109375" style="359" customWidth="1"/>
    <col min="3343" max="3343" width="21.28515625" style="359" bestFit="1" customWidth="1"/>
    <col min="3344" max="3348" width="11.5703125" style="359" customWidth="1"/>
    <col min="3349" max="3349" width="11.42578125" style="359"/>
    <col min="3350" max="3350" width="10" style="359" customWidth="1"/>
    <col min="3351" max="3570" width="11.42578125" style="359"/>
    <col min="3571" max="3571" width="2.7109375" style="359" customWidth="1"/>
    <col min="3572" max="3572" width="15.42578125" style="359" bestFit="1" customWidth="1"/>
    <col min="3573" max="3573" width="27.7109375" style="359" bestFit="1" customWidth="1"/>
    <col min="3574" max="3574" width="9.5703125" style="359" bestFit="1" customWidth="1"/>
    <col min="3575" max="3575" width="11.28515625" style="359" customWidth="1"/>
    <col min="3576" max="3576" width="4.7109375" style="359" customWidth="1"/>
    <col min="3577" max="3577" width="11.42578125" style="359"/>
    <col min="3578" max="3578" width="1.7109375" style="359" customWidth="1"/>
    <col min="3579" max="3579" width="23.85546875" style="359" customWidth="1"/>
    <col min="3580" max="3580" width="40.140625" style="359" bestFit="1" customWidth="1"/>
    <col min="3581" max="3581" width="16.42578125" style="359" bestFit="1" customWidth="1"/>
    <col min="3582" max="3582" width="21.85546875" style="359" customWidth="1"/>
    <col min="3583" max="3583" width="19" style="359" customWidth="1"/>
    <col min="3584" max="3584" width="12.140625" style="359" customWidth="1"/>
    <col min="3585" max="3585" width="12.5703125" style="359" bestFit="1" customWidth="1"/>
    <col min="3586" max="3586" width="11" style="359" customWidth="1"/>
    <col min="3587" max="3587" width="18.28515625" style="359" bestFit="1" customWidth="1"/>
    <col min="3588" max="3588" width="13.5703125" style="359" customWidth="1"/>
    <col min="3589" max="3589" width="23.28515625" style="359" customWidth="1"/>
    <col min="3590" max="3590" width="11" style="359" customWidth="1"/>
    <col min="3591" max="3591" width="20.5703125" style="359" bestFit="1" customWidth="1"/>
    <col min="3592" max="3592" width="12.140625" style="359" bestFit="1" customWidth="1"/>
    <col min="3593" max="3593" width="18.5703125" style="359" bestFit="1" customWidth="1"/>
    <col min="3594" max="3594" width="16.42578125" style="359" customWidth="1"/>
    <col min="3595" max="3595" width="23.5703125" style="359" customWidth="1"/>
    <col min="3596" max="3596" width="9.140625" style="359" customWidth="1"/>
    <col min="3597" max="3597" width="21.5703125" style="359" customWidth="1"/>
    <col min="3598" max="3598" width="11.7109375" style="359" customWidth="1"/>
    <col min="3599" max="3599" width="21.28515625" style="359" bestFit="1" customWidth="1"/>
    <col min="3600" max="3604" width="11.5703125" style="359" customWidth="1"/>
    <col min="3605" max="3605" width="11.42578125" style="359"/>
    <col min="3606" max="3606" width="10" style="359" customWidth="1"/>
    <col min="3607" max="3826" width="11.42578125" style="359"/>
    <col min="3827" max="3827" width="2.7109375" style="359" customWidth="1"/>
    <col min="3828" max="3828" width="15.42578125" style="359" bestFit="1" customWidth="1"/>
    <col min="3829" max="3829" width="27.7109375" style="359" bestFit="1" customWidth="1"/>
    <col min="3830" max="3830" width="9.5703125" style="359" bestFit="1" customWidth="1"/>
    <col min="3831" max="3831" width="11.28515625" style="359" customWidth="1"/>
    <col min="3832" max="3832" width="4.7109375" style="359" customWidth="1"/>
    <col min="3833" max="3833" width="11.42578125" style="359"/>
    <col min="3834" max="3834" width="1.7109375" style="359" customWidth="1"/>
    <col min="3835" max="3835" width="23.85546875" style="359" customWidth="1"/>
    <col min="3836" max="3836" width="40.140625" style="359" bestFit="1" customWidth="1"/>
    <col min="3837" max="3837" width="16.42578125" style="359" bestFit="1" customWidth="1"/>
    <col min="3838" max="3838" width="21.85546875" style="359" customWidth="1"/>
    <col min="3839" max="3839" width="19" style="359" customWidth="1"/>
    <col min="3840" max="3840" width="12.140625" style="359" customWidth="1"/>
    <col min="3841" max="3841" width="12.5703125" style="359" bestFit="1" customWidth="1"/>
    <col min="3842" max="3842" width="11" style="359" customWidth="1"/>
    <col min="3843" max="3843" width="18.28515625" style="359" bestFit="1" customWidth="1"/>
    <col min="3844" max="3844" width="13.5703125" style="359" customWidth="1"/>
    <col min="3845" max="3845" width="23.28515625" style="359" customWidth="1"/>
    <col min="3846" max="3846" width="11" style="359" customWidth="1"/>
    <col min="3847" max="3847" width="20.5703125" style="359" bestFit="1" customWidth="1"/>
    <col min="3848" max="3848" width="12.140625" style="359" bestFit="1" customWidth="1"/>
    <col min="3849" max="3849" width="18.5703125" style="359" bestFit="1" customWidth="1"/>
    <col min="3850" max="3850" width="16.42578125" style="359" customWidth="1"/>
    <col min="3851" max="3851" width="23.5703125" style="359" customWidth="1"/>
    <col min="3852" max="3852" width="9.140625" style="359" customWidth="1"/>
    <col min="3853" max="3853" width="21.5703125" style="359" customWidth="1"/>
    <col min="3854" max="3854" width="11.7109375" style="359" customWidth="1"/>
    <col min="3855" max="3855" width="21.28515625" style="359" bestFit="1" customWidth="1"/>
    <col min="3856" max="3860" width="11.5703125" style="359" customWidth="1"/>
    <col min="3861" max="3861" width="11.42578125" style="359"/>
    <col min="3862" max="3862" width="10" style="359" customWidth="1"/>
    <col min="3863" max="4082" width="11.42578125" style="359"/>
    <col min="4083" max="4083" width="2.7109375" style="359" customWidth="1"/>
    <col min="4084" max="4084" width="15.42578125" style="359" bestFit="1" customWidth="1"/>
    <col min="4085" max="4085" width="27.7109375" style="359" bestFit="1" customWidth="1"/>
    <col min="4086" max="4086" width="9.5703125" style="359" bestFit="1" customWidth="1"/>
    <col min="4087" max="4087" width="11.28515625" style="359" customWidth="1"/>
    <col min="4088" max="4088" width="4.7109375" style="359" customWidth="1"/>
    <col min="4089" max="4089" width="11.42578125" style="359"/>
    <col min="4090" max="4090" width="1.7109375" style="359" customWidth="1"/>
    <col min="4091" max="4091" width="23.85546875" style="359" customWidth="1"/>
    <col min="4092" max="4092" width="40.140625" style="359" bestFit="1" customWidth="1"/>
    <col min="4093" max="4093" width="16.42578125" style="359" bestFit="1" customWidth="1"/>
    <col min="4094" max="4094" width="21.85546875" style="359" customWidth="1"/>
    <col min="4095" max="4095" width="19" style="359" customWidth="1"/>
    <col min="4096" max="4096" width="12.140625" style="359" customWidth="1"/>
    <col min="4097" max="4097" width="12.5703125" style="359" bestFit="1" customWidth="1"/>
    <col min="4098" max="4098" width="11" style="359" customWidth="1"/>
    <col min="4099" max="4099" width="18.28515625" style="359" bestFit="1" customWidth="1"/>
    <col min="4100" max="4100" width="13.5703125" style="359" customWidth="1"/>
    <col min="4101" max="4101" width="23.28515625" style="359" customWidth="1"/>
    <col min="4102" max="4102" width="11" style="359" customWidth="1"/>
    <col min="4103" max="4103" width="20.5703125" style="359" bestFit="1" customWidth="1"/>
    <col min="4104" max="4104" width="12.140625" style="359" bestFit="1" customWidth="1"/>
    <col min="4105" max="4105" width="18.5703125" style="359" bestFit="1" customWidth="1"/>
    <col min="4106" max="4106" width="16.42578125" style="359" customWidth="1"/>
    <col min="4107" max="4107" width="23.5703125" style="359" customWidth="1"/>
    <col min="4108" max="4108" width="9.140625" style="359" customWidth="1"/>
    <col min="4109" max="4109" width="21.5703125" style="359" customWidth="1"/>
    <col min="4110" max="4110" width="11.7109375" style="359" customWidth="1"/>
    <col min="4111" max="4111" width="21.28515625" style="359" bestFit="1" customWidth="1"/>
    <col min="4112" max="4116" width="11.5703125" style="359" customWidth="1"/>
    <col min="4117" max="4117" width="11.42578125" style="359"/>
    <col min="4118" max="4118" width="10" style="359" customWidth="1"/>
    <col min="4119" max="4338" width="11.42578125" style="359"/>
    <col min="4339" max="4339" width="2.7109375" style="359" customWidth="1"/>
    <col min="4340" max="4340" width="15.42578125" style="359" bestFit="1" customWidth="1"/>
    <col min="4341" max="4341" width="27.7109375" style="359" bestFit="1" customWidth="1"/>
    <col min="4342" max="4342" width="9.5703125" style="359" bestFit="1" customWidth="1"/>
    <col min="4343" max="4343" width="11.28515625" style="359" customWidth="1"/>
    <col min="4344" max="4344" width="4.7109375" style="359" customWidth="1"/>
    <col min="4345" max="4345" width="11.42578125" style="359"/>
    <col min="4346" max="4346" width="1.7109375" style="359" customWidth="1"/>
    <col min="4347" max="4347" width="23.85546875" style="359" customWidth="1"/>
    <col min="4348" max="4348" width="40.140625" style="359" bestFit="1" customWidth="1"/>
    <col min="4349" max="4349" width="16.42578125" style="359" bestFit="1" customWidth="1"/>
    <col min="4350" max="4350" width="21.85546875" style="359" customWidth="1"/>
    <col min="4351" max="4351" width="19" style="359" customWidth="1"/>
    <col min="4352" max="4352" width="12.140625" style="359" customWidth="1"/>
    <col min="4353" max="4353" width="12.5703125" style="359" bestFit="1" customWidth="1"/>
    <col min="4354" max="4354" width="11" style="359" customWidth="1"/>
    <col min="4355" max="4355" width="18.28515625" style="359" bestFit="1" customWidth="1"/>
    <col min="4356" max="4356" width="13.5703125" style="359" customWidth="1"/>
    <col min="4357" max="4357" width="23.28515625" style="359" customWidth="1"/>
    <col min="4358" max="4358" width="11" style="359" customWidth="1"/>
    <col min="4359" max="4359" width="20.5703125" style="359" bestFit="1" customWidth="1"/>
    <col min="4360" max="4360" width="12.140625" style="359" bestFit="1" customWidth="1"/>
    <col min="4361" max="4361" width="18.5703125" style="359" bestFit="1" customWidth="1"/>
    <col min="4362" max="4362" width="16.42578125" style="359" customWidth="1"/>
    <col min="4363" max="4363" width="23.5703125" style="359" customWidth="1"/>
    <col min="4364" max="4364" width="9.140625" style="359" customWidth="1"/>
    <col min="4365" max="4365" width="21.5703125" style="359" customWidth="1"/>
    <col min="4366" max="4366" width="11.7109375" style="359" customWidth="1"/>
    <col min="4367" max="4367" width="21.28515625" style="359" bestFit="1" customWidth="1"/>
    <col min="4368" max="4372" width="11.5703125" style="359" customWidth="1"/>
    <col min="4373" max="4373" width="11.42578125" style="359"/>
    <col min="4374" max="4374" width="10" style="359" customWidth="1"/>
    <col min="4375" max="4594" width="11.42578125" style="359"/>
    <col min="4595" max="4595" width="2.7109375" style="359" customWidth="1"/>
    <col min="4596" max="4596" width="15.42578125" style="359" bestFit="1" customWidth="1"/>
    <col min="4597" max="4597" width="27.7109375" style="359" bestFit="1" customWidth="1"/>
    <col min="4598" max="4598" width="9.5703125" style="359" bestFit="1" customWidth="1"/>
    <col min="4599" max="4599" width="11.28515625" style="359" customWidth="1"/>
    <col min="4600" max="4600" width="4.7109375" style="359" customWidth="1"/>
    <col min="4601" max="4601" width="11.42578125" style="359"/>
    <col min="4602" max="4602" width="1.7109375" style="359" customWidth="1"/>
    <col min="4603" max="4603" width="23.85546875" style="359" customWidth="1"/>
    <col min="4604" max="4604" width="40.140625" style="359" bestFit="1" customWidth="1"/>
    <col min="4605" max="4605" width="16.42578125" style="359" bestFit="1" customWidth="1"/>
    <col min="4606" max="4606" width="21.85546875" style="359" customWidth="1"/>
    <col min="4607" max="4607" width="19" style="359" customWidth="1"/>
    <col min="4608" max="4608" width="12.140625" style="359" customWidth="1"/>
    <col min="4609" max="4609" width="12.5703125" style="359" bestFit="1" customWidth="1"/>
    <col min="4610" max="4610" width="11" style="359" customWidth="1"/>
    <col min="4611" max="4611" width="18.28515625" style="359" bestFit="1" customWidth="1"/>
    <col min="4612" max="4612" width="13.5703125" style="359" customWidth="1"/>
    <col min="4613" max="4613" width="23.28515625" style="359" customWidth="1"/>
    <col min="4614" max="4614" width="11" style="359" customWidth="1"/>
    <col min="4615" max="4615" width="20.5703125" style="359" bestFit="1" customWidth="1"/>
    <col min="4616" max="4616" width="12.140625" style="359" bestFit="1" customWidth="1"/>
    <col min="4617" max="4617" width="18.5703125" style="359" bestFit="1" customWidth="1"/>
    <col min="4618" max="4618" width="16.42578125" style="359" customWidth="1"/>
    <col min="4619" max="4619" width="23.5703125" style="359" customWidth="1"/>
    <col min="4620" max="4620" width="9.140625" style="359" customWidth="1"/>
    <col min="4621" max="4621" width="21.5703125" style="359" customWidth="1"/>
    <col min="4622" max="4622" width="11.7109375" style="359" customWidth="1"/>
    <col min="4623" max="4623" width="21.28515625" style="359" bestFit="1" customWidth="1"/>
    <col min="4624" max="4628" width="11.5703125" style="359" customWidth="1"/>
    <col min="4629" max="4629" width="11.42578125" style="359"/>
    <col min="4630" max="4630" width="10" style="359" customWidth="1"/>
    <col min="4631" max="4850" width="11.42578125" style="359"/>
    <col min="4851" max="4851" width="2.7109375" style="359" customWidth="1"/>
    <col min="4852" max="4852" width="15.42578125" style="359" bestFit="1" customWidth="1"/>
    <col min="4853" max="4853" width="27.7109375" style="359" bestFit="1" customWidth="1"/>
    <col min="4854" max="4854" width="9.5703125" style="359" bestFit="1" customWidth="1"/>
    <col min="4855" max="4855" width="11.28515625" style="359" customWidth="1"/>
    <col min="4856" max="4856" width="4.7109375" style="359" customWidth="1"/>
    <col min="4857" max="4857" width="11.42578125" style="359"/>
    <col min="4858" max="4858" width="1.7109375" style="359" customWidth="1"/>
    <col min="4859" max="4859" width="23.85546875" style="359" customWidth="1"/>
    <col min="4860" max="4860" width="40.140625" style="359" bestFit="1" customWidth="1"/>
    <col min="4861" max="4861" width="16.42578125" style="359" bestFit="1" customWidth="1"/>
    <col min="4862" max="4862" width="21.85546875" style="359" customWidth="1"/>
    <col min="4863" max="4863" width="19" style="359" customWidth="1"/>
    <col min="4864" max="4864" width="12.140625" style="359" customWidth="1"/>
    <col min="4865" max="4865" width="12.5703125" style="359" bestFit="1" customWidth="1"/>
    <col min="4866" max="4866" width="11" style="359" customWidth="1"/>
    <col min="4867" max="4867" width="18.28515625" style="359" bestFit="1" customWidth="1"/>
    <col min="4868" max="4868" width="13.5703125" style="359" customWidth="1"/>
    <col min="4869" max="4869" width="23.28515625" style="359" customWidth="1"/>
    <col min="4870" max="4870" width="11" style="359" customWidth="1"/>
    <col min="4871" max="4871" width="20.5703125" style="359" bestFit="1" customWidth="1"/>
    <col min="4872" max="4872" width="12.140625" style="359" bestFit="1" customWidth="1"/>
    <col min="4873" max="4873" width="18.5703125" style="359" bestFit="1" customWidth="1"/>
    <col min="4874" max="4874" width="16.42578125" style="359" customWidth="1"/>
    <col min="4875" max="4875" width="23.5703125" style="359" customWidth="1"/>
    <col min="4876" max="4876" width="9.140625" style="359" customWidth="1"/>
    <col min="4877" max="4877" width="21.5703125" style="359" customWidth="1"/>
    <col min="4878" max="4878" width="11.7109375" style="359" customWidth="1"/>
    <col min="4879" max="4879" width="21.28515625" style="359" bestFit="1" customWidth="1"/>
    <col min="4880" max="4884" width="11.5703125" style="359" customWidth="1"/>
    <col min="4885" max="4885" width="11.42578125" style="359"/>
    <col min="4886" max="4886" width="10" style="359" customWidth="1"/>
    <col min="4887" max="5106" width="11.42578125" style="359"/>
    <col min="5107" max="5107" width="2.7109375" style="359" customWidth="1"/>
    <col min="5108" max="5108" width="15.42578125" style="359" bestFit="1" customWidth="1"/>
    <col min="5109" max="5109" width="27.7109375" style="359" bestFit="1" customWidth="1"/>
    <col min="5110" max="5110" width="9.5703125" style="359" bestFit="1" customWidth="1"/>
    <col min="5111" max="5111" width="11.28515625" style="359" customWidth="1"/>
    <col min="5112" max="5112" width="4.7109375" style="359" customWidth="1"/>
    <col min="5113" max="5113" width="11.42578125" style="359"/>
    <col min="5114" max="5114" width="1.7109375" style="359" customWidth="1"/>
    <col min="5115" max="5115" width="23.85546875" style="359" customWidth="1"/>
    <col min="5116" max="5116" width="40.140625" style="359" bestFit="1" customWidth="1"/>
    <col min="5117" max="5117" width="16.42578125" style="359" bestFit="1" customWidth="1"/>
    <col min="5118" max="5118" width="21.85546875" style="359" customWidth="1"/>
    <col min="5119" max="5119" width="19" style="359" customWidth="1"/>
    <col min="5120" max="5120" width="12.140625" style="359" customWidth="1"/>
    <col min="5121" max="5121" width="12.5703125" style="359" bestFit="1" customWidth="1"/>
    <col min="5122" max="5122" width="11" style="359" customWidth="1"/>
    <col min="5123" max="5123" width="18.28515625" style="359" bestFit="1" customWidth="1"/>
    <col min="5124" max="5124" width="13.5703125" style="359" customWidth="1"/>
    <col min="5125" max="5125" width="23.28515625" style="359" customWidth="1"/>
    <col min="5126" max="5126" width="11" style="359" customWidth="1"/>
    <col min="5127" max="5127" width="20.5703125" style="359" bestFit="1" customWidth="1"/>
    <col min="5128" max="5128" width="12.140625" style="359" bestFit="1" customWidth="1"/>
    <col min="5129" max="5129" width="18.5703125" style="359" bestFit="1" customWidth="1"/>
    <col min="5130" max="5130" width="16.42578125" style="359" customWidth="1"/>
    <col min="5131" max="5131" width="23.5703125" style="359" customWidth="1"/>
    <col min="5132" max="5132" width="9.140625" style="359" customWidth="1"/>
    <col min="5133" max="5133" width="21.5703125" style="359" customWidth="1"/>
    <col min="5134" max="5134" width="11.7109375" style="359" customWidth="1"/>
    <col min="5135" max="5135" width="21.28515625" style="359" bestFit="1" customWidth="1"/>
    <col min="5136" max="5140" width="11.5703125" style="359" customWidth="1"/>
    <col min="5141" max="5141" width="11.42578125" style="359"/>
    <col min="5142" max="5142" width="10" style="359" customWidth="1"/>
    <col min="5143" max="5362" width="11.42578125" style="359"/>
    <col min="5363" max="5363" width="2.7109375" style="359" customWidth="1"/>
    <col min="5364" max="5364" width="15.42578125" style="359" bestFit="1" customWidth="1"/>
    <col min="5365" max="5365" width="27.7109375" style="359" bestFit="1" customWidth="1"/>
    <col min="5366" max="5366" width="9.5703125" style="359" bestFit="1" customWidth="1"/>
    <col min="5367" max="5367" width="11.28515625" style="359" customWidth="1"/>
    <col min="5368" max="5368" width="4.7109375" style="359" customWidth="1"/>
    <col min="5369" max="5369" width="11.42578125" style="359"/>
    <col min="5370" max="5370" width="1.7109375" style="359" customWidth="1"/>
    <col min="5371" max="5371" width="23.85546875" style="359" customWidth="1"/>
    <col min="5372" max="5372" width="40.140625" style="359" bestFit="1" customWidth="1"/>
    <col min="5373" max="5373" width="16.42578125" style="359" bestFit="1" customWidth="1"/>
    <col min="5374" max="5374" width="21.85546875" style="359" customWidth="1"/>
    <col min="5375" max="5375" width="19" style="359" customWidth="1"/>
    <col min="5376" max="5376" width="12.140625" style="359" customWidth="1"/>
    <col min="5377" max="5377" width="12.5703125" style="359" bestFit="1" customWidth="1"/>
    <col min="5378" max="5378" width="11" style="359" customWidth="1"/>
    <col min="5379" max="5379" width="18.28515625" style="359" bestFit="1" customWidth="1"/>
    <col min="5380" max="5380" width="13.5703125" style="359" customWidth="1"/>
    <col min="5381" max="5381" width="23.28515625" style="359" customWidth="1"/>
    <col min="5382" max="5382" width="11" style="359" customWidth="1"/>
    <col min="5383" max="5383" width="20.5703125" style="359" bestFit="1" customWidth="1"/>
    <col min="5384" max="5384" width="12.140625" style="359" bestFit="1" customWidth="1"/>
    <col min="5385" max="5385" width="18.5703125" style="359" bestFit="1" customWidth="1"/>
    <col min="5386" max="5386" width="16.42578125" style="359" customWidth="1"/>
    <col min="5387" max="5387" width="23.5703125" style="359" customWidth="1"/>
    <col min="5388" max="5388" width="9.140625" style="359" customWidth="1"/>
    <col min="5389" max="5389" width="21.5703125" style="359" customWidth="1"/>
    <col min="5390" max="5390" width="11.7109375" style="359" customWidth="1"/>
    <col min="5391" max="5391" width="21.28515625" style="359" bestFit="1" customWidth="1"/>
    <col min="5392" max="5396" width="11.5703125" style="359" customWidth="1"/>
    <col min="5397" max="5397" width="11.42578125" style="359"/>
    <col min="5398" max="5398" width="10" style="359" customWidth="1"/>
    <col min="5399" max="5618" width="11.42578125" style="359"/>
    <col min="5619" max="5619" width="2.7109375" style="359" customWidth="1"/>
    <col min="5620" max="5620" width="15.42578125" style="359" bestFit="1" customWidth="1"/>
    <col min="5621" max="5621" width="27.7109375" style="359" bestFit="1" customWidth="1"/>
    <col min="5622" max="5622" width="9.5703125" style="359" bestFit="1" customWidth="1"/>
    <col min="5623" max="5623" width="11.28515625" style="359" customWidth="1"/>
    <col min="5624" max="5624" width="4.7109375" style="359" customWidth="1"/>
    <col min="5625" max="5625" width="11.42578125" style="359"/>
    <col min="5626" max="5626" width="1.7109375" style="359" customWidth="1"/>
    <col min="5627" max="5627" width="23.85546875" style="359" customWidth="1"/>
    <col min="5628" max="5628" width="40.140625" style="359" bestFit="1" customWidth="1"/>
    <col min="5629" max="5629" width="16.42578125" style="359" bestFit="1" customWidth="1"/>
    <col min="5630" max="5630" width="21.85546875" style="359" customWidth="1"/>
    <col min="5631" max="5631" width="19" style="359" customWidth="1"/>
    <col min="5632" max="5632" width="12.140625" style="359" customWidth="1"/>
    <col min="5633" max="5633" width="12.5703125" style="359" bestFit="1" customWidth="1"/>
    <col min="5634" max="5634" width="11" style="359" customWidth="1"/>
    <col min="5635" max="5635" width="18.28515625" style="359" bestFit="1" customWidth="1"/>
    <col min="5636" max="5636" width="13.5703125" style="359" customWidth="1"/>
    <col min="5637" max="5637" width="23.28515625" style="359" customWidth="1"/>
    <col min="5638" max="5638" width="11" style="359" customWidth="1"/>
    <col min="5639" max="5639" width="20.5703125" style="359" bestFit="1" customWidth="1"/>
    <col min="5640" max="5640" width="12.140625" style="359" bestFit="1" customWidth="1"/>
    <col min="5641" max="5641" width="18.5703125" style="359" bestFit="1" customWidth="1"/>
    <col min="5642" max="5642" width="16.42578125" style="359" customWidth="1"/>
    <col min="5643" max="5643" width="23.5703125" style="359" customWidth="1"/>
    <col min="5644" max="5644" width="9.140625" style="359" customWidth="1"/>
    <col min="5645" max="5645" width="21.5703125" style="359" customWidth="1"/>
    <col min="5646" max="5646" width="11.7109375" style="359" customWidth="1"/>
    <col min="5647" max="5647" width="21.28515625" style="359" bestFit="1" customWidth="1"/>
    <col min="5648" max="5652" width="11.5703125" style="359" customWidth="1"/>
    <col min="5653" max="5653" width="11.42578125" style="359"/>
    <col min="5654" max="5654" width="10" style="359" customWidth="1"/>
    <col min="5655" max="5874" width="11.42578125" style="359"/>
    <col min="5875" max="5875" width="2.7109375" style="359" customWidth="1"/>
    <col min="5876" max="5876" width="15.42578125" style="359" bestFit="1" customWidth="1"/>
    <col min="5877" max="5877" width="27.7109375" style="359" bestFit="1" customWidth="1"/>
    <col min="5878" max="5878" width="9.5703125" style="359" bestFit="1" customWidth="1"/>
    <col min="5879" max="5879" width="11.28515625" style="359" customWidth="1"/>
    <col min="5880" max="5880" width="4.7109375" style="359" customWidth="1"/>
    <col min="5881" max="5881" width="11.42578125" style="359"/>
    <col min="5882" max="5882" width="1.7109375" style="359" customWidth="1"/>
    <col min="5883" max="5883" width="23.85546875" style="359" customWidth="1"/>
    <col min="5884" max="5884" width="40.140625" style="359" bestFit="1" customWidth="1"/>
    <col min="5885" max="5885" width="16.42578125" style="359" bestFit="1" customWidth="1"/>
    <col min="5886" max="5886" width="21.85546875" style="359" customWidth="1"/>
    <col min="5887" max="5887" width="19" style="359" customWidth="1"/>
    <col min="5888" max="5888" width="12.140625" style="359" customWidth="1"/>
    <col min="5889" max="5889" width="12.5703125" style="359" bestFit="1" customWidth="1"/>
    <col min="5890" max="5890" width="11" style="359" customWidth="1"/>
    <col min="5891" max="5891" width="18.28515625" style="359" bestFit="1" customWidth="1"/>
    <col min="5892" max="5892" width="13.5703125" style="359" customWidth="1"/>
    <col min="5893" max="5893" width="23.28515625" style="359" customWidth="1"/>
    <col min="5894" max="5894" width="11" style="359" customWidth="1"/>
    <col min="5895" max="5895" width="20.5703125" style="359" bestFit="1" customWidth="1"/>
    <col min="5896" max="5896" width="12.140625" style="359" bestFit="1" customWidth="1"/>
    <col min="5897" max="5897" width="18.5703125" style="359" bestFit="1" customWidth="1"/>
    <col min="5898" max="5898" width="16.42578125" style="359" customWidth="1"/>
    <col min="5899" max="5899" width="23.5703125" style="359" customWidth="1"/>
    <col min="5900" max="5900" width="9.140625" style="359" customWidth="1"/>
    <col min="5901" max="5901" width="21.5703125" style="359" customWidth="1"/>
    <col min="5902" max="5902" width="11.7109375" style="359" customWidth="1"/>
    <col min="5903" max="5903" width="21.28515625" style="359" bestFit="1" customWidth="1"/>
    <col min="5904" max="5908" width="11.5703125" style="359" customWidth="1"/>
    <col min="5909" max="5909" width="11.42578125" style="359"/>
    <col min="5910" max="5910" width="10" style="359" customWidth="1"/>
    <col min="5911" max="6130" width="11.42578125" style="359"/>
    <col min="6131" max="6131" width="2.7109375" style="359" customWidth="1"/>
    <col min="6132" max="6132" width="15.42578125" style="359" bestFit="1" customWidth="1"/>
    <col min="6133" max="6133" width="27.7109375" style="359" bestFit="1" customWidth="1"/>
    <col min="6134" max="6134" width="9.5703125" style="359" bestFit="1" customWidth="1"/>
    <col min="6135" max="6135" width="11.28515625" style="359" customWidth="1"/>
    <col min="6136" max="6136" width="4.7109375" style="359" customWidth="1"/>
    <col min="6137" max="6137" width="11.42578125" style="359"/>
    <col min="6138" max="6138" width="1.7109375" style="359" customWidth="1"/>
    <col min="6139" max="6139" width="23.85546875" style="359" customWidth="1"/>
    <col min="6140" max="6140" width="40.140625" style="359" bestFit="1" customWidth="1"/>
    <col min="6141" max="6141" width="16.42578125" style="359" bestFit="1" customWidth="1"/>
    <col min="6142" max="6142" width="21.85546875" style="359" customWidth="1"/>
    <col min="6143" max="6143" width="19" style="359" customWidth="1"/>
    <col min="6144" max="6144" width="12.140625" style="359" customWidth="1"/>
    <col min="6145" max="6145" width="12.5703125" style="359" bestFit="1" customWidth="1"/>
    <col min="6146" max="6146" width="11" style="359" customWidth="1"/>
    <col min="6147" max="6147" width="18.28515625" style="359" bestFit="1" customWidth="1"/>
    <col min="6148" max="6148" width="13.5703125" style="359" customWidth="1"/>
    <col min="6149" max="6149" width="23.28515625" style="359" customWidth="1"/>
    <col min="6150" max="6150" width="11" style="359" customWidth="1"/>
    <col min="6151" max="6151" width="20.5703125" style="359" bestFit="1" customWidth="1"/>
    <col min="6152" max="6152" width="12.140625" style="359" bestFit="1" customWidth="1"/>
    <col min="6153" max="6153" width="18.5703125" style="359" bestFit="1" customWidth="1"/>
    <col min="6154" max="6154" width="16.42578125" style="359" customWidth="1"/>
    <col min="6155" max="6155" width="23.5703125" style="359" customWidth="1"/>
    <col min="6156" max="6156" width="9.140625" style="359" customWidth="1"/>
    <col min="6157" max="6157" width="21.5703125" style="359" customWidth="1"/>
    <col min="6158" max="6158" width="11.7109375" style="359" customWidth="1"/>
    <col min="6159" max="6159" width="21.28515625" style="359" bestFit="1" customWidth="1"/>
    <col min="6160" max="6164" width="11.5703125" style="359" customWidth="1"/>
    <col min="6165" max="6165" width="11.42578125" style="359"/>
    <col min="6166" max="6166" width="10" style="359" customWidth="1"/>
    <col min="6167" max="6386" width="11.42578125" style="359"/>
    <col min="6387" max="6387" width="2.7109375" style="359" customWidth="1"/>
    <col min="6388" max="6388" width="15.42578125" style="359" bestFit="1" customWidth="1"/>
    <col min="6389" max="6389" width="27.7109375" style="359" bestFit="1" customWidth="1"/>
    <col min="6390" max="6390" width="9.5703125" style="359" bestFit="1" customWidth="1"/>
    <col min="6391" max="6391" width="11.28515625" style="359" customWidth="1"/>
    <col min="6392" max="6392" width="4.7109375" style="359" customWidth="1"/>
    <col min="6393" max="6393" width="11.42578125" style="359"/>
    <col min="6394" max="6394" width="1.7109375" style="359" customWidth="1"/>
    <col min="6395" max="6395" width="23.85546875" style="359" customWidth="1"/>
    <col min="6396" max="6396" width="40.140625" style="359" bestFit="1" customWidth="1"/>
    <col min="6397" max="6397" width="16.42578125" style="359" bestFit="1" customWidth="1"/>
    <col min="6398" max="6398" width="21.85546875" style="359" customWidth="1"/>
    <col min="6399" max="6399" width="19" style="359" customWidth="1"/>
    <col min="6400" max="6400" width="12.140625" style="359" customWidth="1"/>
    <col min="6401" max="6401" width="12.5703125" style="359" bestFit="1" customWidth="1"/>
    <col min="6402" max="6402" width="11" style="359" customWidth="1"/>
    <col min="6403" max="6403" width="18.28515625" style="359" bestFit="1" customWidth="1"/>
    <col min="6404" max="6404" width="13.5703125" style="359" customWidth="1"/>
    <col min="6405" max="6405" width="23.28515625" style="359" customWidth="1"/>
    <col min="6406" max="6406" width="11" style="359" customWidth="1"/>
    <col min="6407" max="6407" width="20.5703125" style="359" bestFit="1" customWidth="1"/>
    <col min="6408" max="6408" width="12.140625" style="359" bestFit="1" customWidth="1"/>
    <col min="6409" max="6409" width="18.5703125" style="359" bestFit="1" customWidth="1"/>
    <col min="6410" max="6410" width="16.42578125" style="359" customWidth="1"/>
    <col min="6411" max="6411" width="23.5703125" style="359" customWidth="1"/>
    <col min="6412" max="6412" width="9.140625" style="359" customWidth="1"/>
    <col min="6413" max="6413" width="21.5703125" style="359" customWidth="1"/>
    <col min="6414" max="6414" width="11.7109375" style="359" customWidth="1"/>
    <col min="6415" max="6415" width="21.28515625" style="359" bestFit="1" customWidth="1"/>
    <col min="6416" max="6420" width="11.5703125" style="359" customWidth="1"/>
    <col min="6421" max="6421" width="11.42578125" style="359"/>
    <col min="6422" max="6422" width="10" style="359" customWidth="1"/>
    <col min="6423" max="6642" width="11.42578125" style="359"/>
    <col min="6643" max="6643" width="2.7109375" style="359" customWidth="1"/>
    <col min="6644" max="6644" width="15.42578125" style="359" bestFit="1" customWidth="1"/>
    <col min="6645" max="6645" width="27.7109375" style="359" bestFit="1" customWidth="1"/>
    <col min="6646" max="6646" width="9.5703125" style="359" bestFit="1" customWidth="1"/>
    <col min="6647" max="6647" width="11.28515625" style="359" customWidth="1"/>
    <col min="6648" max="6648" width="4.7109375" style="359" customWidth="1"/>
    <col min="6649" max="6649" width="11.42578125" style="359"/>
    <col min="6650" max="6650" width="1.7109375" style="359" customWidth="1"/>
    <col min="6651" max="6651" width="23.85546875" style="359" customWidth="1"/>
    <col min="6652" max="6652" width="40.140625" style="359" bestFit="1" customWidth="1"/>
    <col min="6653" max="6653" width="16.42578125" style="359" bestFit="1" customWidth="1"/>
    <col min="6654" max="6654" width="21.85546875" style="359" customWidth="1"/>
    <col min="6655" max="6655" width="19" style="359" customWidth="1"/>
    <col min="6656" max="6656" width="12.140625" style="359" customWidth="1"/>
    <col min="6657" max="6657" width="12.5703125" style="359" bestFit="1" customWidth="1"/>
    <col min="6658" max="6658" width="11" style="359" customWidth="1"/>
    <col min="6659" max="6659" width="18.28515625" style="359" bestFit="1" customWidth="1"/>
    <col min="6660" max="6660" width="13.5703125" style="359" customWidth="1"/>
    <col min="6661" max="6661" width="23.28515625" style="359" customWidth="1"/>
    <col min="6662" max="6662" width="11" style="359" customWidth="1"/>
    <col min="6663" max="6663" width="20.5703125" style="359" bestFit="1" customWidth="1"/>
    <col min="6664" max="6664" width="12.140625" style="359" bestFit="1" customWidth="1"/>
    <col min="6665" max="6665" width="18.5703125" style="359" bestFit="1" customWidth="1"/>
    <col min="6666" max="6666" width="16.42578125" style="359" customWidth="1"/>
    <col min="6667" max="6667" width="23.5703125" style="359" customWidth="1"/>
    <col min="6668" max="6668" width="9.140625" style="359" customWidth="1"/>
    <col min="6669" max="6669" width="21.5703125" style="359" customWidth="1"/>
    <col min="6670" max="6670" width="11.7109375" style="359" customWidth="1"/>
    <col min="6671" max="6671" width="21.28515625" style="359" bestFit="1" customWidth="1"/>
    <col min="6672" max="6676" width="11.5703125" style="359" customWidth="1"/>
    <col min="6677" max="6677" width="11.42578125" style="359"/>
    <col min="6678" max="6678" width="10" style="359" customWidth="1"/>
    <col min="6679" max="6898" width="11.42578125" style="359"/>
    <col min="6899" max="6899" width="2.7109375" style="359" customWidth="1"/>
    <col min="6900" max="6900" width="15.42578125" style="359" bestFit="1" customWidth="1"/>
    <col min="6901" max="6901" width="27.7109375" style="359" bestFit="1" customWidth="1"/>
    <col min="6902" max="6902" width="9.5703125" style="359" bestFit="1" customWidth="1"/>
    <col min="6903" max="6903" width="11.28515625" style="359" customWidth="1"/>
    <col min="6904" max="6904" width="4.7109375" style="359" customWidth="1"/>
    <col min="6905" max="6905" width="11.42578125" style="359"/>
    <col min="6906" max="6906" width="1.7109375" style="359" customWidth="1"/>
    <col min="6907" max="6907" width="23.85546875" style="359" customWidth="1"/>
    <col min="6908" max="6908" width="40.140625" style="359" bestFit="1" customWidth="1"/>
    <col min="6909" max="6909" width="16.42578125" style="359" bestFit="1" customWidth="1"/>
    <col min="6910" max="6910" width="21.85546875" style="359" customWidth="1"/>
    <col min="6911" max="6911" width="19" style="359" customWidth="1"/>
    <col min="6912" max="6912" width="12.140625" style="359" customWidth="1"/>
    <col min="6913" max="6913" width="12.5703125" style="359" bestFit="1" customWidth="1"/>
    <col min="6914" max="6914" width="11" style="359" customWidth="1"/>
    <col min="6915" max="6915" width="18.28515625" style="359" bestFit="1" customWidth="1"/>
    <col min="6916" max="6916" width="13.5703125" style="359" customWidth="1"/>
    <col min="6917" max="6917" width="23.28515625" style="359" customWidth="1"/>
    <col min="6918" max="6918" width="11" style="359" customWidth="1"/>
    <col min="6919" max="6919" width="20.5703125" style="359" bestFit="1" customWidth="1"/>
    <col min="6920" max="6920" width="12.140625" style="359" bestFit="1" customWidth="1"/>
    <col min="6921" max="6921" width="18.5703125" style="359" bestFit="1" customWidth="1"/>
    <col min="6922" max="6922" width="16.42578125" style="359" customWidth="1"/>
    <col min="6923" max="6923" width="23.5703125" style="359" customWidth="1"/>
    <col min="6924" max="6924" width="9.140625" style="359" customWidth="1"/>
    <col min="6925" max="6925" width="21.5703125" style="359" customWidth="1"/>
    <col min="6926" max="6926" width="11.7109375" style="359" customWidth="1"/>
    <col min="6927" max="6927" width="21.28515625" style="359" bestFit="1" customWidth="1"/>
    <col min="6928" max="6932" width="11.5703125" style="359" customWidth="1"/>
    <col min="6933" max="6933" width="11.42578125" style="359"/>
    <col min="6934" max="6934" width="10" style="359" customWidth="1"/>
    <col min="6935" max="7154" width="11.42578125" style="359"/>
    <col min="7155" max="7155" width="2.7109375" style="359" customWidth="1"/>
    <col min="7156" max="7156" width="15.42578125" style="359" bestFit="1" customWidth="1"/>
    <col min="7157" max="7157" width="27.7109375" style="359" bestFit="1" customWidth="1"/>
    <col min="7158" max="7158" width="9.5703125" style="359" bestFit="1" customWidth="1"/>
    <col min="7159" max="7159" width="11.28515625" style="359" customWidth="1"/>
    <col min="7160" max="7160" width="4.7109375" style="359" customWidth="1"/>
    <col min="7161" max="7161" width="11.42578125" style="359"/>
    <col min="7162" max="7162" width="1.7109375" style="359" customWidth="1"/>
    <col min="7163" max="7163" width="23.85546875" style="359" customWidth="1"/>
    <col min="7164" max="7164" width="40.140625" style="359" bestFit="1" customWidth="1"/>
    <col min="7165" max="7165" width="16.42578125" style="359" bestFit="1" customWidth="1"/>
    <col min="7166" max="7166" width="21.85546875" style="359" customWidth="1"/>
    <col min="7167" max="7167" width="19" style="359" customWidth="1"/>
    <col min="7168" max="7168" width="12.140625" style="359" customWidth="1"/>
    <col min="7169" max="7169" width="12.5703125" style="359" bestFit="1" customWidth="1"/>
    <col min="7170" max="7170" width="11" style="359" customWidth="1"/>
    <col min="7171" max="7171" width="18.28515625" style="359" bestFit="1" customWidth="1"/>
    <col min="7172" max="7172" width="13.5703125" style="359" customWidth="1"/>
    <col min="7173" max="7173" width="23.28515625" style="359" customWidth="1"/>
    <col min="7174" max="7174" width="11" style="359" customWidth="1"/>
    <col min="7175" max="7175" width="20.5703125" style="359" bestFit="1" customWidth="1"/>
    <col min="7176" max="7176" width="12.140625" style="359" bestFit="1" customWidth="1"/>
    <col min="7177" max="7177" width="18.5703125" style="359" bestFit="1" customWidth="1"/>
    <col min="7178" max="7178" width="16.42578125" style="359" customWidth="1"/>
    <col min="7179" max="7179" width="23.5703125" style="359" customWidth="1"/>
    <col min="7180" max="7180" width="9.140625" style="359" customWidth="1"/>
    <col min="7181" max="7181" width="21.5703125" style="359" customWidth="1"/>
    <col min="7182" max="7182" width="11.7109375" style="359" customWidth="1"/>
    <col min="7183" max="7183" width="21.28515625" style="359" bestFit="1" customWidth="1"/>
    <col min="7184" max="7188" width="11.5703125" style="359" customWidth="1"/>
    <col min="7189" max="7189" width="11.42578125" style="359"/>
    <col min="7190" max="7190" width="10" style="359" customWidth="1"/>
    <col min="7191" max="7410" width="11.42578125" style="359"/>
    <col min="7411" max="7411" width="2.7109375" style="359" customWidth="1"/>
    <col min="7412" max="7412" width="15.42578125" style="359" bestFit="1" customWidth="1"/>
    <col min="7413" max="7413" width="27.7109375" style="359" bestFit="1" customWidth="1"/>
    <col min="7414" max="7414" width="9.5703125" style="359" bestFit="1" customWidth="1"/>
    <col min="7415" max="7415" width="11.28515625" style="359" customWidth="1"/>
    <col min="7416" max="7416" width="4.7109375" style="359" customWidth="1"/>
    <col min="7417" max="7417" width="11.42578125" style="359"/>
    <col min="7418" max="7418" width="1.7109375" style="359" customWidth="1"/>
    <col min="7419" max="7419" width="23.85546875" style="359" customWidth="1"/>
    <col min="7420" max="7420" width="40.140625" style="359" bestFit="1" customWidth="1"/>
    <col min="7421" max="7421" width="16.42578125" style="359" bestFit="1" customWidth="1"/>
    <col min="7422" max="7422" width="21.85546875" style="359" customWidth="1"/>
    <col min="7423" max="7423" width="19" style="359" customWidth="1"/>
    <col min="7424" max="7424" width="12.140625" style="359" customWidth="1"/>
    <col min="7425" max="7425" width="12.5703125" style="359" bestFit="1" customWidth="1"/>
    <col min="7426" max="7426" width="11" style="359" customWidth="1"/>
    <col min="7427" max="7427" width="18.28515625" style="359" bestFit="1" customWidth="1"/>
    <col min="7428" max="7428" width="13.5703125" style="359" customWidth="1"/>
    <col min="7429" max="7429" width="23.28515625" style="359" customWidth="1"/>
    <col min="7430" max="7430" width="11" style="359" customWidth="1"/>
    <col min="7431" max="7431" width="20.5703125" style="359" bestFit="1" customWidth="1"/>
    <col min="7432" max="7432" width="12.140625" style="359" bestFit="1" customWidth="1"/>
    <col min="7433" max="7433" width="18.5703125" style="359" bestFit="1" customWidth="1"/>
    <col min="7434" max="7434" width="16.42578125" style="359" customWidth="1"/>
    <col min="7435" max="7435" width="23.5703125" style="359" customWidth="1"/>
    <col min="7436" max="7436" width="9.140625" style="359" customWidth="1"/>
    <col min="7437" max="7437" width="21.5703125" style="359" customWidth="1"/>
    <col min="7438" max="7438" width="11.7109375" style="359" customWidth="1"/>
    <col min="7439" max="7439" width="21.28515625" style="359" bestFit="1" customWidth="1"/>
    <col min="7440" max="7444" width="11.5703125" style="359" customWidth="1"/>
    <col min="7445" max="7445" width="11.42578125" style="359"/>
    <col min="7446" max="7446" width="10" style="359" customWidth="1"/>
    <col min="7447" max="7666" width="11.42578125" style="359"/>
    <col min="7667" max="7667" width="2.7109375" style="359" customWidth="1"/>
    <col min="7668" max="7668" width="15.42578125" style="359" bestFit="1" customWidth="1"/>
    <col min="7669" max="7669" width="27.7109375" style="359" bestFit="1" customWidth="1"/>
    <col min="7670" max="7670" width="9.5703125" style="359" bestFit="1" customWidth="1"/>
    <col min="7671" max="7671" width="11.28515625" style="359" customWidth="1"/>
    <col min="7672" max="7672" width="4.7109375" style="359" customWidth="1"/>
    <col min="7673" max="7673" width="11.42578125" style="359"/>
    <col min="7674" max="7674" width="1.7109375" style="359" customWidth="1"/>
    <col min="7675" max="7675" width="23.85546875" style="359" customWidth="1"/>
    <col min="7676" max="7676" width="40.140625" style="359" bestFit="1" customWidth="1"/>
    <col min="7677" max="7677" width="16.42578125" style="359" bestFit="1" customWidth="1"/>
    <col min="7678" max="7678" width="21.85546875" style="359" customWidth="1"/>
    <col min="7679" max="7679" width="19" style="359" customWidth="1"/>
    <col min="7680" max="7680" width="12.140625" style="359" customWidth="1"/>
    <col min="7681" max="7681" width="12.5703125" style="359" bestFit="1" customWidth="1"/>
    <col min="7682" max="7682" width="11" style="359" customWidth="1"/>
    <col min="7683" max="7683" width="18.28515625" style="359" bestFit="1" customWidth="1"/>
    <col min="7684" max="7684" width="13.5703125" style="359" customWidth="1"/>
    <col min="7685" max="7685" width="23.28515625" style="359" customWidth="1"/>
    <col min="7686" max="7686" width="11" style="359" customWidth="1"/>
    <col min="7687" max="7687" width="20.5703125" style="359" bestFit="1" customWidth="1"/>
    <col min="7688" max="7688" width="12.140625" style="359" bestFit="1" customWidth="1"/>
    <col min="7689" max="7689" width="18.5703125" style="359" bestFit="1" customWidth="1"/>
    <col min="7690" max="7690" width="16.42578125" style="359" customWidth="1"/>
    <col min="7691" max="7691" width="23.5703125" style="359" customWidth="1"/>
    <col min="7692" max="7692" width="9.140625" style="359" customWidth="1"/>
    <col min="7693" max="7693" width="21.5703125" style="359" customWidth="1"/>
    <col min="7694" max="7694" width="11.7109375" style="359" customWidth="1"/>
    <col min="7695" max="7695" width="21.28515625" style="359" bestFit="1" customWidth="1"/>
    <col min="7696" max="7700" width="11.5703125" style="359" customWidth="1"/>
    <col min="7701" max="7701" width="11.42578125" style="359"/>
    <col min="7702" max="7702" width="10" style="359" customWidth="1"/>
    <col min="7703" max="7922" width="11.42578125" style="359"/>
    <col min="7923" max="7923" width="2.7109375" style="359" customWidth="1"/>
    <col min="7924" max="7924" width="15.42578125" style="359" bestFit="1" customWidth="1"/>
    <col min="7925" max="7925" width="27.7109375" style="359" bestFit="1" customWidth="1"/>
    <col min="7926" max="7926" width="9.5703125" style="359" bestFit="1" customWidth="1"/>
    <col min="7927" max="7927" width="11.28515625" style="359" customWidth="1"/>
    <col min="7928" max="7928" width="4.7109375" style="359" customWidth="1"/>
    <col min="7929" max="7929" width="11.42578125" style="359"/>
    <col min="7930" max="7930" width="1.7109375" style="359" customWidth="1"/>
    <col min="7931" max="7931" width="23.85546875" style="359" customWidth="1"/>
    <col min="7932" max="7932" width="40.140625" style="359" bestFit="1" customWidth="1"/>
    <col min="7933" max="7933" width="16.42578125" style="359" bestFit="1" customWidth="1"/>
    <col min="7934" max="7934" width="21.85546875" style="359" customWidth="1"/>
    <col min="7935" max="7935" width="19" style="359" customWidth="1"/>
    <col min="7936" max="7936" width="12.140625" style="359" customWidth="1"/>
    <col min="7937" max="7937" width="12.5703125" style="359" bestFit="1" customWidth="1"/>
    <col min="7938" max="7938" width="11" style="359" customWidth="1"/>
    <col min="7939" max="7939" width="18.28515625" style="359" bestFit="1" customWidth="1"/>
    <col min="7940" max="7940" width="13.5703125" style="359" customWidth="1"/>
    <col min="7941" max="7941" width="23.28515625" style="359" customWidth="1"/>
    <col min="7942" max="7942" width="11" style="359" customWidth="1"/>
    <col min="7943" max="7943" width="20.5703125" style="359" bestFit="1" customWidth="1"/>
    <col min="7944" max="7944" width="12.140625" style="359" bestFit="1" customWidth="1"/>
    <col min="7945" max="7945" width="18.5703125" style="359" bestFit="1" customWidth="1"/>
    <col min="7946" max="7946" width="16.42578125" style="359" customWidth="1"/>
    <col min="7947" max="7947" width="23.5703125" style="359" customWidth="1"/>
    <col min="7948" max="7948" width="9.140625" style="359" customWidth="1"/>
    <col min="7949" max="7949" width="21.5703125" style="359" customWidth="1"/>
    <col min="7950" max="7950" width="11.7109375" style="359" customWidth="1"/>
    <col min="7951" max="7951" width="21.28515625" style="359" bestFit="1" customWidth="1"/>
    <col min="7952" max="7956" width="11.5703125" style="359" customWidth="1"/>
    <col min="7957" max="7957" width="11.42578125" style="359"/>
    <col min="7958" max="7958" width="10" style="359" customWidth="1"/>
    <col min="7959" max="8178" width="11.42578125" style="359"/>
    <col min="8179" max="8179" width="2.7109375" style="359" customWidth="1"/>
    <col min="8180" max="8180" width="15.42578125" style="359" bestFit="1" customWidth="1"/>
    <col min="8181" max="8181" width="27.7109375" style="359" bestFit="1" customWidth="1"/>
    <col min="8182" max="8182" width="9.5703125" style="359" bestFit="1" customWidth="1"/>
    <col min="8183" max="8183" width="11.28515625" style="359" customWidth="1"/>
    <col min="8184" max="8184" width="4.7109375" style="359" customWidth="1"/>
    <col min="8185" max="8185" width="11.42578125" style="359"/>
    <col min="8186" max="8186" width="1.7109375" style="359" customWidth="1"/>
    <col min="8187" max="8187" width="23.85546875" style="359" customWidth="1"/>
    <col min="8188" max="8188" width="40.140625" style="359" bestFit="1" customWidth="1"/>
    <col min="8189" max="8189" width="16.42578125" style="359" bestFit="1" customWidth="1"/>
    <col min="8190" max="8190" width="21.85546875" style="359" customWidth="1"/>
    <col min="8191" max="8191" width="19" style="359" customWidth="1"/>
    <col min="8192" max="8192" width="12.140625" style="359" customWidth="1"/>
    <col min="8193" max="8193" width="12.5703125" style="359" bestFit="1" customWidth="1"/>
    <col min="8194" max="8194" width="11" style="359" customWidth="1"/>
    <col min="8195" max="8195" width="18.28515625" style="359" bestFit="1" customWidth="1"/>
    <col min="8196" max="8196" width="13.5703125" style="359" customWidth="1"/>
    <col min="8197" max="8197" width="23.28515625" style="359" customWidth="1"/>
    <col min="8198" max="8198" width="11" style="359" customWidth="1"/>
    <col min="8199" max="8199" width="20.5703125" style="359" bestFit="1" customWidth="1"/>
    <col min="8200" max="8200" width="12.140625" style="359" bestFit="1" customWidth="1"/>
    <col min="8201" max="8201" width="18.5703125" style="359" bestFit="1" customWidth="1"/>
    <col min="8202" max="8202" width="16.42578125" style="359" customWidth="1"/>
    <col min="8203" max="8203" width="23.5703125" style="359" customWidth="1"/>
    <col min="8204" max="8204" width="9.140625" style="359" customWidth="1"/>
    <col min="8205" max="8205" width="21.5703125" style="359" customWidth="1"/>
    <col min="8206" max="8206" width="11.7109375" style="359" customWidth="1"/>
    <col min="8207" max="8207" width="21.28515625" style="359" bestFit="1" customWidth="1"/>
    <col min="8208" max="8212" width="11.5703125" style="359" customWidth="1"/>
    <col min="8213" max="8213" width="11.42578125" style="359"/>
    <col min="8214" max="8214" width="10" style="359" customWidth="1"/>
    <col min="8215" max="8434" width="11.42578125" style="359"/>
    <col min="8435" max="8435" width="2.7109375" style="359" customWidth="1"/>
    <col min="8436" max="8436" width="15.42578125" style="359" bestFit="1" customWidth="1"/>
    <col min="8437" max="8437" width="27.7109375" style="359" bestFit="1" customWidth="1"/>
    <col min="8438" max="8438" width="9.5703125" style="359" bestFit="1" customWidth="1"/>
    <col min="8439" max="8439" width="11.28515625" style="359" customWidth="1"/>
    <col min="8440" max="8440" width="4.7109375" style="359" customWidth="1"/>
    <col min="8441" max="8441" width="11.42578125" style="359"/>
    <col min="8442" max="8442" width="1.7109375" style="359" customWidth="1"/>
    <col min="8443" max="8443" width="23.85546875" style="359" customWidth="1"/>
    <col min="8444" max="8444" width="40.140625" style="359" bestFit="1" customWidth="1"/>
    <col min="8445" max="8445" width="16.42578125" style="359" bestFit="1" customWidth="1"/>
    <col min="8446" max="8446" width="21.85546875" style="359" customWidth="1"/>
    <col min="8447" max="8447" width="19" style="359" customWidth="1"/>
    <col min="8448" max="8448" width="12.140625" style="359" customWidth="1"/>
    <col min="8449" max="8449" width="12.5703125" style="359" bestFit="1" customWidth="1"/>
    <col min="8450" max="8450" width="11" style="359" customWidth="1"/>
    <col min="8451" max="8451" width="18.28515625" style="359" bestFit="1" customWidth="1"/>
    <col min="8452" max="8452" width="13.5703125" style="359" customWidth="1"/>
    <col min="8453" max="8453" width="23.28515625" style="359" customWidth="1"/>
    <col min="8454" max="8454" width="11" style="359" customWidth="1"/>
    <col min="8455" max="8455" width="20.5703125" style="359" bestFit="1" customWidth="1"/>
    <col min="8456" max="8456" width="12.140625" style="359" bestFit="1" customWidth="1"/>
    <col min="8457" max="8457" width="18.5703125" style="359" bestFit="1" customWidth="1"/>
    <col min="8458" max="8458" width="16.42578125" style="359" customWidth="1"/>
    <col min="8459" max="8459" width="23.5703125" style="359" customWidth="1"/>
    <col min="8460" max="8460" width="9.140625" style="359" customWidth="1"/>
    <col min="8461" max="8461" width="21.5703125" style="359" customWidth="1"/>
    <col min="8462" max="8462" width="11.7109375" style="359" customWidth="1"/>
    <col min="8463" max="8463" width="21.28515625" style="359" bestFit="1" customWidth="1"/>
    <col min="8464" max="8468" width="11.5703125" style="359" customWidth="1"/>
    <col min="8469" max="8469" width="11.42578125" style="359"/>
    <col min="8470" max="8470" width="10" style="359" customWidth="1"/>
    <col min="8471" max="8690" width="11.42578125" style="359"/>
    <col min="8691" max="8691" width="2.7109375" style="359" customWidth="1"/>
    <col min="8692" max="8692" width="15.42578125" style="359" bestFit="1" customWidth="1"/>
    <col min="8693" max="8693" width="27.7109375" style="359" bestFit="1" customWidth="1"/>
    <col min="8694" max="8694" width="9.5703125" style="359" bestFit="1" customWidth="1"/>
    <col min="8695" max="8695" width="11.28515625" style="359" customWidth="1"/>
    <col min="8696" max="8696" width="4.7109375" style="359" customWidth="1"/>
    <col min="8697" max="8697" width="11.42578125" style="359"/>
    <col min="8698" max="8698" width="1.7109375" style="359" customWidth="1"/>
    <col min="8699" max="8699" width="23.85546875" style="359" customWidth="1"/>
    <col min="8700" max="8700" width="40.140625" style="359" bestFit="1" customWidth="1"/>
    <col min="8701" max="8701" width="16.42578125" style="359" bestFit="1" customWidth="1"/>
    <col min="8702" max="8702" width="21.85546875" style="359" customWidth="1"/>
    <col min="8703" max="8703" width="19" style="359" customWidth="1"/>
    <col min="8704" max="8704" width="12.140625" style="359" customWidth="1"/>
    <col min="8705" max="8705" width="12.5703125" style="359" bestFit="1" customWidth="1"/>
    <col min="8706" max="8706" width="11" style="359" customWidth="1"/>
    <col min="8707" max="8707" width="18.28515625" style="359" bestFit="1" customWidth="1"/>
    <col min="8708" max="8708" width="13.5703125" style="359" customWidth="1"/>
    <col min="8709" max="8709" width="23.28515625" style="359" customWidth="1"/>
    <col min="8710" max="8710" width="11" style="359" customWidth="1"/>
    <col min="8711" max="8711" width="20.5703125" style="359" bestFit="1" customWidth="1"/>
    <col min="8712" max="8712" width="12.140625" style="359" bestFit="1" customWidth="1"/>
    <col min="8713" max="8713" width="18.5703125" style="359" bestFit="1" customWidth="1"/>
    <col min="8714" max="8714" width="16.42578125" style="359" customWidth="1"/>
    <col min="8715" max="8715" width="23.5703125" style="359" customWidth="1"/>
    <col min="8716" max="8716" width="9.140625" style="359" customWidth="1"/>
    <col min="8717" max="8717" width="21.5703125" style="359" customWidth="1"/>
    <col min="8718" max="8718" width="11.7109375" style="359" customWidth="1"/>
    <col min="8719" max="8719" width="21.28515625" style="359" bestFit="1" customWidth="1"/>
    <col min="8720" max="8724" width="11.5703125" style="359" customWidth="1"/>
    <col min="8725" max="8725" width="11.42578125" style="359"/>
    <col min="8726" max="8726" width="10" style="359" customWidth="1"/>
    <col min="8727" max="8946" width="11.42578125" style="359"/>
    <col min="8947" max="8947" width="2.7109375" style="359" customWidth="1"/>
    <col min="8948" max="8948" width="15.42578125" style="359" bestFit="1" customWidth="1"/>
    <col min="8949" max="8949" width="27.7109375" style="359" bestFit="1" customWidth="1"/>
    <col min="8950" max="8950" width="9.5703125" style="359" bestFit="1" customWidth="1"/>
    <col min="8951" max="8951" width="11.28515625" style="359" customWidth="1"/>
    <col min="8952" max="8952" width="4.7109375" style="359" customWidth="1"/>
    <col min="8953" max="8953" width="11.42578125" style="359"/>
    <col min="8954" max="8954" width="1.7109375" style="359" customWidth="1"/>
    <col min="8955" max="8955" width="23.85546875" style="359" customWidth="1"/>
    <col min="8956" max="8956" width="40.140625" style="359" bestFit="1" customWidth="1"/>
    <col min="8957" max="8957" width="16.42578125" style="359" bestFit="1" customWidth="1"/>
    <col min="8958" max="8958" width="21.85546875" style="359" customWidth="1"/>
    <col min="8959" max="8959" width="19" style="359" customWidth="1"/>
    <col min="8960" max="8960" width="12.140625" style="359" customWidth="1"/>
    <col min="8961" max="8961" width="12.5703125" style="359" bestFit="1" customWidth="1"/>
    <col min="8962" max="8962" width="11" style="359" customWidth="1"/>
    <col min="8963" max="8963" width="18.28515625" style="359" bestFit="1" customWidth="1"/>
    <col min="8964" max="8964" width="13.5703125" style="359" customWidth="1"/>
    <col min="8965" max="8965" width="23.28515625" style="359" customWidth="1"/>
    <col min="8966" max="8966" width="11" style="359" customWidth="1"/>
    <col min="8967" max="8967" width="20.5703125" style="359" bestFit="1" customWidth="1"/>
    <col min="8968" max="8968" width="12.140625" style="359" bestFit="1" customWidth="1"/>
    <col min="8969" max="8969" width="18.5703125" style="359" bestFit="1" customWidth="1"/>
    <col min="8970" max="8970" width="16.42578125" style="359" customWidth="1"/>
    <col min="8971" max="8971" width="23.5703125" style="359" customWidth="1"/>
    <col min="8972" max="8972" width="9.140625" style="359" customWidth="1"/>
    <col min="8973" max="8973" width="21.5703125" style="359" customWidth="1"/>
    <col min="8974" max="8974" width="11.7109375" style="359" customWidth="1"/>
    <col min="8975" max="8975" width="21.28515625" style="359" bestFit="1" customWidth="1"/>
    <col min="8976" max="8980" width="11.5703125" style="359" customWidth="1"/>
    <col min="8981" max="8981" width="11.42578125" style="359"/>
    <col min="8982" max="8982" width="10" style="359" customWidth="1"/>
    <col min="8983" max="9202" width="11.42578125" style="359"/>
    <col min="9203" max="9203" width="2.7109375" style="359" customWidth="1"/>
    <col min="9204" max="9204" width="15.42578125" style="359" bestFit="1" customWidth="1"/>
    <col min="9205" max="9205" width="27.7109375" style="359" bestFit="1" customWidth="1"/>
    <col min="9206" max="9206" width="9.5703125" style="359" bestFit="1" customWidth="1"/>
    <col min="9207" max="9207" width="11.28515625" style="359" customWidth="1"/>
    <col min="9208" max="9208" width="4.7109375" style="359" customWidth="1"/>
    <col min="9209" max="9209" width="11.42578125" style="359"/>
    <col min="9210" max="9210" width="1.7109375" style="359" customWidth="1"/>
    <col min="9211" max="9211" width="23.85546875" style="359" customWidth="1"/>
    <col min="9212" max="9212" width="40.140625" style="359" bestFit="1" customWidth="1"/>
    <col min="9213" max="9213" width="16.42578125" style="359" bestFit="1" customWidth="1"/>
    <col min="9214" max="9214" width="21.85546875" style="359" customWidth="1"/>
    <col min="9215" max="9215" width="19" style="359" customWidth="1"/>
    <col min="9216" max="9216" width="12.140625" style="359" customWidth="1"/>
    <col min="9217" max="9217" width="12.5703125" style="359" bestFit="1" customWidth="1"/>
    <col min="9218" max="9218" width="11" style="359" customWidth="1"/>
    <col min="9219" max="9219" width="18.28515625" style="359" bestFit="1" customWidth="1"/>
    <col min="9220" max="9220" width="13.5703125" style="359" customWidth="1"/>
    <col min="9221" max="9221" width="23.28515625" style="359" customWidth="1"/>
    <col min="9222" max="9222" width="11" style="359" customWidth="1"/>
    <col min="9223" max="9223" width="20.5703125" style="359" bestFit="1" customWidth="1"/>
    <col min="9224" max="9224" width="12.140625" style="359" bestFit="1" customWidth="1"/>
    <col min="9225" max="9225" width="18.5703125" style="359" bestFit="1" customWidth="1"/>
    <col min="9226" max="9226" width="16.42578125" style="359" customWidth="1"/>
    <col min="9227" max="9227" width="23.5703125" style="359" customWidth="1"/>
    <col min="9228" max="9228" width="9.140625" style="359" customWidth="1"/>
    <col min="9229" max="9229" width="21.5703125" style="359" customWidth="1"/>
    <col min="9230" max="9230" width="11.7109375" style="359" customWidth="1"/>
    <col min="9231" max="9231" width="21.28515625" style="359" bestFit="1" customWidth="1"/>
    <col min="9232" max="9236" width="11.5703125" style="359" customWidth="1"/>
    <col min="9237" max="9237" width="11.42578125" style="359"/>
    <col min="9238" max="9238" width="10" style="359" customWidth="1"/>
    <col min="9239" max="9458" width="11.42578125" style="359"/>
    <col min="9459" max="9459" width="2.7109375" style="359" customWidth="1"/>
    <col min="9460" max="9460" width="15.42578125" style="359" bestFit="1" customWidth="1"/>
    <col min="9461" max="9461" width="27.7109375" style="359" bestFit="1" customWidth="1"/>
    <col min="9462" max="9462" width="9.5703125" style="359" bestFit="1" customWidth="1"/>
    <col min="9463" max="9463" width="11.28515625" style="359" customWidth="1"/>
    <col min="9464" max="9464" width="4.7109375" style="359" customWidth="1"/>
    <col min="9465" max="9465" width="11.42578125" style="359"/>
    <col min="9466" max="9466" width="1.7109375" style="359" customWidth="1"/>
    <col min="9467" max="9467" width="23.85546875" style="359" customWidth="1"/>
    <col min="9468" max="9468" width="40.140625" style="359" bestFit="1" customWidth="1"/>
    <col min="9469" max="9469" width="16.42578125" style="359" bestFit="1" customWidth="1"/>
    <col min="9470" max="9470" width="21.85546875" style="359" customWidth="1"/>
    <col min="9471" max="9471" width="19" style="359" customWidth="1"/>
    <col min="9472" max="9472" width="12.140625" style="359" customWidth="1"/>
    <col min="9473" max="9473" width="12.5703125" style="359" bestFit="1" customWidth="1"/>
    <col min="9474" max="9474" width="11" style="359" customWidth="1"/>
    <col min="9475" max="9475" width="18.28515625" style="359" bestFit="1" customWidth="1"/>
    <col min="9476" max="9476" width="13.5703125" style="359" customWidth="1"/>
    <col min="9477" max="9477" width="23.28515625" style="359" customWidth="1"/>
    <col min="9478" max="9478" width="11" style="359" customWidth="1"/>
    <col min="9479" max="9479" width="20.5703125" style="359" bestFit="1" customWidth="1"/>
    <col min="9480" max="9480" width="12.140625" style="359" bestFit="1" customWidth="1"/>
    <col min="9481" max="9481" width="18.5703125" style="359" bestFit="1" customWidth="1"/>
    <col min="9482" max="9482" width="16.42578125" style="359" customWidth="1"/>
    <col min="9483" max="9483" width="23.5703125" style="359" customWidth="1"/>
    <col min="9484" max="9484" width="9.140625" style="359" customWidth="1"/>
    <col min="9485" max="9485" width="21.5703125" style="359" customWidth="1"/>
    <col min="9486" max="9486" width="11.7109375" style="359" customWidth="1"/>
    <col min="9487" max="9487" width="21.28515625" style="359" bestFit="1" customWidth="1"/>
    <col min="9488" max="9492" width="11.5703125" style="359" customWidth="1"/>
    <col min="9493" max="9493" width="11.42578125" style="359"/>
    <col min="9494" max="9494" width="10" style="359" customWidth="1"/>
    <col min="9495" max="9714" width="11.42578125" style="359"/>
    <col min="9715" max="9715" width="2.7109375" style="359" customWidth="1"/>
    <col min="9716" max="9716" width="15.42578125" style="359" bestFit="1" customWidth="1"/>
    <col min="9717" max="9717" width="27.7109375" style="359" bestFit="1" customWidth="1"/>
    <col min="9718" max="9718" width="9.5703125" style="359" bestFit="1" customWidth="1"/>
    <col min="9719" max="9719" width="11.28515625" style="359" customWidth="1"/>
    <col min="9720" max="9720" width="4.7109375" style="359" customWidth="1"/>
    <col min="9721" max="9721" width="11.42578125" style="359"/>
    <col min="9722" max="9722" width="1.7109375" style="359" customWidth="1"/>
    <col min="9723" max="9723" width="23.85546875" style="359" customWidth="1"/>
    <col min="9724" max="9724" width="40.140625" style="359" bestFit="1" customWidth="1"/>
    <col min="9725" max="9725" width="16.42578125" style="359" bestFit="1" customWidth="1"/>
    <col min="9726" max="9726" width="21.85546875" style="359" customWidth="1"/>
    <col min="9727" max="9727" width="19" style="359" customWidth="1"/>
    <col min="9728" max="9728" width="12.140625" style="359" customWidth="1"/>
    <col min="9729" max="9729" width="12.5703125" style="359" bestFit="1" customWidth="1"/>
    <col min="9730" max="9730" width="11" style="359" customWidth="1"/>
    <col min="9731" max="9731" width="18.28515625" style="359" bestFit="1" customWidth="1"/>
    <col min="9732" max="9732" width="13.5703125" style="359" customWidth="1"/>
    <col min="9733" max="9733" width="23.28515625" style="359" customWidth="1"/>
    <col min="9734" max="9734" width="11" style="359" customWidth="1"/>
    <col min="9735" max="9735" width="20.5703125" style="359" bestFit="1" customWidth="1"/>
    <col min="9736" max="9736" width="12.140625" style="359" bestFit="1" customWidth="1"/>
    <col min="9737" max="9737" width="18.5703125" style="359" bestFit="1" customWidth="1"/>
    <col min="9738" max="9738" width="16.42578125" style="359" customWidth="1"/>
    <col min="9739" max="9739" width="23.5703125" style="359" customWidth="1"/>
    <col min="9740" max="9740" width="9.140625" style="359" customWidth="1"/>
    <col min="9741" max="9741" width="21.5703125" style="359" customWidth="1"/>
    <col min="9742" max="9742" width="11.7109375" style="359" customWidth="1"/>
    <col min="9743" max="9743" width="21.28515625" style="359" bestFit="1" customWidth="1"/>
    <col min="9744" max="9748" width="11.5703125" style="359" customWidth="1"/>
    <col min="9749" max="9749" width="11.42578125" style="359"/>
    <col min="9750" max="9750" width="10" style="359" customWidth="1"/>
    <col min="9751" max="9970" width="11.42578125" style="359"/>
    <col min="9971" max="9971" width="2.7109375" style="359" customWidth="1"/>
    <col min="9972" max="9972" width="15.42578125" style="359" bestFit="1" customWidth="1"/>
    <col min="9973" max="9973" width="27.7109375" style="359" bestFit="1" customWidth="1"/>
    <col min="9974" max="9974" width="9.5703125" style="359" bestFit="1" customWidth="1"/>
    <col min="9975" max="9975" width="11.28515625" style="359" customWidth="1"/>
    <col min="9976" max="9976" width="4.7109375" style="359" customWidth="1"/>
    <col min="9977" max="9977" width="11.42578125" style="359"/>
    <col min="9978" max="9978" width="1.7109375" style="359" customWidth="1"/>
    <col min="9979" max="9979" width="23.85546875" style="359" customWidth="1"/>
    <col min="9980" max="9980" width="40.140625" style="359" bestFit="1" customWidth="1"/>
    <col min="9981" max="9981" width="16.42578125" style="359" bestFit="1" customWidth="1"/>
    <col min="9982" max="9982" width="21.85546875" style="359" customWidth="1"/>
    <col min="9983" max="9983" width="19" style="359" customWidth="1"/>
    <col min="9984" max="9984" width="12.140625" style="359" customWidth="1"/>
    <col min="9985" max="9985" width="12.5703125" style="359" bestFit="1" customWidth="1"/>
    <col min="9986" max="9986" width="11" style="359" customWidth="1"/>
    <col min="9987" max="9987" width="18.28515625" style="359" bestFit="1" customWidth="1"/>
    <col min="9988" max="9988" width="13.5703125" style="359" customWidth="1"/>
    <col min="9989" max="9989" width="23.28515625" style="359" customWidth="1"/>
    <col min="9990" max="9990" width="11" style="359" customWidth="1"/>
    <col min="9991" max="9991" width="20.5703125" style="359" bestFit="1" customWidth="1"/>
    <col min="9992" max="9992" width="12.140625" style="359" bestFit="1" customWidth="1"/>
    <col min="9993" max="9993" width="18.5703125" style="359" bestFit="1" customWidth="1"/>
    <col min="9994" max="9994" width="16.42578125" style="359" customWidth="1"/>
    <col min="9995" max="9995" width="23.5703125" style="359" customWidth="1"/>
    <col min="9996" max="9996" width="9.140625" style="359" customWidth="1"/>
    <col min="9997" max="9997" width="21.5703125" style="359" customWidth="1"/>
    <col min="9998" max="9998" width="11.7109375" style="359" customWidth="1"/>
    <col min="9999" max="9999" width="21.28515625" style="359" bestFit="1" customWidth="1"/>
    <col min="10000" max="10004" width="11.5703125" style="359" customWidth="1"/>
    <col min="10005" max="10005" width="11.42578125" style="359"/>
    <col min="10006" max="10006" width="10" style="359" customWidth="1"/>
    <col min="10007" max="10226" width="11.42578125" style="359"/>
    <col min="10227" max="10227" width="2.7109375" style="359" customWidth="1"/>
    <col min="10228" max="10228" width="15.42578125" style="359" bestFit="1" customWidth="1"/>
    <col min="10229" max="10229" width="27.7109375" style="359" bestFit="1" customWidth="1"/>
    <col min="10230" max="10230" width="9.5703125" style="359" bestFit="1" customWidth="1"/>
    <col min="10231" max="10231" width="11.28515625" style="359" customWidth="1"/>
    <col min="10232" max="10232" width="4.7109375" style="359" customWidth="1"/>
    <col min="10233" max="10233" width="11.42578125" style="359"/>
    <col min="10234" max="10234" width="1.7109375" style="359" customWidth="1"/>
    <col min="10235" max="10235" width="23.85546875" style="359" customWidth="1"/>
    <col min="10236" max="10236" width="40.140625" style="359" bestFit="1" customWidth="1"/>
    <col min="10237" max="10237" width="16.42578125" style="359" bestFit="1" customWidth="1"/>
    <col min="10238" max="10238" width="21.85546875" style="359" customWidth="1"/>
    <col min="10239" max="10239" width="19" style="359" customWidth="1"/>
    <col min="10240" max="10240" width="12.140625" style="359" customWidth="1"/>
    <col min="10241" max="10241" width="12.5703125" style="359" bestFit="1" customWidth="1"/>
    <col min="10242" max="10242" width="11" style="359" customWidth="1"/>
    <col min="10243" max="10243" width="18.28515625" style="359" bestFit="1" customWidth="1"/>
    <col min="10244" max="10244" width="13.5703125" style="359" customWidth="1"/>
    <col min="10245" max="10245" width="23.28515625" style="359" customWidth="1"/>
    <col min="10246" max="10246" width="11" style="359" customWidth="1"/>
    <col min="10247" max="10247" width="20.5703125" style="359" bestFit="1" customWidth="1"/>
    <col min="10248" max="10248" width="12.140625" style="359" bestFit="1" customWidth="1"/>
    <col min="10249" max="10249" width="18.5703125" style="359" bestFit="1" customWidth="1"/>
    <col min="10250" max="10250" width="16.42578125" style="359" customWidth="1"/>
    <col min="10251" max="10251" width="23.5703125" style="359" customWidth="1"/>
    <col min="10252" max="10252" width="9.140625" style="359" customWidth="1"/>
    <col min="10253" max="10253" width="21.5703125" style="359" customWidth="1"/>
    <col min="10254" max="10254" width="11.7109375" style="359" customWidth="1"/>
    <col min="10255" max="10255" width="21.28515625" style="359" bestFit="1" customWidth="1"/>
    <col min="10256" max="10260" width="11.5703125" style="359" customWidth="1"/>
    <col min="10261" max="10261" width="11.42578125" style="359"/>
    <col min="10262" max="10262" width="10" style="359" customWidth="1"/>
    <col min="10263" max="10482" width="11.42578125" style="359"/>
    <col min="10483" max="10483" width="2.7109375" style="359" customWidth="1"/>
    <col min="10484" max="10484" width="15.42578125" style="359" bestFit="1" customWidth="1"/>
    <col min="10485" max="10485" width="27.7109375" style="359" bestFit="1" customWidth="1"/>
    <col min="10486" max="10486" width="9.5703125" style="359" bestFit="1" customWidth="1"/>
    <col min="10487" max="10487" width="11.28515625" style="359" customWidth="1"/>
    <col min="10488" max="10488" width="4.7109375" style="359" customWidth="1"/>
    <col min="10489" max="10489" width="11.42578125" style="359"/>
    <col min="10490" max="10490" width="1.7109375" style="359" customWidth="1"/>
    <col min="10491" max="10491" width="23.85546875" style="359" customWidth="1"/>
    <col min="10492" max="10492" width="40.140625" style="359" bestFit="1" customWidth="1"/>
    <col min="10493" max="10493" width="16.42578125" style="359" bestFit="1" customWidth="1"/>
    <col min="10494" max="10494" width="21.85546875" style="359" customWidth="1"/>
    <col min="10495" max="10495" width="19" style="359" customWidth="1"/>
    <col min="10496" max="10496" width="12.140625" style="359" customWidth="1"/>
    <col min="10497" max="10497" width="12.5703125" style="359" bestFit="1" customWidth="1"/>
    <col min="10498" max="10498" width="11" style="359" customWidth="1"/>
    <col min="10499" max="10499" width="18.28515625" style="359" bestFit="1" customWidth="1"/>
    <col min="10500" max="10500" width="13.5703125" style="359" customWidth="1"/>
    <col min="10501" max="10501" width="23.28515625" style="359" customWidth="1"/>
    <col min="10502" max="10502" width="11" style="359" customWidth="1"/>
    <col min="10503" max="10503" width="20.5703125" style="359" bestFit="1" customWidth="1"/>
    <col min="10504" max="10504" width="12.140625" style="359" bestFit="1" customWidth="1"/>
    <col min="10505" max="10505" width="18.5703125" style="359" bestFit="1" customWidth="1"/>
    <col min="10506" max="10506" width="16.42578125" style="359" customWidth="1"/>
    <col min="10507" max="10507" width="23.5703125" style="359" customWidth="1"/>
    <col min="10508" max="10508" width="9.140625" style="359" customWidth="1"/>
    <col min="10509" max="10509" width="21.5703125" style="359" customWidth="1"/>
    <col min="10510" max="10510" width="11.7109375" style="359" customWidth="1"/>
    <col min="10511" max="10511" width="21.28515625" style="359" bestFit="1" customWidth="1"/>
    <col min="10512" max="10516" width="11.5703125" style="359" customWidth="1"/>
    <col min="10517" max="10517" width="11.42578125" style="359"/>
    <col min="10518" max="10518" width="10" style="359" customWidth="1"/>
    <col min="10519" max="10738" width="11.42578125" style="359"/>
    <col min="10739" max="10739" width="2.7109375" style="359" customWidth="1"/>
    <col min="10740" max="10740" width="15.42578125" style="359" bestFit="1" customWidth="1"/>
    <col min="10741" max="10741" width="27.7109375" style="359" bestFit="1" customWidth="1"/>
    <col min="10742" max="10742" width="9.5703125" style="359" bestFit="1" customWidth="1"/>
    <col min="10743" max="10743" width="11.28515625" style="359" customWidth="1"/>
    <col min="10744" max="10744" width="4.7109375" style="359" customWidth="1"/>
    <col min="10745" max="10745" width="11.42578125" style="359"/>
    <col min="10746" max="10746" width="1.7109375" style="359" customWidth="1"/>
    <col min="10747" max="10747" width="23.85546875" style="359" customWidth="1"/>
    <col min="10748" max="10748" width="40.140625" style="359" bestFit="1" customWidth="1"/>
    <col min="10749" max="10749" width="16.42578125" style="359" bestFit="1" customWidth="1"/>
    <col min="10750" max="10750" width="21.85546875" style="359" customWidth="1"/>
    <col min="10751" max="10751" width="19" style="359" customWidth="1"/>
    <col min="10752" max="10752" width="12.140625" style="359" customWidth="1"/>
    <col min="10753" max="10753" width="12.5703125" style="359" bestFit="1" customWidth="1"/>
    <col min="10754" max="10754" width="11" style="359" customWidth="1"/>
    <col min="10755" max="10755" width="18.28515625" style="359" bestFit="1" customWidth="1"/>
    <col min="10756" max="10756" width="13.5703125" style="359" customWidth="1"/>
    <col min="10757" max="10757" width="23.28515625" style="359" customWidth="1"/>
    <col min="10758" max="10758" width="11" style="359" customWidth="1"/>
    <col min="10759" max="10759" width="20.5703125" style="359" bestFit="1" customWidth="1"/>
    <col min="10760" max="10760" width="12.140625" style="359" bestFit="1" customWidth="1"/>
    <col min="10761" max="10761" width="18.5703125" style="359" bestFit="1" customWidth="1"/>
    <col min="10762" max="10762" width="16.42578125" style="359" customWidth="1"/>
    <col min="10763" max="10763" width="23.5703125" style="359" customWidth="1"/>
    <col min="10764" max="10764" width="9.140625" style="359" customWidth="1"/>
    <col min="10765" max="10765" width="21.5703125" style="359" customWidth="1"/>
    <col min="10766" max="10766" width="11.7109375" style="359" customWidth="1"/>
    <col min="10767" max="10767" width="21.28515625" style="359" bestFit="1" customWidth="1"/>
    <col min="10768" max="10772" width="11.5703125" style="359" customWidth="1"/>
    <col min="10773" max="10773" width="11.42578125" style="359"/>
    <col min="10774" max="10774" width="10" style="359" customWidth="1"/>
    <col min="10775" max="10994" width="11.42578125" style="359"/>
    <col min="10995" max="10995" width="2.7109375" style="359" customWidth="1"/>
    <col min="10996" max="10996" width="15.42578125" style="359" bestFit="1" customWidth="1"/>
    <col min="10997" max="10997" width="27.7109375" style="359" bestFit="1" customWidth="1"/>
    <col min="10998" max="10998" width="9.5703125" style="359" bestFit="1" customWidth="1"/>
    <col min="10999" max="10999" width="11.28515625" style="359" customWidth="1"/>
    <col min="11000" max="11000" width="4.7109375" style="359" customWidth="1"/>
    <col min="11001" max="11001" width="11.42578125" style="359"/>
    <col min="11002" max="11002" width="1.7109375" style="359" customWidth="1"/>
    <col min="11003" max="11003" width="23.85546875" style="359" customWidth="1"/>
    <col min="11004" max="11004" width="40.140625" style="359" bestFit="1" customWidth="1"/>
    <col min="11005" max="11005" width="16.42578125" style="359" bestFit="1" customWidth="1"/>
    <col min="11006" max="11006" width="21.85546875" style="359" customWidth="1"/>
    <col min="11007" max="11007" width="19" style="359" customWidth="1"/>
    <col min="11008" max="11008" width="12.140625" style="359" customWidth="1"/>
    <col min="11009" max="11009" width="12.5703125" style="359" bestFit="1" customWidth="1"/>
    <col min="11010" max="11010" width="11" style="359" customWidth="1"/>
    <col min="11011" max="11011" width="18.28515625" style="359" bestFit="1" customWidth="1"/>
    <col min="11012" max="11012" width="13.5703125" style="359" customWidth="1"/>
    <col min="11013" max="11013" width="23.28515625" style="359" customWidth="1"/>
    <col min="11014" max="11014" width="11" style="359" customWidth="1"/>
    <col min="11015" max="11015" width="20.5703125" style="359" bestFit="1" customWidth="1"/>
    <col min="11016" max="11016" width="12.140625" style="359" bestFit="1" customWidth="1"/>
    <col min="11017" max="11017" width="18.5703125" style="359" bestFit="1" customWidth="1"/>
    <col min="11018" max="11018" width="16.42578125" style="359" customWidth="1"/>
    <col min="11019" max="11019" width="23.5703125" style="359" customWidth="1"/>
    <col min="11020" max="11020" width="9.140625" style="359" customWidth="1"/>
    <col min="11021" max="11021" width="21.5703125" style="359" customWidth="1"/>
    <col min="11022" max="11022" width="11.7109375" style="359" customWidth="1"/>
    <col min="11023" max="11023" width="21.28515625" style="359" bestFit="1" customWidth="1"/>
    <col min="11024" max="11028" width="11.5703125" style="359" customWidth="1"/>
    <col min="11029" max="11029" width="11.42578125" style="359"/>
    <col min="11030" max="11030" width="10" style="359" customWidth="1"/>
    <col min="11031" max="11250" width="11.42578125" style="359"/>
    <col min="11251" max="11251" width="2.7109375" style="359" customWidth="1"/>
    <col min="11252" max="11252" width="15.42578125" style="359" bestFit="1" customWidth="1"/>
    <col min="11253" max="11253" width="27.7109375" style="359" bestFit="1" customWidth="1"/>
    <col min="11254" max="11254" width="9.5703125" style="359" bestFit="1" customWidth="1"/>
    <col min="11255" max="11255" width="11.28515625" style="359" customWidth="1"/>
    <col min="11256" max="11256" width="4.7109375" style="359" customWidth="1"/>
    <col min="11257" max="11257" width="11.42578125" style="359"/>
    <col min="11258" max="11258" width="1.7109375" style="359" customWidth="1"/>
    <col min="11259" max="11259" width="23.85546875" style="359" customWidth="1"/>
    <col min="11260" max="11260" width="40.140625" style="359" bestFit="1" customWidth="1"/>
    <col min="11261" max="11261" width="16.42578125" style="359" bestFit="1" customWidth="1"/>
    <col min="11262" max="11262" width="21.85546875" style="359" customWidth="1"/>
    <col min="11263" max="11263" width="19" style="359" customWidth="1"/>
    <col min="11264" max="11264" width="12.140625" style="359" customWidth="1"/>
    <col min="11265" max="11265" width="12.5703125" style="359" bestFit="1" customWidth="1"/>
    <col min="11266" max="11266" width="11" style="359" customWidth="1"/>
    <col min="11267" max="11267" width="18.28515625" style="359" bestFit="1" customWidth="1"/>
    <col min="11268" max="11268" width="13.5703125" style="359" customWidth="1"/>
    <col min="11269" max="11269" width="23.28515625" style="359" customWidth="1"/>
    <col min="11270" max="11270" width="11" style="359" customWidth="1"/>
    <col min="11271" max="11271" width="20.5703125" style="359" bestFit="1" customWidth="1"/>
    <col min="11272" max="11272" width="12.140625" style="359" bestFit="1" customWidth="1"/>
    <col min="11273" max="11273" width="18.5703125" style="359" bestFit="1" customWidth="1"/>
    <col min="11274" max="11274" width="16.42578125" style="359" customWidth="1"/>
    <col min="11275" max="11275" width="23.5703125" style="359" customWidth="1"/>
    <col min="11276" max="11276" width="9.140625" style="359" customWidth="1"/>
    <col min="11277" max="11277" width="21.5703125" style="359" customWidth="1"/>
    <col min="11278" max="11278" width="11.7109375" style="359" customWidth="1"/>
    <col min="11279" max="11279" width="21.28515625" style="359" bestFit="1" customWidth="1"/>
    <col min="11280" max="11284" width="11.5703125" style="359" customWidth="1"/>
    <col min="11285" max="11285" width="11.42578125" style="359"/>
    <col min="11286" max="11286" width="10" style="359" customWidth="1"/>
    <col min="11287" max="11506" width="11.42578125" style="359"/>
    <col min="11507" max="11507" width="2.7109375" style="359" customWidth="1"/>
    <col min="11508" max="11508" width="15.42578125" style="359" bestFit="1" customWidth="1"/>
    <col min="11509" max="11509" width="27.7109375" style="359" bestFit="1" customWidth="1"/>
    <col min="11510" max="11510" width="9.5703125" style="359" bestFit="1" customWidth="1"/>
    <col min="11511" max="11511" width="11.28515625" style="359" customWidth="1"/>
    <col min="11512" max="11512" width="4.7109375" style="359" customWidth="1"/>
    <col min="11513" max="11513" width="11.42578125" style="359"/>
    <col min="11514" max="11514" width="1.7109375" style="359" customWidth="1"/>
    <col min="11515" max="11515" width="23.85546875" style="359" customWidth="1"/>
    <col min="11516" max="11516" width="40.140625" style="359" bestFit="1" customWidth="1"/>
    <col min="11517" max="11517" width="16.42578125" style="359" bestFit="1" customWidth="1"/>
    <col min="11518" max="11518" width="21.85546875" style="359" customWidth="1"/>
    <col min="11519" max="11519" width="19" style="359" customWidth="1"/>
    <col min="11520" max="11520" width="12.140625" style="359" customWidth="1"/>
    <col min="11521" max="11521" width="12.5703125" style="359" bestFit="1" customWidth="1"/>
    <col min="11522" max="11522" width="11" style="359" customWidth="1"/>
    <col min="11523" max="11523" width="18.28515625" style="359" bestFit="1" customWidth="1"/>
    <col min="11524" max="11524" width="13.5703125" style="359" customWidth="1"/>
    <col min="11525" max="11525" width="23.28515625" style="359" customWidth="1"/>
    <col min="11526" max="11526" width="11" style="359" customWidth="1"/>
    <col min="11527" max="11527" width="20.5703125" style="359" bestFit="1" customWidth="1"/>
    <col min="11528" max="11528" width="12.140625" style="359" bestFit="1" customWidth="1"/>
    <col min="11529" max="11529" width="18.5703125" style="359" bestFit="1" customWidth="1"/>
    <col min="11530" max="11530" width="16.42578125" style="359" customWidth="1"/>
    <col min="11531" max="11531" width="23.5703125" style="359" customWidth="1"/>
    <col min="11532" max="11532" width="9.140625" style="359" customWidth="1"/>
    <col min="11533" max="11533" width="21.5703125" style="359" customWidth="1"/>
    <col min="11534" max="11534" width="11.7109375" style="359" customWidth="1"/>
    <col min="11535" max="11535" width="21.28515625" style="359" bestFit="1" customWidth="1"/>
    <col min="11536" max="11540" width="11.5703125" style="359" customWidth="1"/>
    <col min="11541" max="11541" width="11.42578125" style="359"/>
    <col min="11542" max="11542" width="10" style="359" customWidth="1"/>
    <col min="11543" max="11762" width="11.42578125" style="359"/>
    <col min="11763" max="11763" width="2.7109375" style="359" customWidth="1"/>
    <col min="11764" max="11764" width="15.42578125" style="359" bestFit="1" customWidth="1"/>
    <col min="11765" max="11765" width="27.7109375" style="359" bestFit="1" customWidth="1"/>
    <col min="11766" max="11766" width="9.5703125" style="359" bestFit="1" customWidth="1"/>
    <col min="11767" max="11767" width="11.28515625" style="359" customWidth="1"/>
    <col min="11768" max="11768" width="4.7109375" style="359" customWidth="1"/>
    <col min="11769" max="11769" width="11.42578125" style="359"/>
    <col min="11770" max="11770" width="1.7109375" style="359" customWidth="1"/>
    <col min="11771" max="11771" width="23.85546875" style="359" customWidth="1"/>
    <col min="11772" max="11772" width="40.140625" style="359" bestFit="1" customWidth="1"/>
    <col min="11773" max="11773" width="16.42578125" style="359" bestFit="1" customWidth="1"/>
    <col min="11774" max="11774" width="21.85546875" style="359" customWidth="1"/>
    <col min="11775" max="11775" width="19" style="359" customWidth="1"/>
    <col min="11776" max="11776" width="12.140625" style="359" customWidth="1"/>
    <col min="11777" max="11777" width="12.5703125" style="359" bestFit="1" customWidth="1"/>
    <col min="11778" max="11778" width="11" style="359" customWidth="1"/>
    <col min="11779" max="11779" width="18.28515625" style="359" bestFit="1" customWidth="1"/>
    <col min="11780" max="11780" width="13.5703125" style="359" customWidth="1"/>
    <col min="11781" max="11781" width="23.28515625" style="359" customWidth="1"/>
    <col min="11782" max="11782" width="11" style="359" customWidth="1"/>
    <col min="11783" max="11783" width="20.5703125" style="359" bestFit="1" customWidth="1"/>
    <col min="11784" max="11784" width="12.140625" style="359" bestFit="1" customWidth="1"/>
    <col min="11785" max="11785" width="18.5703125" style="359" bestFit="1" customWidth="1"/>
    <col min="11786" max="11786" width="16.42578125" style="359" customWidth="1"/>
    <col min="11787" max="11787" width="23.5703125" style="359" customWidth="1"/>
    <col min="11788" max="11788" width="9.140625" style="359" customWidth="1"/>
    <col min="11789" max="11789" width="21.5703125" style="359" customWidth="1"/>
    <col min="11790" max="11790" width="11.7109375" style="359" customWidth="1"/>
    <col min="11791" max="11791" width="21.28515625" style="359" bestFit="1" customWidth="1"/>
    <col min="11792" max="11796" width="11.5703125" style="359" customWidth="1"/>
    <col min="11797" max="11797" width="11.42578125" style="359"/>
    <col min="11798" max="11798" width="10" style="359" customWidth="1"/>
    <col min="11799" max="12018" width="11.42578125" style="359"/>
    <col min="12019" max="12019" width="2.7109375" style="359" customWidth="1"/>
    <col min="12020" max="12020" width="15.42578125" style="359" bestFit="1" customWidth="1"/>
    <col min="12021" max="12021" width="27.7109375" style="359" bestFit="1" customWidth="1"/>
    <col min="12022" max="12022" width="9.5703125" style="359" bestFit="1" customWidth="1"/>
    <col min="12023" max="12023" width="11.28515625" style="359" customWidth="1"/>
    <col min="12024" max="12024" width="4.7109375" style="359" customWidth="1"/>
    <col min="12025" max="12025" width="11.42578125" style="359"/>
    <col min="12026" max="12026" width="1.7109375" style="359" customWidth="1"/>
    <col min="12027" max="12027" width="23.85546875" style="359" customWidth="1"/>
    <col min="12028" max="12028" width="40.140625" style="359" bestFit="1" customWidth="1"/>
    <col min="12029" max="12029" width="16.42578125" style="359" bestFit="1" customWidth="1"/>
    <col min="12030" max="12030" width="21.85546875" style="359" customWidth="1"/>
    <col min="12031" max="12031" width="19" style="359" customWidth="1"/>
    <col min="12032" max="12032" width="12.140625" style="359" customWidth="1"/>
    <col min="12033" max="12033" width="12.5703125" style="359" bestFit="1" customWidth="1"/>
    <col min="12034" max="12034" width="11" style="359" customWidth="1"/>
    <col min="12035" max="12035" width="18.28515625" style="359" bestFit="1" customWidth="1"/>
    <col min="12036" max="12036" width="13.5703125" style="359" customWidth="1"/>
    <col min="12037" max="12037" width="23.28515625" style="359" customWidth="1"/>
    <col min="12038" max="12038" width="11" style="359" customWidth="1"/>
    <col min="12039" max="12039" width="20.5703125" style="359" bestFit="1" customWidth="1"/>
    <col min="12040" max="12040" width="12.140625" style="359" bestFit="1" customWidth="1"/>
    <col min="12041" max="12041" width="18.5703125" style="359" bestFit="1" customWidth="1"/>
    <col min="12042" max="12042" width="16.42578125" style="359" customWidth="1"/>
    <col min="12043" max="12043" width="23.5703125" style="359" customWidth="1"/>
    <col min="12044" max="12044" width="9.140625" style="359" customWidth="1"/>
    <col min="12045" max="12045" width="21.5703125" style="359" customWidth="1"/>
    <col min="12046" max="12046" width="11.7109375" style="359" customWidth="1"/>
    <col min="12047" max="12047" width="21.28515625" style="359" bestFit="1" customWidth="1"/>
    <col min="12048" max="12052" width="11.5703125" style="359" customWidth="1"/>
    <col min="12053" max="12053" width="11.42578125" style="359"/>
    <col min="12054" max="12054" width="10" style="359" customWidth="1"/>
    <col min="12055" max="12274" width="11.42578125" style="359"/>
    <col min="12275" max="12275" width="2.7109375" style="359" customWidth="1"/>
    <col min="12276" max="12276" width="15.42578125" style="359" bestFit="1" customWidth="1"/>
    <col min="12277" max="12277" width="27.7109375" style="359" bestFit="1" customWidth="1"/>
    <col min="12278" max="12278" width="9.5703125" style="359" bestFit="1" customWidth="1"/>
    <col min="12279" max="12279" width="11.28515625" style="359" customWidth="1"/>
    <col min="12280" max="12280" width="4.7109375" style="359" customWidth="1"/>
    <col min="12281" max="12281" width="11.42578125" style="359"/>
    <col min="12282" max="12282" width="1.7109375" style="359" customWidth="1"/>
    <col min="12283" max="12283" width="23.85546875" style="359" customWidth="1"/>
    <col min="12284" max="12284" width="40.140625" style="359" bestFit="1" customWidth="1"/>
    <col min="12285" max="12285" width="16.42578125" style="359" bestFit="1" customWidth="1"/>
    <col min="12286" max="12286" width="21.85546875" style="359" customWidth="1"/>
    <col min="12287" max="12287" width="19" style="359" customWidth="1"/>
    <col min="12288" max="12288" width="12.140625" style="359" customWidth="1"/>
    <col min="12289" max="12289" width="12.5703125" style="359" bestFit="1" customWidth="1"/>
    <col min="12290" max="12290" width="11" style="359" customWidth="1"/>
    <col min="12291" max="12291" width="18.28515625" style="359" bestFit="1" customWidth="1"/>
    <col min="12292" max="12292" width="13.5703125" style="359" customWidth="1"/>
    <col min="12293" max="12293" width="23.28515625" style="359" customWidth="1"/>
    <col min="12294" max="12294" width="11" style="359" customWidth="1"/>
    <col min="12295" max="12295" width="20.5703125" style="359" bestFit="1" customWidth="1"/>
    <col min="12296" max="12296" width="12.140625" style="359" bestFit="1" customWidth="1"/>
    <col min="12297" max="12297" width="18.5703125" style="359" bestFit="1" customWidth="1"/>
    <col min="12298" max="12298" width="16.42578125" style="359" customWidth="1"/>
    <col min="12299" max="12299" width="23.5703125" style="359" customWidth="1"/>
    <col min="12300" max="12300" width="9.140625" style="359" customWidth="1"/>
    <col min="12301" max="12301" width="21.5703125" style="359" customWidth="1"/>
    <col min="12302" max="12302" width="11.7109375" style="359" customWidth="1"/>
    <col min="12303" max="12303" width="21.28515625" style="359" bestFit="1" customWidth="1"/>
    <col min="12304" max="12308" width="11.5703125" style="359" customWidth="1"/>
    <col min="12309" max="12309" width="11.42578125" style="359"/>
    <col min="12310" max="12310" width="10" style="359" customWidth="1"/>
    <col min="12311" max="12530" width="11.42578125" style="359"/>
    <col min="12531" max="12531" width="2.7109375" style="359" customWidth="1"/>
    <col min="12532" max="12532" width="15.42578125" style="359" bestFit="1" customWidth="1"/>
    <col min="12533" max="12533" width="27.7109375" style="359" bestFit="1" customWidth="1"/>
    <col min="12534" max="12534" width="9.5703125" style="359" bestFit="1" customWidth="1"/>
    <col min="12535" max="12535" width="11.28515625" style="359" customWidth="1"/>
    <col min="12536" max="12536" width="4.7109375" style="359" customWidth="1"/>
    <col min="12537" max="12537" width="11.42578125" style="359"/>
    <col min="12538" max="12538" width="1.7109375" style="359" customWidth="1"/>
    <col min="12539" max="12539" width="23.85546875" style="359" customWidth="1"/>
    <col min="12540" max="12540" width="40.140625" style="359" bestFit="1" customWidth="1"/>
    <col min="12541" max="12541" width="16.42578125" style="359" bestFit="1" customWidth="1"/>
    <col min="12542" max="12542" width="21.85546875" style="359" customWidth="1"/>
    <col min="12543" max="12543" width="19" style="359" customWidth="1"/>
    <col min="12544" max="12544" width="12.140625" style="359" customWidth="1"/>
    <col min="12545" max="12545" width="12.5703125" style="359" bestFit="1" customWidth="1"/>
    <col min="12546" max="12546" width="11" style="359" customWidth="1"/>
    <col min="12547" max="12547" width="18.28515625" style="359" bestFit="1" customWidth="1"/>
    <col min="12548" max="12548" width="13.5703125" style="359" customWidth="1"/>
    <col min="12549" max="12549" width="23.28515625" style="359" customWidth="1"/>
    <col min="12550" max="12550" width="11" style="359" customWidth="1"/>
    <col min="12551" max="12551" width="20.5703125" style="359" bestFit="1" customWidth="1"/>
    <col min="12552" max="12552" width="12.140625" style="359" bestFit="1" customWidth="1"/>
    <col min="12553" max="12553" width="18.5703125" style="359" bestFit="1" customWidth="1"/>
    <col min="12554" max="12554" width="16.42578125" style="359" customWidth="1"/>
    <col min="12555" max="12555" width="23.5703125" style="359" customWidth="1"/>
    <col min="12556" max="12556" width="9.140625" style="359" customWidth="1"/>
    <col min="12557" max="12557" width="21.5703125" style="359" customWidth="1"/>
    <col min="12558" max="12558" width="11.7109375" style="359" customWidth="1"/>
    <col min="12559" max="12559" width="21.28515625" style="359" bestFit="1" customWidth="1"/>
    <col min="12560" max="12564" width="11.5703125" style="359" customWidth="1"/>
    <col min="12565" max="12565" width="11.42578125" style="359"/>
    <col min="12566" max="12566" width="10" style="359" customWidth="1"/>
    <col min="12567" max="12786" width="11.42578125" style="359"/>
    <col min="12787" max="12787" width="2.7109375" style="359" customWidth="1"/>
    <col min="12788" max="12788" width="15.42578125" style="359" bestFit="1" customWidth="1"/>
    <col min="12789" max="12789" width="27.7109375" style="359" bestFit="1" customWidth="1"/>
    <col min="12790" max="12790" width="9.5703125" style="359" bestFit="1" customWidth="1"/>
    <col min="12791" max="12791" width="11.28515625" style="359" customWidth="1"/>
    <col min="12792" max="12792" width="4.7109375" style="359" customWidth="1"/>
    <col min="12793" max="12793" width="11.42578125" style="359"/>
    <col min="12794" max="12794" width="1.7109375" style="359" customWidth="1"/>
    <col min="12795" max="12795" width="23.85546875" style="359" customWidth="1"/>
    <col min="12796" max="12796" width="40.140625" style="359" bestFit="1" customWidth="1"/>
    <col min="12797" max="12797" width="16.42578125" style="359" bestFit="1" customWidth="1"/>
    <col min="12798" max="12798" width="21.85546875" style="359" customWidth="1"/>
    <col min="12799" max="12799" width="19" style="359" customWidth="1"/>
    <col min="12800" max="12800" width="12.140625" style="359" customWidth="1"/>
    <col min="12801" max="12801" width="12.5703125" style="359" bestFit="1" customWidth="1"/>
    <col min="12802" max="12802" width="11" style="359" customWidth="1"/>
    <col min="12803" max="12803" width="18.28515625" style="359" bestFit="1" customWidth="1"/>
    <col min="12804" max="12804" width="13.5703125" style="359" customWidth="1"/>
    <col min="12805" max="12805" width="23.28515625" style="359" customWidth="1"/>
    <col min="12806" max="12806" width="11" style="359" customWidth="1"/>
    <col min="12807" max="12807" width="20.5703125" style="359" bestFit="1" customWidth="1"/>
    <col min="12808" max="12808" width="12.140625" style="359" bestFit="1" customWidth="1"/>
    <col min="12809" max="12809" width="18.5703125" style="359" bestFit="1" customWidth="1"/>
    <col min="12810" max="12810" width="16.42578125" style="359" customWidth="1"/>
    <col min="12811" max="12811" width="23.5703125" style="359" customWidth="1"/>
    <col min="12812" max="12812" width="9.140625" style="359" customWidth="1"/>
    <col min="12813" max="12813" width="21.5703125" style="359" customWidth="1"/>
    <col min="12814" max="12814" width="11.7109375" style="359" customWidth="1"/>
    <col min="12815" max="12815" width="21.28515625" style="359" bestFit="1" customWidth="1"/>
    <col min="12816" max="12820" width="11.5703125" style="359" customWidth="1"/>
    <col min="12821" max="12821" width="11.42578125" style="359"/>
    <col min="12822" max="12822" width="10" style="359" customWidth="1"/>
    <col min="12823" max="13042" width="11.42578125" style="359"/>
    <col min="13043" max="13043" width="2.7109375" style="359" customWidth="1"/>
    <col min="13044" max="13044" width="15.42578125" style="359" bestFit="1" customWidth="1"/>
    <col min="13045" max="13045" width="27.7109375" style="359" bestFit="1" customWidth="1"/>
    <col min="13046" max="13046" width="9.5703125" style="359" bestFit="1" customWidth="1"/>
    <col min="13047" max="13047" width="11.28515625" style="359" customWidth="1"/>
    <col min="13048" max="13048" width="4.7109375" style="359" customWidth="1"/>
    <col min="13049" max="13049" width="11.42578125" style="359"/>
    <col min="13050" max="13050" width="1.7109375" style="359" customWidth="1"/>
    <col min="13051" max="13051" width="23.85546875" style="359" customWidth="1"/>
    <col min="13052" max="13052" width="40.140625" style="359" bestFit="1" customWidth="1"/>
    <col min="13053" max="13053" width="16.42578125" style="359" bestFit="1" customWidth="1"/>
    <col min="13054" max="13054" width="21.85546875" style="359" customWidth="1"/>
    <col min="13055" max="13055" width="19" style="359" customWidth="1"/>
    <col min="13056" max="13056" width="12.140625" style="359" customWidth="1"/>
    <col min="13057" max="13057" width="12.5703125" style="359" bestFit="1" customWidth="1"/>
    <col min="13058" max="13058" width="11" style="359" customWidth="1"/>
    <col min="13059" max="13059" width="18.28515625" style="359" bestFit="1" customWidth="1"/>
    <col min="13060" max="13060" width="13.5703125" style="359" customWidth="1"/>
    <col min="13061" max="13061" width="23.28515625" style="359" customWidth="1"/>
    <col min="13062" max="13062" width="11" style="359" customWidth="1"/>
    <col min="13063" max="13063" width="20.5703125" style="359" bestFit="1" customWidth="1"/>
    <col min="13064" max="13064" width="12.140625" style="359" bestFit="1" customWidth="1"/>
    <col min="13065" max="13065" width="18.5703125" style="359" bestFit="1" customWidth="1"/>
    <col min="13066" max="13066" width="16.42578125" style="359" customWidth="1"/>
    <col min="13067" max="13067" width="23.5703125" style="359" customWidth="1"/>
    <col min="13068" max="13068" width="9.140625" style="359" customWidth="1"/>
    <col min="13069" max="13069" width="21.5703125" style="359" customWidth="1"/>
    <col min="13070" max="13070" width="11.7109375" style="359" customWidth="1"/>
    <col min="13071" max="13071" width="21.28515625" style="359" bestFit="1" customWidth="1"/>
    <col min="13072" max="13076" width="11.5703125" style="359" customWidth="1"/>
    <col min="13077" max="13077" width="11.42578125" style="359"/>
    <col min="13078" max="13078" width="10" style="359" customWidth="1"/>
    <col min="13079" max="13298" width="11.42578125" style="359"/>
    <col min="13299" max="13299" width="2.7109375" style="359" customWidth="1"/>
    <col min="13300" max="13300" width="15.42578125" style="359" bestFit="1" customWidth="1"/>
    <col min="13301" max="13301" width="27.7109375" style="359" bestFit="1" customWidth="1"/>
    <col min="13302" max="13302" width="9.5703125" style="359" bestFit="1" customWidth="1"/>
    <col min="13303" max="13303" width="11.28515625" style="359" customWidth="1"/>
    <col min="13304" max="13304" width="4.7109375" style="359" customWidth="1"/>
    <col min="13305" max="13305" width="11.42578125" style="359"/>
    <col min="13306" max="13306" width="1.7109375" style="359" customWidth="1"/>
    <col min="13307" max="13307" width="23.85546875" style="359" customWidth="1"/>
    <col min="13308" max="13308" width="40.140625" style="359" bestFit="1" customWidth="1"/>
    <col min="13309" max="13309" width="16.42578125" style="359" bestFit="1" customWidth="1"/>
    <col min="13310" max="13310" width="21.85546875" style="359" customWidth="1"/>
    <col min="13311" max="13311" width="19" style="359" customWidth="1"/>
    <col min="13312" max="13312" width="12.140625" style="359" customWidth="1"/>
    <col min="13313" max="13313" width="12.5703125" style="359" bestFit="1" customWidth="1"/>
    <col min="13314" max="13314" width="11" style="359" customWidth="1"/>
    <col min="13315" max="13315" width="18.28515625" style="359" bestFit="1" customWidth="1"/>
    <col min="13316" max="13316" width="13.5703125" style="359" customWidth="1"/>
    <col min="13317" max="13317" width="23.28515625" style="359" customWidth="1"/>
    <col min="13318" max="13318" width="11" style="359" customWidth="1"/>
    <col min="13319" max="13319" width="20.5703125" style="359" bestFit="1" customWidth="1"/>
    <col min="13320" max="13320" width="12.140625" style="359" bestFit="1" customWidth="1"/>
    <col min="13321" max="13321" width="18.5703125" style="359" bestFit="1" customWidth="1"/>
    <col min="13322" max="13322" width="16.42578125" style="359" customWidth="1"/>
    <col min="13323" max="13323" width="23.5703125" style="359" customWidth="1"/>
    <col min="13324" max="13324" width="9.140625" style="359" customWidth="1"/>
    <col min="13325" max="13325" width="21.5703125" style="359" customWidth="1"/>
    <col min="13326" max="13326" width="11.7109375" style="359" customWidth="1"/>
    <col min="13327" max="13327" width="21.28515625" style="359" bestFit="1" customWidth="1"/>
    <col min="13328" max="13332" width="11.5703125" style="359" customWidth="1"/>
    <col min="13333" max="13333" width="11.42578125" style="359"/>
    <col min="13334" max="13334" width="10" style="359" customWidth="1"/>
    <col min="13335" max="13554" width="11.42578125" style="359"/>
    <col min="13555" max="13555" width="2.7109375" style="359" customWidth="1"/>
    <col min="13556" max="13556" width="15.42578125" style="359" bestFit="1" customWidth="1"/>
    <col min="13557" max="13557" width="27.7109375" style="359" bestFit="1" customWidth="1"/>
    <col min="13558" max="13558" width="9.5703125" style="359" bestFit="1" customWidth="1"/>
    <col min="13559" max="13559" width="11.28515625" style="359" customWidth="1"/>
    <col min="13560" max="13560" width="4.7109375" style="359" customWidth="1"/>
    <col min="13561" max="13561" width="11.42578125" style="359"/>
    <col min="13562" max="13562" width="1.7109375" style="359" customWidth="1"/>
    <col min="13563" max="13563" width="23.85546875" style="359" customWidth="1"/>
    <col min="13564" max="13564" width="40.140625" style="359" bestFit="1" customWidth="1"/>
    <col min="13565" max="13565" width="16.42578125" style="359" bestFit="1" customWidth="1"/>
    <col min="13566" max="13566" width="21.85546875" style="359" customWidth="1"/>
    <col min="13567" max="13567" width="19" style="359" customWidth="1"/>
    <col min="13568" max="13568" width="12.140625" style="359" customWidth="1"/>
    <col min="13569" max="13569" width="12.5703125" style="359" bestFit="1" customWidth="1"/>
    <col min="13570" max="13570" width="11" style="359" customWidth="1"/>
    <col min="13571" max="13571" width="18.28515625" style="359" bestFit="1" customWidth="1"/>
    <col min="13572" max="13572" width="13.5703125" style="359" customWidth="1"/>
    <col min="13573" max="13573" width="23.28515625" style="359" customWidth="1"/>
    <col min="13574" max="13574" width="11" style="359" customWidth="1"/>
    <col min="13575" max="13575" width="20.5703125" style="359" bestFit="1" customWidth="1"/>
    <col min="13576" max="13576" width="12.140625" style="359" bestFit="1" customWidth="1"/>
    <col min="13577" max="13577" width="18.5703125" style="359" bestFit="1" customWidth="1"/>
    <col min="13578" max="13578" width="16.42578125" style="359" customWidth="1"/>
    <col min="13579" max="13579" width="23.5703125" style="359" customWidth="1"/>
    <col min="13580" max="13580" width="9.140625" style="359" customWidth="1"/>
    <col min="13581" max="13581" width="21.5703125" style="359" customWidth="1"/>
    <col min="13582" max="13582" width="11.7109375" style="359" customWidth="1"/>
    <col min="13583" max="13583" width="21.28515625" style="359" bestFit="1" customWidth="1"/>
    <col min="13584" max="13588" width="11.5703125" style="359" customWidth="1"/>
    <col min="13589" max="13589" width="11.42578125" style="359"/>
    <col min="13590" max="13590" width="10" style="359" customWidth="1"/>
    <col min="13591" max="13810" width="11.42578125" style="359"/>
    <col min="13811" max="13811" width="2.7109375" style="359" customWidth="1"/>
    <col min="13812" max="13812" width="15.42578125" style="359" bestFit="1" customWidth="1"/>
    <col min="13813" max="13813" width="27.7109375" style="359" bestFit="1" customWidth="1"/>
    <col min="13814" max="13814" width="9.5703125" style="359" bestFit="1" customWidth="1"/>
    <col min="13815" max="13815" width="11.28515625" style="359" customWidth="1"/>
    <col min="13816" max="13816" width="4.7109375" style="359" customWidth="1"/>
    <col min="13817" max="13817" width="11.42578125" style="359"/>
    <col min="13818" max="13818" width="1.7109375" style="359" customWidth="1"/>
    <col min="13819" max="13819" width="23.85546875" style="359" customWidth="1"/>
    <col min="13820" max="13820" width="40.140625" style="359" bestFit="1" customWidth="1"/>
    <col min="13821" max="13821" width="16.42578125" style="359" bestFit="1" customWidth="1"/>
    <col min="13822" max="13822" width="21.85546875" style="359" customWidth="1"/>
    <col min="13823" max="13823" width="19" style="359" customWidth="1"/>
    <col min="13824" max="13824" width="12.140625" style="359" customWidth="1"/>
    <col min="13825" max="13825" width="12.5703125" style="359" bestFit="1" customWidth="1"/>
    <col min="13826" max="13826" width="11" style="359" customWidth="1"/>
    <col min="13827" max="13827" width="18.28515625" style="359" bestFit="1" customWidth="1"/>
    <col min="13828" max="13828" width="13.5703125" style="359" customWidth="1"/>
    <col min="13829" max="13829" width="23.28515625" style="359" customWidth="1"/>
    <col min="13830" max="13830" width="11" style="359" customWidth="1"/>
    <col min="13831" max="13831" width="20.5703125" style="359" bestFit="1" customWidth="1"/>
    <col min="13832" max="13832" width="12.140625" style="359" bestFit="1" customWidth="1"/>
    <col min="13833" max="13833" width="18.5703125" style="359" bestFit="1" customWidth="1"/>
    <col min="13834" max="13834" width="16.42578125" style="359" customWidth="1"/>
    <col min="13835" max="13835" width="23.5703125" style="359" customWidth="1"/>
    <col min="13836" max="13836" width="9.140625" style="359" customWidth="1"/>
    <col min="13837" max="13837" width="21.5703125" style="359" customWidth="1"/>
    <col min="13838" max="13838" width="11.7109375" style="359" customWidth="1"/>
    <col min="13839" max="13839" width="21.28515625" style="359" bestFit="1" customWidth="1"/>
    <col min="13840" max="13844" width="11.5703125" style="359" customWidth="1"/>
    <col min="13845" max="13845" width="11.42578125" style="359"/>
    <col min="13846" max="13846" width="10" style="359" customWidth="1"/>
    <col min="13847" max="14066" width="11.42578125" style="359"/>
    <col min="14067" max="14067" width="2.7109375" style="359" customWidth="1"/>
    <col min="14068" max="14068" width="15.42578125" style="359" bestFit="1" customWidth="1"/>
    <col min="14069" max="14069" width="27.7109375" style="359" bestFit="1" customWidth="1"/>
    <col min="14070" max="14070" width="9.5703125" style="359" bestFit="1" customWidth="1"/>
    <col min="14071" max="14071" width="11.28515625" style="359" customWidth="1"/>
    <col min="14072" max="14072" width="4.7109375" style="359" customWidth="1"/>
    <col min="14073" max="14073" width="11.42578125" style="359"/>
    <col min="14074" max="14074" width="1.7109375" style="359" customWidth="1"/>
    <col min="14075" max="14075" width="23.85546875" style="359" customWidth="1"/>
    <col min="14076" max="14076" width="40.140625" style="359" bestFit="1" customWidth="1"/>
    <col min="14077" max="14077" width="16.42578125" style="359" bestFit="1" customWidth="1"/>
    <col min="14078" max="14078" width="21.85546875" style="359" customWidth="1"/>
    <col min="14079" max="14079" width="19" style="359" customWidth="1"/>
    <col min="14080" max="14080" width="12.140625" style="359" customWidth="1"/>
    <col min="14081" max="14081" width="12.5703125" style="359" bestFit="1" customWidth="1"/>
    <col min="14082" max="14082" width="11" style="359" customWidth="1"/>
    <col min="14083" max="14083" width="18.28515625" style="359" bestFit="1" customWidth="1"/>
    <col min="14084" max="14084" width="13.5703125" style="359" customWidth="1"/>
    <col min="14085" max="14085" width="23.28515625" style="359" customWidth="1"/>
    <col min="14086" max="14086" width="11" style="359" customWidth="1"/>
    <col min="14087" max="14087" width="20.5703125" style="359" bestFit="1" customWidth="1"/>
    <col min="14088" max="14088" width="12.140625" style="359" bestFit="1" customWidth="1"/>
    <col min="14089" max="14089" width="18.5703125" style="359" bestFit="1" customWidth="1"/>
    <col min="14090" max="14090" width="16.42578125" style="359" customWidth="1"/>
    <col min="14091" max="14091" width="23.5703125" style="359" customWidth="1"/>
    <col min="14092" max="14092" width="9.140625" style="359" customWidth="1"/>
    <col min="14093" max="14093" width="21.5703125" style="359" customWidth="1"/>
    <col min="14094" max="14094" width="11.7109375" style="359" customWidth="1"/>
    <col min="14095" max="14095" width="21.28515625" style="359" bestFit="1" customWidth="1"/>
    <col min="14096" max="14100" width="11.5703125" style="359" customWidth="1"/>
    <col min="14101" max="14101" width="11.42578125" style="359"/>
    <col min="14102" max="14102" width="10" style="359" customWidth="1"/>
    <col min="14103" max="14322" width="11.42578125" style="359"/>
    <col min="14323" max="14323" width="2.7109375" style="359" customWidth="1"/>
    <col min="14324" max="14324" width="15.42578125" style="359" bestFit="1" customWidth="1"/>
    <col min="14325" max="14325" width="27.7109375" style="359" bestFit="1" customWidth="1"/>
    <col min="14326" max="14326" width="9.5703125" style="359" bestFit="1" customWidth="1"/>
    <col min="14327" max="14327" width="11.28515625" style="359" customWidth="1"/>
    <col min="14328" max="14328" width="4.7109375" style="359" customWidth="1"/>
    <col min="14329" max="14329" width="11.42578125" style="359"/>
    <col min="14330" max="14330" width="1.7109375" style="359" customWidth="1"/>
    <col min="14331" max="14331" width="23.85546875" style="359" customWidth="1"/>
    <col min="14332" max="14332" width="40.140625" style="359" bestFit="1" customWidth="1"/>
    <col min="14333" max="14333" width="16.42578125" style="359" bestFit="1" customWidth="1"/>
    <col min="14334" max="14334" width="21.85546875" style="359" customWidth="1"/>
    <col min="14335" max="14335" width="19" style="359" customWidth="1"/>
    <col min="14336" max="14336" width="12.140625" style="359" customWidth="1"/>
    <col min="14337" max="14337" width="12.5703125" style="359" bestFit="1" customWidth="1"/>
    <col min="14338" max="14338" width="11" style="359" customWidth="1"/>
    <col min="14339" max="14339" width="18.28515625" style="359" bestFit="1" customWidth="1"/>
    <col min="14340" max="14340" width="13.5703125" style="359" customWidth="1"/>
    <col min="14341" max="14341" width="23.28515625" style="359" customWidth="1"/>
    <col min="14342" max="14342" width="11" style="359" customWidth="1"/>
    <col min="14343" max="14343" width="20.5703125" style="359" bestFit="1" customWidth="1"/>
    <col min="14344" max="14344" width="12.140625" style="359" bestFit="1" customWidth="1"/>
    <col min="14345" max="14345" width="18.5703125" style="359" bestFit="1" customWidth="1"/>
    <col min="14346" max="14346" width="16.42578125" style="359" customWidth="1"/>
    <col min="14347" max="14347" width="23.5703125" style="359" customWidth="1"/>
    <col min="14348" max="14348" width="9.140625" style="359" customWidth="1"/>
    <col min="14349" max="14349" width="21.5703125" style="359" customWidth="1"/>
    <col min="14350" max="14350" width="11.7109375" style="359" customWidth="1"/>
    <col min="14351" max="14351" width="21.28515625" style="359" bestFit="1" customWidth="1"/>
    <col min="14352" max="14356" width="11.5703125" style="359" customWidth="1"/>
    <col min="14357" max="14357" width="11.42578125" style="359"/>
    <col min="14358" max="14358" width="10" style="359" customWidth="1"/>
    <col min="14359" max="14578" width="11.42578125" style="359"/>
    <col min="14579" max="14579" width="2.7109375" style="359" customWidth="1"/>
    <col min="14580" max="14580" width="15.42578125" style="359" bestFit="1" customWidth="1"/>
    <col min="14581" max="14581" width="27.7109375" style="359" bestFit="1" customWidth="1"/>
    <col min="14582" max="14582" width="9.5703125" style="359" bestFit="1" customWidth="1"/>
    <col min="14583" max="14583" width="11.28515625" style="359" customWidth="1"/>
    <col min="14584" max="14584" width="4.7109375" style="359" customWidth="1"/>
    <col min="14585" max="14585" width="11.42578125" style="359"/>
    <col min="14586" max="14586" width="1.7109375" style="359" customWidth="1"/>
    <col min="14587" max="14587" width="23.85546875" style="359" customWidth="1"/>
    <col min="14588" max="14588" width="40.140625" style="359" bestFit="1" customWidth="1"/>
    <col min="14589" max="14589" width="16.42578125" style="359" bestFit="1" customWidth="1"/>
    <col min="14590" max="14590" width="21.85546875" style="359" customWidth="1"/>
    <col min="14591" max="14591" width="19" style="359" customWidth="1"/>
    <col min="14592" max="14592" width="12.140625" style="359" customWidth="1"/>
    <col min="14593" max="14593" width="12.5703125" style="359" bestFit="1" customWidth="1"/>
    <col min="14594" max="14594" width="11" style="359" customWidth="1"/>
    <col min="14595" max="14595" width="18.28515625" style="359" bestFit="1" customWidth="1"/>
    <col min="14596" max="14596" width="13.5703125" style="359" customWidth="1"/>
    <col min="14597" max="14597" width="23.28515625" style="359" customWidth="1"/>
    <col min="14598" max="14598" width="11" style="359" customWidth="1"/>
    <col min="14599" max="14599" width="20.5703125" style="359" bestFit="1" customWidth="1"/>
    <col min="14600" max="14600" width="12.140625" style="359" bestFit="1" customWidth="1"/>
    <col min="14601" max="14601" width="18.5703125" style="359" bestFit="1" customWidth="1"/>
    <col min="14602" max="14602" width="16.42578125" style="359" customWidth="1"/>
    <col min="14603" max="14603" width="23.5703125" style="359" customWidth="1"/>
    <col min="14604" max="14604" width="9.140625" style="359" customWidth="1"/>
    <col min="14605" max="14605" width="21.5703125" style="359" customWidth="1"/>
    <col min="14606" max="14606" width="11.7109375" style="359" customWidth="1"/>
    <col min="14607" max="14607" width="21.28515625" style="359" bestFit="1" customWidth="1"/>
    <col min="14608" max="14612" width="11.5703125" style="359" customWidth="1"/>
    <col min="14613" max="14613" width="11.42578125" style="359"/>
    <col min="14614" max="14614" width="10" style="359" customWidth="1"/>
    <col min="14615" max="14834" width="11.42578125" style="359"/>
    <col min="14835" max="14835" width="2.7109375" style="359" customWidth="1"/>
    <col min="14836" max="14836" width="15.42578125" style="359" bestFit="1" customWidth="1"/>
    <col min="14837" max="14837" width="27.7109375" style="359" bestFit="1" customWidth="1"/>
    <col min="14838" max="14838" width="9.5703125" style="359" bestFit="1" customWidth="1"/>
    <col min="14839" max="14839" width="11.28515625" style="359" customWidth="1"/>
    <col min="14840" max="14840" width="4.7109375" style="359" customWidth="1"/>
    <col min="14841" max="14841" width="11.42578125" style="359"/>
    <col min="14842" max="14842" width="1.7109375" style="359" customWidth="1"/>
    <col min="14843" max="14843" width="23.85546875" style="359" customWidth="1"/>
    <col min="14844" max="14844" width="40.140625" style="359" bestFit="1" customWidth="1"/>
    <col min="14845" max="14845" width="16.42578125" style="359" bestFit="1" customWidth="1"/>
    <col min="14846" max="14846" width="21.85546875" style="359" customWidth="1"/>
    <col min="14847" max="14847" width="19" style="359" customWidth="1"/>
    <col min="14848" max="14848" width="12.140625" style="359" customWidth="1"/>
    <col min="14849" max="14849" width="12.5703125" style="359" bestFit="1" customWidth="1"/>
    <col min="14850" max="14850" width="11" style="359" customWidth="1"/>
    <col min="14851" max="14851" width="18.28515625" style="359" bestFit="1" customWidth="1"/>
    <col min="14852" max="14852" width="13.5703125" style="359" customWidth="1"/>
    <col min="14853" max="14853" width="23.28515625" style="359" customWidth="1"/>
    <col min="14854" max="14854" width="11" style="359" customWidth="1"/>
    <col min="14855" max="14855" width="20.5703125" style="359" bestFit="1" customWidth="1"/>
    <col min="14856" max="14856" width="12.140625" style="359" bestFit="1" customWidth="1"/>
    <col min="14857" max="14857" width="18.5703125" style="359" bestFit="1" customWidth="1"/>
    <col min="14858" max="14858" width="16.42578125" style="359" customWidth="1"/>
    <col min="14859" max="14859" width="23.5703125" style="359" customWidth="1"/>
    <col min="14860" max="14860" width="9.140625" style="359" customWidth="1"/>
    <col min="14861" max="14861" width="21.5703125" style="359" customWidth="1"/>
    <col min="14862" max="14862" width="11.7109375" style="359" customWidth="1"/>
    <col min="14863" max="14863" width="21.28515625" style="359" bestFit="1" customWidth="1"/>
    <col min="14864" max="14868" width="11.5703125" style="359" customWidth="1"/>
    <col min="14869" max="14869" width="11.42578125" style="359"/>
    <col min="14870" max="14870" width="10" style="359" customWidth="1"/>
    <col min="14871" max="15090" width="11.42578125" style="359"/>
    <col min="15091" max="15091" width="2.7109375" style="359" customWidth="1"/>
    <col min="15092" max="15092" width="15.42578125" style="359" bestFit="1" customWidth="1"/>
    <col min="15093" max="15093" width="27.7109375" style="359" bestFit="1" customWidth="1"/>
    <col min="15094" max="15094" width="9.5703125" style="359" bestFit="1" customWidth="1"/>
    <col min="15095" max="15095" width="11.28515625" style="359" customWidth="1"/>
    <col min="15096" max="15096" width="4.7109375" style="359" customWidth="1"/>
    <col min="15097" max="15097" width="11.42578125" style="359"/>
    <col min="15098" max="15098" width="1.7109375" style="359" customWidth="1"/>
    <col min="15099" max="15099" width="23.85546875" style="359" customWidth="1"/>
    <col min="15100" max="15100" width="40.140625" style="359" bestFit="1" customWidth="1"/>
    <col min="15101" max="15101" width="16.42578125" style="359" bestFit="1" customWidth="1"/>
    <col min="15102" max="15102" width="21.85546875" style="359" customWidth="1"/>
    <col min="15103" max="15103" width="19" style="359" customWidth="1"/>
    <col min="15104" max="15104" width="12.140625" style="359" customWidth="1"/>
    <col min="15105" max="15105" width="12.5703125" style="359" bestFit="1" customWidth="1"/>
    <col min="15106" max="15106" width="11" style="359" customWidth="1"/>
    <col min="15107" max="15107" width="18.28515625" style="359" bestFit="1" customWidth="1"/>
    <col min="15108" max="15108" width="13.5703125" style="359" customWidth="1"/>
    <col min="15109" max="15109" width="23.28515625" style="359" customWidth="1"/>
    <col min="15110" max="15110" width="11" style="359" customWidth="1"/>
    <col min="15111" max="15111" width="20.5703125" style="359" bestFit="1" customWidth="1"/>
    <col min="15112" max="15112" width="12.140625" style="359" bestFit="1" customWidth="1"/>
    <col min="15113" max="15113" width="18.5703125" style="359" bestFit="1" customWidth="1"/>
    <col min="15114" max="15114" width="16.42578125" style="359" customWidth="1"/>
    <col min="15115" max="15115" width="23.5703125" style="359" customWidth="1"/>
    <col min="15116" max="15116" width="9.140625" style="359" customWidth="1"/>
    <col min="15117" max="15117" width="21.5703125" style="359" customWidth="1"/>
    <col min="15118" max="15118" width="11.7109375" style="359" customWidth="1"/>
    <col min="15119" max="15119" width="21.28515625" style="359" bestFit="1" customWidth="1"/>
    <col min="15120" max="15124" width="11.5703125" style="359" customWidth="1"/>
    <col min="15125" max="15125" width="11.42578125" style="359"/>
    <col min="15126" max="15126" width="10" style="359" customWidth="1"/>
    <col min="15127" max="15346" width="11.42578125" style="359"/>
    <col min="15347" max="15347" width="2.7109375" style="359" customWidth="1"/>
    <col min="15348" max="15348" width="15.42578125" style="359" bestFit="1" customWidth="1"/>
    <col min="15349" max="15349" width="27.7109375" style="359" bestFit="1" customWidth="1"/>
    <col min="15350" max="15350" width="9.5703125" style="359" bestFit="1" customWidth="1"/>
    <col min="15351" max="15351" width="11.28515625" style="359" customWidth="1"/>
    <col min="15352" max="15352" width="4.7109375" style="359" customWidth="1"/>
    <col min="15353" max="15353" width="11.42578125" style="359"/>
    <col min="15354" max="15354" width="1.7109375" style="359" customWidth="1"/>
    <col min="15355" max="15355" width="23.85546875" style="359" customWidth="1"/>
    <col min="15356" max="15356" width="40.140625" style="359" bestFit="1" customWidth="1"/>
    <col min="15357" max="15357" width="16.42578125" style="359" bestFit="1" customWidth="1"/>
    <col min="15358" max="15358" width="21.85546875" style="359" customWidth="1"/>
    <col min="15359" max="15359" width="19" style="359" customWidth="1"/>
    <col min="15360" max="15360" width="12.140625" style="359" customWidth="1"/>
    <col min="15361" max="15361" width="12.5703125" style="359" bestFit="1" customWidth="1"/>
    <col min="15362" max="15362" width="11" style="359" customWidth="1"/>
    <col min="15363" max="15363" width="18.28515625" style="359" bestFit="1" customWidth="1"/>
    <col min="15364" max="15364" width="13.5703125" style="359" customWidth="1"/>
    <col min="15365" max="15365" width="23.28515625" style="359" customWidth="1"/>
    <col min="15366" max="15366" width="11" style="359" customWidth="1"/>
    <col min="15367" max="15367" width="20.5703125" style="359" bestFit="1" customWidth="1"/>
    <col min="15368" max="15368" width="12.140625" style="359" bestFit="1" customWidth="1"/>
    <col min="15369" max="15369" width="18.5703125" style="359" bestFit="1" customWidth="1"/>
    <col min="15370" max="15370" width="16.42578125" style="359" customWidth="1"/>
    <col min="15371" max="15371" width="23.5703125" style="359" customWidth="1"/>
    <col min="15372" max="15372" width="9.140625" style="359" customWidth="1"/>
    <col min="15373" max="15373" width="21.5703125" style="359" customWidth="1"/>
    <col min="15374" max="15374" width="11.7109375" style="359" customWidth="1"/>
    <col min="15375" max="15375" width="21.28515625" style="359" bestFit="1" customWidth="1"/>
    <col min="15376" max="15380" width="11.5703125" style="359" customWidth="1"/>
    <col min="15381" max="15381" width="11.42578125" style="359"/>
    <col min="15382" max="15382" width="10" style="359" customWidth="1"/>
    <col min="15383" max="15602" width="11.42578125" style="359"/>
    <col min="15603" max="15603" width="2.7109375" style="359" customWidth="1"/>
    <col min="15604" max="15604" width="15.42578125" style="359" bestFit="1" customWidth="1"/>
    <col min="15605" max="15605" width="27.7109375" style="359" bestFit="1" customWidth="1"/>
    <col min="15606" max="15606" width="9.5703125" style="359" bestFit="1" customWidth="1"/>
    <col min="15607" max="15607" width="11.28515625" style="359" customWidth="1"/>
    <col min="15608" max="15608" width="4.7109375" style="359" customWidth="1"/>
    <col min="15609" max="15609" width="11.42578125" style="359"/>
    <col min="15610" max="15610" width="1.7109375" style="359" customWidth="1"/>
    <col min="15611" max="15611" width="23.85546875" style="359" customWidth="1"/>
    <col min="15612" max="15612" width="40.140625" style="359" bestFit="1" customWidth="1"/>
    <col min="15613" max="15613" width="16.42578125" style="359" bestFit="1" customWidth="1"/>
    <col min="15614" max="15614" width="21.85546875" style="359" customWidth="1"/>
    <col min="15615" max="15615" width="19" style="359" customWidth="1"/>
    <col min="15616" max="15616" width="12.140625" style="359" customWidth="1"/>
    <col min="15617" max="15617" width="12.5703125" style="359" bestFit="1" customWidth="1"/>
    <col min="15618" max="15618" width="11" style="359" customWidth="1"/>
    <col min="15619" max="15619" width="18.28515625" style="359" bestFit="1" customWidth="1"/>
    <col min="15620" max="15620" width="13.5703125" style="359" customWidth="1"/>
    <col min="15621" max="15621" width="23.28515625" style="359" customWidth="1"/>
    <col min="15622" max="15622" width="11" style="359" customWidth="1"/>
    <col min="15623" max="15623" width="20.5703125" style="359" bestFit="1" customWidth="1"/>
    <col min="15624" max="15624" width="12.140625" style="359" bestFit="1" customWidth="1"/>
    <col min="15625" max="15625" width="18.5703125" style="359" bestFit="1" customWidth="1"/>
    <col min="15626" max="15626" width="16.42578125" style="359" customWidth="1"/>
    <col min="15627" max="15627" width="23.5703125" style="359" customWidth="1"/>
    <col min="15628" max="15628" width="9.140625" style="359" customWidth="1"/>
    <col min="15629" max="15629" width="21.5703125" style="359" customWidth="1"/>
    <col min="15630" max="15630" width="11.7109375" style="359" customWidth="1"/>
    <col min="15631" max="15631" width="21.28515625" style="359" bestFit="1" customWidth="1"/>
    <col min="15632" max="15636" width="11.5703125" style="359" customWidth="1"/>
    <col min="15637" max="15637" width="11.42578125" style="359"/>
    <col min="15638" max="15638" width="10" style="359" customWidth="1"/>
    <col min="15639" max="15858" width="11.42578125" style="359"/>
    <col min="15859" max="15859" width="2.7109375" style="359" customWidth="1"/>
    <col min="15860" max="15860" width="15.42578125" style="359" bestFit="1" customWidth="1"/>
    <col min="15861" max="15861" width="27.7109375" style="359" bestFit="1" customWidth="1"/>
    <col min="15862" max="15862" width="9.5703125" style="359" bestFit="1" customWidth="1"/>
    <col min="15863" max="15863" width="11.28515625" style="359" customWidth="1"/>
    <col min="15864" max="15864" width="4.7109375" style="359" customWidth="1"/>
    <col min="15865" max="15865" width="11.42578125" style="359"/>
    <col min="15866" max="15866" width="1.7109375" style="359" customWidth="1"/>
    <col min="15867" max="15867" width="23.85546875" style="359" customWidth="1"/>
    <col min="15868" max="15868" width="40.140625" style="359" bestFit="1" customWidth="1"/>
    <col min="15869" max="15869" width="16.42578125" style="359" bestFit="1" customWidth="1"/>
    <col min="15870" max="15870" width="21.85546875" style="359" customWidth="1"/>
    <col min="15871" max="15871" width="19" style="359" customWidth="1"/>
    <col min="15872" max="15872" width="12.140625" style="359" customWidth="1"/>
    <col min="15873" max="15873" width="12.5703125" style="359" bestFit="1" customWidth="1"/>
    <col min="15874" max="15874" width="11" style="359" customWidth="1"/>
    <col min="15875" max="15875" width="18.28515625" style="359" bestFit="1" customWidth="1"/>
    <col min="15876" max="15876" width="13.5703125" style="359" customWidth="1"/>
    <col min="15877" max="15877" width="23.28515625" style="359" customWidth="1"/>
    <col min="15878" max="15878" width="11" style="359" customWidth="1"/>
    <col min="15879" max="15879" width="20.5703125" style="359" bestFit="1" customWidth="1"/>
    <col min="15880" max="15880" width="12.140625" style="359" bestFit="1" customWidth="1"/>
    <col min="15881" max="15881" width="18.5703125" style="359" bestFit="1" customWidth="1"/>
    <col min="15882" max="15882" width="16.42578125" style="359" customWidth="1"/>
    <col min="15883" max="15883" width="23.5703125" style="359" customWidth="1"/>
    <col min="15884" max="15884" width="9.140625" style="359" customWidth="1"/>
    <col min="15885" max="15885" width="21.5703125" style="359" customWidth="1"/>
    <col min="15886" max="15886" width="11.7109375" style="359" customWidth="1"/>
    <col min="15887" max="15887" width="21.28515625" style="359" bestFit="1" customWidth="1"/>
    <col min="15888" max="15892" width="11.5703125" style="359" customWidth="1"/>
    <col min="15893" max="15893" width="11.42578125" style="359"/>
    <col min="15894" max="15894" width="10" style="359" customWidth="1"/>
    <col min="15895" max="16114" width="11.42578125" style="359"/>
    <col min="16115" max="16115" width="2.7109375" style="359" customWidth="1"/>
    <col min="16116" max="16116" width="15.42578125" style="359" bestFit="1" customWidth="1"/>
    <col min="16117" max="16117" width="27.7109375" style="359" bestFit="1" customWidth="1"/>
    <col min="16118" max="16118" width="9.5703125" style="359" bestFit="1" customWidth="1"/>
    <col min="16119" max="16119" width="11.28515625" style="359" customWidth="1"/>
    <col min="16120" max="16120" width="4.7109375" style="359" customWidth="1"/>
    <col min="16121" max="16121" width="11.42578125" style="359"/>
    <col min="16122" max="16122" width="1.7109375" style="359" customWidth="1"/>
    <col min="16123" max="16123" width="23.85546875" style="359" customWidth="1"/>
    <col min="16124" max="16124" width="40.140625" style="359" bestFit="1" customWidth="1"/>
    <col min="16125" max="16125" width="16.42578125" style="359" bestFit="1" customWidth="1"/>
    <col min="16126" max="16126" width="21.85546875" style="359" customWidth="1"/>
    <col min="16127" max="16127" width="19" style="359" customWidth="1"/>
    <col min="16128" max="16128" width="12.140625" style="359" customWidth="1"/>
    <col min="16129" max="16129" width="12.5703125" style="359" bestFit="1" customWidth="1"/>
    <col min="16130" max="16130" width="11" style="359" customWidth="1"/>
    <col min="16131" max="16131" width="18.28515625" style="359" bestFit="1" customWidth="1"/>
    <col min="16132" max="16132" width="13.5703125" style="359" customWidth="1"/>
    <col min="16133" max="16133" width="23.28515625" style="359" customWidth="1"/>
    <col min="16134" max="16134" width="11" style="359" customWidth="1"/>
    <col min="16135" max="16135" width="20.5703125" style="359" bestFit="1" customWidth="1"/>
    <col min="16136" max="16136" width="12.140625" style="359" bestFit="1" customWidth="1"/>
    <col min="16137" max="16137" width="18.5703125" style="359" bestFit="1" customWidth="1"/>
    <col min="16138" max="16138" width="16.42578125" style="359" customWidth="1"/>
    <col min="16139" max="16139" width="23.5703125" style="359" customWidth="1"/>
    <col min="16140" max="16140" width="9.140625" style="359" customWidth="1"/>
    <col min="16141" max="16141" width="21.5703125" style="359" customWidth="1"/>
    <col min="16142" max="16142" width="11.7109375" style="359" customWidth="1"/>
    <col min="16143" max="16143" width="21.28515625" style="359" bestFit="1" customWidth="1"/>
    <col min="16144" max="16148" width="11.5703125" style="359" customWidth="1"/>
    <col min="16149" max="16149" width="11.42578125" style="359"/>
    <col min="16150" max="16150" width="10" style="359" customWidth="1"/>
    <col min="16151" max="16384" width="11.42578125" style="359"/>
  </cols>
  <sheetData>
    <row r="1" spans="1:29" ht="11.25" customHeight="1" thickBot="1" x14ac:dyDescent="0.25">
      <c r="A1" s="111"/>
      <c r="B1" s="111"/>
      <c r="C1" s="111"/>
      <c r="D1" s="111"/>
      <c r="E1" s="116"/>
      <c r="F1" s="111"/>
      <c r="J1" s="361"/>
      <c r="M1" s="359"/>
      <c r="N1" s="361"/>
      <c r="O1" s="359"/>
      <c r="P1" s="360"/>
      <c r="Q1" s="360"/>
      <c r="R1" s="360"/>
      <c r="S1" s="360"/>
      <c r="T1" s="360"/>
      <c r="U1" s="362"/>
      <c r="W1" s="362"/>
      <c r="X1" s="362"/>
      <c r="Y1" s="362"/>
      <c r="AA1" s="363"/>
    </row>
    <row r="2" spans="1:29" s="360" customFormat="1" ht="28.5" customHeight="1" thickBot="1" x14ac:dyDescent="0.25">
      <c r="A2" s="111"/>
      <c r="B2" s="117" t="s">
        <v>0</v>
      </c>
      <c r="C2" s="118" t="s">
        <v>396</v>
      </c>
      <c r="D2" s="111"/>
      <c r="E2" s="116"/>
      <c r="F2" s="111"/>
      <c r="I2" s="364" t="s">
        <v>1</v>
      </c>
      <c r="J2" s="365" t="s">
        <v>2</v>
      </c>
      <c r="M2" s="364" t="s">
        <v>1</v>
      </c>
      <c r="N2" s="366" t="s">
        <v>3</v>
      </c>
      <c r="O2" s="367" t="s">
        <v>133</v>
      </c>
      <c r="P2" s="368"/>
      <c r="Q2" s="368"/>
      <c r="R2" s="368"/>
      <c r="S2" s="368"/>
      <c r="T2" s="368"/>
      <c r="V2" s="369" t="s">
        <v>174</v>
      </c>
    </row>
    <row r="3" spans="1:29" s="360" customFormat="1" ht="12" thickBot="1" x14ac:dyDescent="0.25">
      <c r="A3" s="111"/>
      <c r="B3" s="119" t="s">
        <v>4</v>
      </c>
      <c r="C3" s="120">
        <v>0.1</v>
      </c>
      <c r="D3" s="111" t="s">
        <v>5</v>
      </c>
      <c r="E3" s="116"/>
      <c r="F3" s="111"/>
      <c r="I3" s="370" t="s">
        <v>335</v>
      </c>
      <c r="J3" s="371" t="e">
        <f t="shared" ref="J3:J14" ca="1" si="0">IF(OR(I3="",COUNTIF(GamP,I3)&gt;0),"",INDEX(OFFSET(ColP,0,SUMPRODUCT((TableP=I3)*COLUMN(GamP))-COLUMN(GamP)+1),MATCH(I3,OFFSET(ColP,0,SUMPRODUCT((TableP=I3)*COLUMN(GamP))-COLUMN(GamP)),0)))</f>
        <v>#REF!</v>
      </c>
      <c r="M3" s="372" t="s">
        <v>352</v>
      </c>
      <c r="N3" s="373" t="e">
        <f t="shared" ref="N3:N15" ca="1" si="1">FormDeuxP</f>
        <v>#REF!</v>
      </c>
      <c r="O3" s="374" t="s">
        <v>134</v>
      </c>
      <c r="P3" s="375"/>
      <c r="Q3" s="375"/>
      <c r="R3" s="375"/>
      <c r="S3" s="375"/>
      <c r="T3" s="375"/>
      <c r="V3" s="376" t="s">
        <v>6</v>
      </c>
      <c r="AC3" s="359"/>
    </row>
    <row r="4" spans="1:29" s="360" customFormat="1" ht="12" thickBot="1" x14ac:dyDescent="0.25">
      <c r="A4" s="111"/>
      <c r="B4" s="119" t="s">
        <v>7</v>
      </c>
      <c r="C4" s="120">
        <v>0.2</v>
      </c>
      <c r="D4" s="111" t="s">
        <v>8</v>
      </c>
      <c r="E4" s="116"/>
      <c r="F4" s="111"/>
      <c r="I4" s="370" t="s">
        <v>364</v>
      </c>
      <c r="J4" s="371" t="str">
        <f t="shared" ca="1" si="0"/>
        <v>SCO4011</v>
      </c>
      <c r="M4" s="370" t="s">
        <v>384</v>
      </c>
      <c r="N4" s="371" t="str">
        <f t="shared" ca="1" si="1"/>
        <v>SCO4021</v>
      </c>
      <c r="O4" s="377" t="s">
        <v>135</v>
      </c>
      <c r="P4" s="375"/>
      <c r="Q4" s="375"/>
      <c r="R4" s="375"/>
      <c r="S4" s="375"/>
      <c r="T4" s="375"/>
      <c r="V4" s="378" t="s">
        <v>9</v>
      </c>
      <c r="AC4" s="359"/>
    </row>
    <row r="5" spans="1:29" s="360" customFormat="1" ht="12" thickBot="1" x14ac:dyDescent="0.25">
      <c r="A5" s="111"/>
      <c r="B5" s="121" t="s">
        <v>10</v>
      </c>
      <c r="C5" s="122" t="s">
        <v>11</v>
      </c>
      <c r="D5" s="111"/>
      <c r="E5" s="116"/>
      <c r="F5" s="111"/>
      <c r="I5" s="370"/>
      <c r="J5" s="371" t="str">
        <f t="shared" ca="1" si="0"/>
        <v/>
      </c>
      <c r="M5" s="370"/>
      <c r="N5" s="371" t="str">
        <f t="shared" ca="1" si="1"/>
        <v/>
      </c>
      <c r="O5" s="377" t="s">
        <v>13</v>
      </c>
      <c r="P5" s="375"/>
      <c r="Q5" s="375"/>
      <c r="R5" s="375"/>
      <c r="S5" s="375"/>
      <c r="T5" s="375"/>
      <c r="V5" s="378" t="s">
        <v>12</v>
      </c>
      <c r="AC5" s="359"/>
    </row>
    <row r="6" spans="1:29" s="360" customFormat="1" ht="11.25" x14ac:dyDescent="0.2">
      <c r="A6" s="111"/>
      <c r="B6" s="111"/>
      <c r="C6" s="111"/>
      <c r="D6" s="111"/>
      <c r="E6" s="116"/>
      <c r="F6" s="111"/>
      <c r="I6" s="370"/>
      <c r="J6" s="371" t="str">
        <f t="shared" ca="1" si="0"/>
        <v/>
      </c>
      <c r="M6" s="370"/>
      <c r="N6" s="371" t="str">
        <f t="shared" ca="1" si="1"/>
        <v/>
      </c>
      <c r="O6" s="377" t="s">
        <v>136</v>
      </c>
      <c r="P6" s="375"/>
      <c r="Q6" s="375"/>
      <c r="R6" s="375"/>
      <c r="S6" s="375"/>
      <c r="T6" s="375"/>
      <c r="V6" s="378" t="s">
        <v>14</v>
      </c>
      <c r="AC6" s="359"/>
    </row>
    <row r="7" spans="1:29" s="360" customFormat="1" ht="11.25" x14ac:dyDescent="0.2">
      <c r="A7" s="111"/>
      <c r="B7" s="474" t="s">
        <v>15</v>
      </c>
      <c r="C7" s="474"/>
      <c r="D7" s="474"/>
      <c r="E7" s="474"/>
      <c r="F7" s="111"/>
      <c r="I7" s="370"/>
      <c r="J7" s="371" t="str">
        <f t="shared" ca="1" si="0"/>
        <v/>
      </c>
      <c r="M7" s="370"/>
      <c r="N7" s="371" t="str">
        <f t="shared" ca="1" si="1"/>
        <v/>
      </c>
      <c r="O7" s="377" t="s">
        <v>137</v>
      </c>
      <c r="P7" s="375"/>
      <c r="Q7" s="375"/>
      <c r="R7" s="375"/>
      <c r="S7" s="375"/>
      <c r="T7" s="375"/>
      <c r="V7" s="378" t="s">
        <v>17</v>
      </c>
      <c r="AC7" s="359"/>
    </row>
    <row r="8" spans="1:29" s="360" customFormat="1" ht="11.25" x14ac:dyDescent="0.2">
      <c r="A8" s="111"/>
      <c r="B8" s="474" t="s">
        <v>18</v>
      </c>
      <c r="C8" s="474"/>
      <c r="D8" s="474"/>
      <c r="E8" s="474"/>
      <c r="F8" s="111"/>
      <c r="I8" s="370"/>
      <c r="J8" s="371" t="str">
        <f t="shared" ca="1" si="0"/>
        <v/>
      </c>
      <c r="M8" s="370"/>
      <c r="N8" s="371" t="str">
        <f t="shared" ca="1" si="1"/>
        <v/>
      </c>
      <c r="O8" s="377" t="s">
        <v>16</v>
      </c>
      <c r="P8" s="375"/>
      <c r="Q8" s="375"/>
      <c r="R8" s="375"/>
      <c r="S8" s="375"/>
      <c r="T8" s="375"/>
      <c r="V8" s="378" t="s">
        <v>19</v>
      </c>
      <c r="AC8" s="359"/>
    </row>
    <row r="9" spans="1:29" s="360" customFormat="1" ht="12" thickBot="1" x14ac:dyDescent="0.25">
      <c r="A9" s="114"/>
      <c r="B9" s="113">
        <v>1</v>
      </c>
      <c r="C9" s="113">
        <v>2</v>
      </c>
      <c r="D9" s="113">
        <v>3</v>
      </c>
      <c r="E9" s="123">
        <v>4</v>
      </c>
      <c r="F9" s="114"/>
      <c r="I9" s="370"/>
      <c r="J9" s="371" t="str">
        <f t="shared" ca="1" si="0"/>
        <v/>
      </c>
      <c r="M9" s="370"/>
      <c r="N9" s="371" t="str">
        <f t="shared" ca="1" si="1"/>
        <v/>
      </c>
      <c r="O9" s="380"/>
      <c r="P9" s="381"/>
      <c r="Q9" s="381"/>
      <c r="R9" s="381"/>
      <c r="S9" s="381"/>
      <c r="T9" s="381"/>
      <c r="V9" s="378" t="s">
        <v>20</v>
      </c>
      <c r="AC9" s="359"/>
    </row>
    <row r="10" spans="1:29" s="360" customFormat="1" ht="12" thickBot="1" x14ac:dyDescent="0.25">
      <c r="A10" s="114"/>
      <c r="B10" s="124" t="s">
        <v>21</v>
      </c>
      <c r="C10" s="115" t="s">
        <v>22</v>
      </c>
      <c r="D10" s="115" t="s">
        <v>23</v>
      </c>
      <c r="E10" s="124" t="s">
        <v>24</v>
      </c>
      <c r="F10" s="114"/>
      <c r="I10" s="370"/>
      <c r="J10" s="371" t="str">
        <f t="shared" ca="1" si="0"/>
        <v/>
      </c>
      <c r="M10" s="370"/>
      <c r="N10" s="371" t="str">
        <f t="shared" ca="1" si="1"/>
        <v/>
      </c>
      <c r="V10" s="378" t="s">
        <v>25</v>
      </c>
      <c r="AC10" s="359"/>
    </row>
    <row r="11" spans="1:29" s="360" customFormat="1" ht="12.75" customHeight="1" x14ac:dyDescent="0.15">
      <c r="A11" s="358"/>
      <c r="B11" s="382" t="s">
        <v>329</v>
      </c>
      <c r="C11" s="383" t="s">
        <v>449</v>
      </c>
      <c r="D11" s="384">
        <v>1.8</v>
      </c>
      <c r="E11" s="385">
        <v>60.772500000000001</v>
      </c>
      <c r="F11" s="477" t="s">
        <v>387</v>
      </c>
      <c r="G11" s="386"/>
      <c r="I11" s="370"/>
      <c r="J11" s="371" t="str">
        <f t="shared" ca="1" si="0"/>
        <v/>
      </c>
      <c r="M11" s="370"/>
      <c r="N11" s="371" t="str">
        <f t="shared" ca="1" si="1"/>
        <v/>
      </c>
      <c r="V11" s="378" t="s">
        <v>26</v>
      </c>
      <c r="AC11" s="359"/>
    </row>
    <row r="12" spans="1:29" s="360" customFormat="1" ht="10.5" x14ac:dyDescent="0.15">
      <c r="A12" s="358"/>
      <c r="B12" s="387" t="s">
        <v>330</v>
      </c>
      <c r="C12" s="388" t="s">
        <v>428</v>
      </c>
      <c r="D12" s="389">
        <v>1.8</v>
      </c>
      <c r="E12" s="390">
        <v>60.772500000000001</v>
      </c>
      <c r="F12" s="478"/>
      <c r="G12" s="386"/>
      <c r="I12" s="370"/>
      <c r="J12" s="371" t="str">
        <f t="shared" ca="1" si="0"/>
        <v/>
      </c>
      <c r="M12" s="370"/>
      <c r="N12" s="371" t="str">
        <f t="shared" ca="1" si="1"/>
        <v/>
      </c>
      <c r="V12" s="378" t="s">
        <v>27</v>
      </c>
      <c r="AC12" s="359"/>
    </row>
    <row r="13" spans="1:29" s="360" customFormat="1" ht="10.5" x14ac:dyDescent="0.15">
      <c r="A13" s="358"/>
      <c r="B13" s="387" t="s">
        <v>331</v>
      </c>
      <c r="C13" s="388" t="s">
        <v>429</v>
      </c>
      <c r="D13" s="389">
        <v>1.8</v>
      </c>
      <c r="E13" s="390">
        <v>60.772500000000001</v>
      </c>
      <c r="F13" s="478"/>
      <c r="G13" s="386"/>
      <c r="I13" s="370"/>
      <c r="J13" s="371" t="str">
        <f t="shared" ca="1" si="0"/>
        <v/>
      </c>
      <c r="M13" s="370"/>
      <c r="N13" s="371" t="str">
        <f t="shared" ca="1" si="1"/>
        <v/>
      </c>
      <c r="V13" s="378" t="s">
        <v>28</v>
      </c>
      <c r="AC13" s="359"/>
    </row>
    <row r="14" spans="1:29" s="360" customFormat="1" ht="10.5" x14ac:dyDescent="0.15">
      <c r="A14" s="358"/>
      <c r="B14" s="387" t="s">
        <v>332</v>
      </c>
      <c r="C14" s="388" t="s">
        <v>450</v>
      </c>
      <c r="D14" s="389">
        <v>1.8</v>
      </c>
      <c r="E14" s="390">
        <v>60.772500000000001</v>
      </c>
      <c r="F14" s="478"/>
      <c r="G14" s="386"/>
      <c r="I14" s="370"/>
      <c r="J14" s="371" t="str">
        <f t="shared" ca="1" si="0"/>
        <v/>
      </c>
      <c r="M14" s="370"/>
      <c r="N14" s="371" t="str">
        <f t="shared" ca="1" si="1"/>
        <v/>
      </c>
      <c r="V14" s="378" t="s">
        <v>29</v>
      </c>
      <c r="AC14" s="359"/>
    </row>
    <row r="15" spans="1:29" s="360" customFormat="1" ht="10.5" x14ac:dyDescent="0.15">
      <c r="A15" s="358"/>
      <c r="B15" s="387" t="s">
        <v>333</v>
      </c>
      <c r="C15" s="388" t="s">
        <v>430</v>
      </c>
      <c r="D15" s="389">
        <v>1.8</v>
      </c>
      <c r="E15" s="390">
        <v>60.772500000000001</v>
      </c>
      <c r="F15" s="478"/>
      <c r="G15" s="386"/>
      <c r="I15" s="370"/>
      <c r="J15" s="391" t="str">
        <f ca="1">IF(OR(I15="",COUNTIF(GamP,I15)&gt;0),"",INDEX(OFFSET(ColP,0,SUMPRODUCT((TableP=I15)*COLUMN(GamP))-COLUMN(GamP)+1),MATCH(I15,OFFSET(ColP,0,SUMPRODUCT((TableP=I15)*COLUMN(GamP))-COLUMN(GamP)),0)))</f>
        <v/>
      </c>
      <c r="M15" s="392"/>
      <c r="N15" s="391" t="str">
        <f t="shared" ca="1" si="1"/>
        <v/>
      </c>
      <c r="V15" s="378" t="s">
        <v>30</v>
      </c>
      <c r="AC15" s="359"/>
    </row>
    <row r="16" spans="1:29" ht="13.5" thickBot="1" x14ac:dyDescent="0.25">
      <c r="A16" s="358"/>
      <c r="B16" s="387" t="s">
        <v>334</v>
      </c>
      <c r="C16" s="388" t="s">
        <v>431</v>
      </c>
      <c r="D16" s="389">
        <v>1.8</v>
      </c>
      <c r="E16" s="390">
        <v>60.772500000000001</v>
      </c>
      <c r="F16" s="478"/>
      <c r="G16" s="393"/>
      <c r="I16" s="394"/>
      <c r="J16" s="394"/>
      <c r="K16" s="394"/>
      <c r="L16" s="394"/>
      <c r="U16" s="362"/>
      <c r="V16" s="378" t="s">
        <v>31</v>
      </c>
      <c r="W16" s="362"/>
      <c r="X16" s="362"/>
      <c r="Y16" s="362"/>
      <c r="AA16" s="363"/>
    </row>
    <row r="17" spans="1:29" ht="13.5" thickBot="1" x14ac:dyDescent="0.25">
      <c r="A17" s="358"/>
      <c r="B17" s="387" t="s">
        <v>336</v>
      </c>
      <c r="C17" s="388" t="s">
        <v>432</v>
      </c>
      <c r="D17" s="389">
        <v>1.8</v>
      </c>
      <c r="E17" s="390">
        <v>60.772500000000001</v>
      </c>
      <c r="F17" s="478"/>
      <c r="G17" s="393"/>
      <c r="I17" s="395" t="s">
        <v>397</v>
      </c>
      <c r="J17" s="396"/>
      <c r="K17" s="397" t="s">
        <v>398</v>
      </c>
      <c r="L17" s="398"/>
      <c r="U17" s="362"/>
      <c r="V17" s="378" t="s">
        <v>32</v>
      </c>
      <c r="W17" s="362"/>
      <c r="X17" s="362"/>
      <c r="Y17" s="362"/>
      <c r="AA17" s="363"/>
    </row>
    <row r="18" spans="1:29" s="360" customFormat="1" ht="10.5" x14ac:dyDescent="0.15">
      <c r="A18" s="358"/>
      <c r="B18" s="387" t="s">
        <v>337</v>
      </c>
      <c r="C18" s="388" t="s">
        <v>433</v>
      </c>
      <c r="D18" s="389">
        <v>1.8</v>
      </c>
      <c r="E18" s="390">
        <v>60.772500000000001</v>
      </c>
      <c r="F18" s="478"/>
      <c r="G18" s="386"/>
      <c r="I18" s="399" t="str">
        <f t="shared" ref="I18:I42" si="2">C11</f>
        <v>Décors 1032 x 6 plaques</v>
      </c>
      <c r="J18" s="400" t="str">
        <f t="shared" ref="J18:J42" si="3">B11</f>
        <v>STO_1032</v>
      </c>
      <c r="K18" s="401" t="str">
        <f>C37</f>
        <v>Colle Dispersion Intérieur 8 Kg SC</v>
      </c>
      <c r="L18" s="400" t="str">
        <f>B37</f>
        <v>SCO3014</v>
      </c>
      <c r="V18" s="378" t="s">
        <v>33</v>
      </c>
      <c r="AC18" s="359"/>
    </row>
    <row r="19" spans="1:29" s="360" customFormat="1" ht="10.5" x14ac:dyDescent="0.15">
      <c r="A19" s="358"/>
      <c r="B19" s="387" t="s">
        <v>338</v>
      </c>
      <c r="C19" s="388" t="s">
        <v>434</v>
      </c>
      <c r="D19" s="389">
        <v>1.8</v>
      </c>
      <c r="E19" s="390">
        <v>60.772500000000001</v>
      </c>
      <c r="F19" s="478"/>
      <c r="G19" s="386"/>
      <c r="I19" s="399" t="str">
        <f t="shared" si="2"/>
        <v>Décors 1033 x 6 plaques</v>
      </c>
      <c r="J19" s="400" t="str">
        <f t="shared" si="3"/>
        <v>STO_1033</v>
      </c>
      <c r="K19" s="401" t="str">
        <f>C38</f>
        <v>Colle Dispersion Intérieur 4 kg SC</v>
      </c>
      <c r="L19" s="400" t="str">
        <f>B38</f>
        <v>SCO3015</v>
      </c>
      <c r="V19" s="378" t="s">
        <v>34</v>
      </c>
      <c r="AC19" s="359"/>
    </row>
    <row r="20" spans="1:29" s="360" customFormat="1" ht="10.5" x14ac:dyDescent="0.15">
      <c r="A20" s="358"/>
      <c r="B20" s="387" t="s">
        <v>339</v>
      </c>
      <c r="C20" s="388" t="s">
        <v>435</v>
      </c>
      <c r="D20" s="389">
        <v>1.8</v>
      </c>
      <c r="E20" s="390">
        <v>60.772500000000001</v>
      </c>
      <c r="F20" s="478"/>
      <c r="G20" s="386"/>
      <c r="I20" s="399" t="str">
        <f t="shared" si="2"/>
        <v>Décors 1035 x 6 plaques</v>
      </c>
      <c r="J20" s="400" t="str">
        <f t="shared" si="3"/>
        <v>STO_1035</v>
      </c>
      <c r="K20" s="401" t="str">
        <f t="shared" ref="K20:K35" si="4">C39</f>
        <v>Colle Dispersion Intérieur 1,5 Kg SC</v>
      </c>
      <c r="L20" s="400" t="str">
        <f t="shared" ref="L20:L35" si="5">B39</f>
        <v>SCO3016</v>
      </c>
      <c r="V20" s="378" t="s">
        <v>35</v>
      </c>
      <c r="AC20" s="359"/>
    </row>
    <row r="21" spans="1:29" s="360" customFormat="1" ht="10.5" x14ac:dyDescent="0.15">
      <c r="A21" s="358"/>
      <c r="B21" s="387" t="s">
        <v>340</v>
      </c>
      <c r="C21" s="388" t="s">
        <v>436</v>
      </c>
      <c r="D21" s="389">
        <v>1.8</v>
      </c>
      <c r="E21" s="390">
        <v>60.772500000000001</v>
      </c>
      <c r="F21" s="478"/>
      <c r="G21" s="386"/>
      <c r="I21" s="399" t="str">
        <f t="shared" si="2"/>
        <v>Décors 1036 x 6 plaques</v>
      </c>
      <c r="J21" s="400" t="str">
        <f t="shared" si="3"/>
        <v>STO_1036</v>
      </c>
      <c r="K21" s="401" t="str">
        <f t="shared" si="4"/>
        <v>Colle Dispersion Extérieur 20 kg Arcutherm</v>
      </c>
      <c r="L21" s="400" t="str">
        <f t="shared" si="5"/>
        <v>SCO3017</v>
      </c>
      <c r="V21" s="378" t="s">
        <v>36</v>
      </c>
      <c r="AC21" s="359"/>
    </row>
    <row r="22" spans="1:29" s="360" customFormat="1" ht="10.5" x14ac:dyDescent="0.15">
      <c r="A22" s="358"/>
      <c r="B22" s="387" t="s">
        <v>341</v>
      </c>
      <c r="C22" s="388" t="s">
        <v>437</v>
      </c>
      <c r="D22" s="389">
        <v>1.8</v>
      </c>
      <c r="E22" s="390">
        <v>60.772500000000001</v>
      </c>
      <c r="F22" s="478"/>
      <c r="G22" s="386"/>
      <c r="I22" s="399" t="str">
        <f t="shared" si="2"/>
        <v>Décors 1037 x 6 plaques</v>
      </c>
      <c r="J22" s="400" t="str">
        <f t="shared" si="3"/>
        <v>STO_1037</v>
      </c>
      <c r="K22" s="401" t="str">
        <f t="shared" si="4"/>
        <v>Mortier-Colle Extérieur 25 kg Arcutherm</v>
      </c>
      <c r="L22" s="400" t="str">
        <f t="shared" si="5"/>
        <v>SCO3018</v>
      </c>
      <c r="V22" s="378" t="s">
        <v>37</v>
      </c>
      <c r="AC22" s="359"/>
    </row>
    <row r="23" spans="1:29" s="360" customFormat="1" ht="10.5" x14ac:dyDescent="0.15">
      <c r="A23" s="358"/>
      <c r="B23" s="387" t="s">
        <v>342</v>
      </c>
      <c r="C23" s="388" t="s">
        <v>438</v>
      </c>
      <c r="D23" s="389">
        <v>1.8</v>
      </c>
      <c r="E23" s="390">
        <v>60.772500000000001</v>
      </c>
      <c r="F23" s="478"/>
      <c r="G23" s="386"/>
      <c r="I23" s="399" t="str">
        <f t="shared" si="2"/>
        <v>Décors 1039 x 6 plaques</v>
      </c>
      <c r="J23" s="400" t="str">
        <f t="shared" si="3"/>
        <v>STO_1039</v>
      </c>
      <c r="K23" s="401" t="str">
        <f t="shared" si="4"/>
        <v>Mortier-Colle Flex Intérieur &amp; Extérieur 15 Kg Sopro</v>
      </c>
      <c r="L23" s="400" t="str">
        <f t="shared" si="5"/>
        <v>SCO3019</v>
      </c>
      <c r="V23" s="378" t="s">
        <v>38</v>
      </c>
      <c r="AC23" s="359"/>
    </row>
    <row r="24" spans="1:29" s="360" customFormat="1" ht="12.75" customHeight="1" x14ac:dyDescent="0.15">
      <c r="A24" s="358"/>
      <c r="B24" s="387" t="s">
        <v>343</v>
      </c>
      <c r="C24" s="388" t="s">
        <v>439</v>
      </c>
      <c r="D24" s="389">
        <v>1.8</v>
      </c>
      <c r="E24" s="390">
        <v>60.772500000000001</v>
      </c>
      <c r="F24" s="478"/>
      <c r="G24" s="386"/>
      <c r="I24" s="399" t="str">
        <f t="shared" si="2"/>
        <v>Décors 1041 x 6 plaques</v>
      </c>
      <c r="J24" s="400" t="str">
        <f t="shared" si="3"/>
        <v>STO_1041</v>
      </c>
      <c r="K24" s="401" t="str">
        <f t="shared" si="4"/>
        <v>Imprégnation stabilisateur 10 L SC</v>
      </c>
      <c r="L24" s="400" t="str">
        <f t="shared" si="5"/>
        <v>SCO4011</v>
      </c>
      <c r="V24" s="378" t="s">
        <v>39</v>
      </c>
      <c r="AC24" s="359"/>
    </row>
    <row r="25" spans="1:29" s="360" customFormat="1" ht="10.5" x14ac:dyDescent="0.15">
      <c r="A25" s="358"/>
      <c r="B25" s="387" t="s">
        <v>344</v>
      </c>
      <c r="C25" s="388" t="s">
        <v>440</v>
      </c>
      <c r="D25" s="389">
        <v>1.8</v>
      </c>
      <c r="E25" s="390">
        <v>60.772500000000001</v>
      </c>
      <c r="F25" s="478"/>
      <c r="G25" s="386"/>
      <c r="I25" s="399" t="str">
        <f t="shared" si="2"/>
        <v>Décors 1043 x 6 plaques</v>
      </c>
      <c r="J25" s="400" t="str">
        <f t="shared" si="3"/>
        <v>STO_1043</v>
      </c>
      <c r="K25" s="401" t="str">
        <f t="shared" si="4"/>
        <v>Imprégnation stabilisateur; sans solvant 1 L SC</v>
      </c>
      <c r="L25" s="400" t="str">
        <f t="shared" si="5"/>
        <v>SCO4012</v>
      </c>
      <c r="V25" s="378" t="s">
        <v>40</v>
      </c>
      <c r="AC25" s="359"/>
    </row>
    <row r="26" spans="1:29" s="360" customFormat="1" ht="10.5" x14ac:dyDescent="0.15">
      <c r="A26" s="358"/>
      <c r="B26" s="387" t="s">
        <v>345</v>
      </c>
      <c r="C26" s="388" t="s">
        <v>451</v>
      </c>
      <c r="D26" s="389">
        <v>1.8</v>
      </c>
      <c r="E26" s="390">
        <v>60.772500000000001</v>
      </c>
      <c r="F26" s="478"/>
      <c r="G26" s="402"/>
      <c r="I26" s="399" t="str">
        <f t="shared" si="2"/>
        <v>Décors 1044 x 6 plaques</v>
      </c>
      <c r="J26" s="400" t="str">
        <f t="shared" si="3"/>
        <v>STO_1044</v>
      </c>
      <c r="K26" s="401" t="str">
        <f t="shared" si="4"/>
        <v>Imprégnation stabilisateur siliconeconcentré 10 L SC</v>
      </c>
      <c r="L26" s="400" t="str">
        <f t="shared" si="5"/>
        <v>SCO4013</v>
      </c>
      <c r="V26" s="378" t="s">
        <v>41</v>
      </c>
      <c r="AC26" s="359"/>
    </row>
    <row r="27" spans="1:29" s="360" customFormat="1" ht="10.5" x14ac:dyDescent="0.15">
      <c r="A27" s="358"/>
      <c r="B27" s="387" t="s">
        <v>346</v>
      </c>
      <c r="C27" s="388" t="s">
        <v>441</v>
      </c>
      <c r="D27" s="389">
        <v>1.8</v>
      </c>
      <c r="E27" s="390">
        <v>60.772500000000001</v>
      </c>
      <c r="F27" s="478"/>
      <c r="G27" s="402"/>
      <c r="I27" s="399" t="str">
        <f t="shared" si="2"/>
        <v>Décors 1045 x 6 plaques</v>
      </c>
      <c r="J27" s="400" t="str">
        <f t="shared" si="3"/>
        <v>STO_1045</v>
      </c>
      <c r="K27" s="401" t="str">
        <f t="shared" si="4"/>
        <v>Imprégnation stabilisateur silicone concentré 1 L SC</v>
      </c>
      <c r="L27" s="400" t="str">
        <f t="shared" si="5"/>
        <v>SCO4014</v>
      </c>
      <c r="V27" s="378" t="s">
        <v>42</v>
      </c>
      <c r="AC27" s="359"/>
    </row>
    <row r="28" spans="1:29" s="360" customFormat="1" ht="10.5" x14ac:dyDescent="0.15">
      <c r="A28" s="358"/>
      <c r="B28" s="387" t="s">
        <v>347</v>
      </c>
      <c r="C28" s="388" t="s">
        <v>442</v>
      </c>
      <c r="D28" s="389">
        <v>1.8</v>
      </c>
      <c r="E28" s="390">
        <v>60.772500000000001</v>
      </c>
      <c r="F28" s="478"/>
      <c r="G28" s="386"/>
      <c r="I28" s="399" t="str">
        <f t="shared" si="2"/>
        <v>Décors 1047 x 6 plaques</v>
      </c>
      <c r="J28" s="400" t="str">
        <f t="shared" si="3"/>
        <v>STO_1047</v>
      </c>
      <c r="K28" s="401" t="str">
        <f t="shared" si="4"/>
        <v>Imperméabilisant silicone solvant 10 L SC</v>
      </c>
      <c r="L28" s="400" t="str">
        <f t="shared" si="5"/>
        <v>SCO4015</v>
      </c>
      <c r="V28" s="378" t="s">
        <v>43</v>
      </c>
      <c r="AC28" s="359"/>
    </row>
    <row r="29" spans="1:29" s="360" customFormat="1" ht="10.5" x14ac:dyDescent="0.15">
      <c r="A29" s="358"/>
      <c r="B29" s="387" t="s">
        <v>348</v>
      </c>
      <c r="C29" s="388" t="s">
        <v>443</v>
      </c>
      <c r="D29" s="389">
        <v>1.8</v>
      </c>
      <c r="E29" s="390">
        <v>60.772500000000001</v>
      </c>
      <c r="F29" s="478"/>
      <c r="G29" s="386"/>
      <c r="I29" s="399" t="str">
        <f t="shared" si="2"/>
        <v>Décors 1048 x 6 plaques</v>
      </c>
      <c r="J29" s="400" t="str">
        <f t="shared" si="3"/>
        <v>STO_1048</v>
      </c>
      <c r="K29" s="401" t="str">
        <f t="shared" si="4"/>
        <v>Imperméabilisant silicone solvant 1 L SC</v>
      </c>
      <c r="L29" s="400" t="str">
        <f t="shared" si="5"/>
        <v>SCO4016</v>
      </c>
      <c r="V29" s="378" t="s">
        <v>44</v>
      </c>
      <c r="AC29" s="359"/>
    </row>
    <row r="30" spans="1:29" s="360" customFormat="1" ht="10.5" x14ac:dyDescent="0.15">
      <c r="A30" s="358"/>
      <c r="B30" s="387" t="s">
        <v>349</v>
      </c>
      <c r="C30" s="388" t="s">
        <v>444</v>
      </c>
      <c r="D30" s="389">
        <v>1.8</v>
      </c>
      <c r="E30" s="390">
        <v>60.772500000000001</v>
      </c>
      <c r="F30" s="478"/>
      <c r="G30" s="386"/>
      <c r="I30" s="399" t="str">
        <f t="shared" si="2"/>
        <v>Décors 1049 x 6 plaques</v>
      </c>
      <c r="J30" s="400" t="str">
        <f t="shared" si="3"/>
        <v>STO_1049</v>
      </c>
      <c r="K30" s="401" t="str">
        <f t="shared" si="4"/>
        <v>Imperméabilisant silicone base aqueuse 2,5 L SC</v>
      </c>
      <c r="L30" s="400" t="str">
        <f t="shared" si="5"/>
        <v>SCO4017</v>
      </c>
      <c r="V30" s="378" t="s">
        <v>45</v>
      </c>
      <c r="AC30" s="359"/>
    </row>
    <row r="31" spans="1:29" s="360" customFormat="1" ht="10.5" x14ac:dyDescent="0.15">
      <c r="A31" s="358"/>
      <c r="B31" s="387" t="s">
        <v>350</v>
      </c>
      <c r="C31" s="388" t="s">
        <v>445</v>
      </c>
      <c r="D31" s="389">
        <v>1.8</v>
      </c>
      <c r="E31" s="390">
        <v>60.772500000000001</v>
      </c>
      <c r="F31" s="478"/>
      <c r="G31" s="386"/>
      <c r="I31" s="399" t="str">
        <f t="shared" si="2"/>
        <v>Décors 1131 x 6 plaques</v>
      </c>
      <c r="J31" s="400" t="str">
        <f t="shared" si="3"/>
        <v>STO_1131</v>
      </c>
      <c r="K31" s="401" t="str">
        <f t="shared" si="4"/>
        <v>Imperméabilisant silicone base aqueuse 5 L SC</v>
      </c>
      <c r="L31" s="400" t="str">
        <f t="shared" si="5"/>
        <v>SCO4018</v>
      </c>
      <c r="V31" s="378" t="s">
        <v>46</v>
      </c>
      <c r="AC31" s="359"/>
    </row>
    <row r="32" spans="1:29" s="360" customFormat="1" ht="10.5" x14ac:dyDescent="0.15">
      <c r="A32" s="358"/>
      <c r="B32" s="387" t="s">
        <v>351</v>
      </c>
      <c r="C32" s="388" t="s">
        <v>452</v>
      </c>
      <c r="D32" s="389">
        <v>1.8</v>
      </c>
      <c r="E32" s="390">
        <v>60.772500000000001</v>
      </c>
      <c r="F32" s="478"/>
      <c r="G32" s="386"/>
      <c r="I32" s="399" t="str">
        <f t="shared" si="2"/>
        <v>Décors 1132 x 6 plaques</v>
      </c>
      <c r="J32" s="400" t="str">
        <f t="shared" si="3"/>
        <v>STO_1132</v>
      </c>
      <c r="K32" s="401" t="str">
        <f t="shared" si="4"/>
        <v>Imperméabilisant base aqueuse 10 L SC</v>
      </c>
      <c r="L32" s="400" t="str">
        <f t="shared" si="5"/>
        <v>SCO4019</v>
      </c>
      <c r="V32" s="378" t="s">
        <v>47</v>
      </c>
      <c r="AC32" s="359"/>
    </row>
    <row r="33" spans="1:29" s="360" customFormat="1" ht="10.5" x14ac:dyDescent="0.15">
      <c r="A33" s="358"/>
      <c r="B33" s="387" t="s">
        <v>353</v>
      </c>
      <c r="C33" s="388" t="s">
        <v>446</v>
      </c>
      <c r="D33" s="389">
        <v>1.8</v>
      </c>
      <c r="E33" s="390">
        <v>60.772500000000001</v>
      </c>
      <c r="F33" s="478"/>
      <c r="G33" s="386"/>
      <c r="I33" s="399" t="str">
        <f t="shared" si="2"/>
        <v>Décors 1136 x 6 plaques</v>
      </c>
      <c r="J33" s="400" t="str">
        <f t="shared" si="3"/>
        <v>STO_1136</v>
      </c>
      <c r="K33" s="401" t="str">
        <f t="shared" si="4"/>
        <v>Imperméabilisant base aqueuse concentré10 L SC</v>
      </c>
      <c r="L33" s="400" t="str">
        <f t="shared" si="5"/>
        <v>SCO4020</v>
      </c>
      <c r="V33" s="378" t="s">
        <v>48</v>
      </c>
      <c r="AC33" s="359"/>
    </row>
    <row r="34" spans="1:29" s="360" customFormat="1" ht="10.5" x14ac:dyDescent="0.15">
      <c r="A34" s="358"/>
      <c r="B34" s="387" t="s">
        <v>354</v>
      </c>
      <c r="C34" s="388" t="s">
        <v>447</v>
      </c>
      <c r="D34" s="389">
        <v>1.8</v>
      </c>
      <c r="E34" s="390">
        <v>60.772500000000001</v>
      </c>
      <c r="F34" s="478"/>
      <c r="G34" s="386"/>
      <c r="I34" s="399" t="str">
        <f t="shared" si="2"/>
        <v>Décors 1139 x 6 plaques</v>
      </c>
      <c r="J34" s="400" t="str">
        <f t="shared" si="3"/>
        <v>STO_1139</v>
      </c>
      <c r="K34" s="401" t="str">
        <f t="shared" si="4"/>
        <v>Imperméabilisant base aqueuse concentré1 L SC</v>
      </c>
      <c r="L34" s="400" t="str">
        <f t="shared" si="5"/>
        <v>SCO4021</v>
      </c>
      <c r="V34" s="378" t="s">
        <v>49</v>
      </c>
      <c r="AC34" s="359"/>
    </row>
    <row r="35" spans="1:29" s="360" customFormat="1" ht="10.5" x14ac:dyDescent="0.15">
      <c r="A35" s="358"/>
      <c r="B35" s="387" t="s">
        <v>355</v>
      </c>
      <c r="C35" s="388" t="s">
        <v>448</v>
      </c>
      <c r="D35" s="389">
        <v>1.8</v>
      </c>
      <c r="E35" s="390">
        <v>60.772500000000001</v>
      </c>
      <c r="F35" s="478"/>
      <c r="G35" s="386"/>
      <c r="I35" s="399" t="str">
        <f t="shared" si="2"/>
        <v>Décors 1140 x 6 plaques</v>
      </c>
      <c r="J35" s="400" t="str">
        <f t="shared" si="3"/>
        <v>STO_1140</v>
      </c>
      <c r="K35" s="401" t="str">
        <f t="shared" si="4"/>
        <v>Vernis incolore matt 0,75 L AQUA</v>
      </c>
      <c r="L35" s="400" t="str">
        <f t="shared" si="5"/>
        <v>SCO4022</v>
      </c>
      <c r="V35" s="378" t="s">
        <v>50</v>
      </c>
      <c r="AC35" s="359"/>
    </row>
    <row r="36" spans="1:29" s="360" customFormat="1" ht="10.5" x14ac:dyDescent="0.15">
      <c r="A36" s="358"/>
      <c r="B36" s="387" t="s">
        <v>356</v>
      </c>
      <c r="C36" s="388" t="s">
        <v>388</v>
      </c>
      <c r="D36" s="389">
        <v>14.5</v>
      </c>
      <c r="E36" s="390">
        <v>104.39999999999999</v>
      </c>
      <c r="F36" s="478"/>
      <c r="G36" s="386"/>
      <c r="I36" s="399" t="str">
        <f t="shared" si="2"/>
        <v>Décors 1141 x 6 plaques</v>
      </c>
      <c r="J36" s="400" t="str">
        <f t="shared" si="3"/>
        <v>STO_1141</v>
      </c>
      <c r="K36" s="403"/>
      <c r="L36" s="404"/>
      <c r="V36" s="378" t="s">
        <v>51</v>
      </c>
      <c r="AC36" s="359"/>
    </row>
    <row r="37" spans="1:29" s="360" customFormat="1" ht="10.5" x14ac:dyDescent="0.15">
      <c r="A37" s="358"/>
      <c r="B37" s="387" t="s">
        <v>357</v>
      </c>
      <c r="C37" s="388" t="s">
        <v>389</v>
      </c>
      <c r="D37" s="389">
        <v>8.5</v>
      </c>
      <c r="E37" s="390">
        <v>67.432500000000005</v>
      </c>
      <c r="F37" s="478"/>
      <c r="G37" s="386"/>
      <c r="I37" s="399" t="str">
        <f t="shared" si="2"/>
        <v>Décors 1143 x 6 plaques</v>
      </c>
      <c r="J37" s="400" t="str">
        <f t="shared" si="3"/>
        <v>STO_1143</v>
      </c>
      <c r="K37" s="403"/>
      <c r="L37" s="404"/>
      <c r="V37" s="378" t="s">
        <v>52</v>
      </c>
      <c r="AC37" s="359"/>
    </row>
    <row r="38" spans="1:29" s="360" customFormat="1" ht="10.5" x14ac:dyDescent="0.15">
      <c r="A38" s="358"/>
      <c r="B38" s="387" t="s">
        <v>358</v>
      </c>
      <c r="C38" s="388" t="s">
        <v>390</v>
      </c>
      <c r="D38" s="389">
        <v>4.5</v>
      </c>
      <c r="E38" s="390">
        <v>38.564999999999998</v>
      </c>
      <c r="F38" s="478"/>
      <c r="G38" s="386"/>
      <c r="I38" s="399" t="str">
        <f t="shared" si="2"/>
        <v>Décors 1144 x 6 plaques</v>
      </c>
      <c r="J38" s="400" t="str">
        <f t="shared" si="3"/>
        <v>STO_1144</v>
      </c>
      <c r="K38" s="403"/>
      <c r="L38" s="404"/>
      <c r="V38" s="378" t="s">
        <v>53</v>
      </c>
      <c r="AC38" s="359"/>
    </row>
    <row r="39" spans="1:29" s="360" customFormat="1" ht="12.75" customHeight="1" x14ac:dyDescent="0.15">
      <c r="A39" s="358"/>
      <c r="B39" s="387" t="s">
        <v>359</v>
      </c>
      <c r="C39" s="388" t="s">
        <v>391</v>
      </c>
      <c r="D39" s="389">
        <v>2</v>
      </c>
      <c r="E39" s="390">
        <v>17.887499999999999</v>
      </c>
      <c r="F39" s="478"/>
      <c r="G39" s="386"/>
      <c r="I39" s="399" t="str">
        <f t="shared" si="2"/>
        <v>Décors 1146 x 6 plaques</v>
      </c>
      <c r="J39" s="400" t="str">
        <f t="shared" si="3"/>
        <v>STO_1146</v>
      </c>
      <c r="K39" s="403"/>
      <c r="L39" s="404"/>
      <c r="V39" s="378" t="s">
        <v>54</v>
      </c>
      <c r="AC39" s="359"/>
    </row>
    <row r="40" spans="1:29" s="360" customFormat="1" ht="10.5" x14ac:dyDescent="0.15">
      <c r="A40" s="358"/>
      <c r="B40" s="387" t="s">
        <v>360</v>
      </c>
      <c r="C40" s="388" t="s">
        <v>392</v>
      </c>
      <c r="D40" s="389">
        <v>20.5</v>
      </c>
      <c r="E40" s="390">
        <v>122.9175</v>
      </c>
      <c r="F40" s="478"/>
      <c r="G40" s="386"/>
      <c r="I40" s="399" t="str">
        <f t="shared" si="2"/>
        <v>Décors 1149 x 6 plaques</v>
      </c>
      <c r="J40" s="400" t="str">
        <f t="shared" si="3"/>
        <v>STO_1149</v>
      </c>
      <c r="K40" s="403"/>
      <c r="L40" s="404"/>
      <c r="V40" s="378" t="s">
        <v>55</v>
      </c>
      <c r="AC40" s="359"/>
    </row>
    <row r="41" spans="1:29" s="360" customFormat="1" ht="10.5" x14ac:dyDescent="0.15">
      <c r="A41" s="358"/>
      <c r="B41" s="387" t="s">
        <v>361</v>
      </c>
      <c r="C41" s="388" t="s">
        <v>393</v>
      </c>
      <c r="D41" s="389">
        <v>25.5</v>
      </c>
      <c r="E41" s="390">
        <v>70.447499999999991</v>
      </c>
      <c r="F41" s="478"/>
      <c r="G41" s="386"/>
      <c r="I41" s="399" t="str">
        <f t="shared" si="2"/>
        <v>Décors 1232 x 6 plaques</v>
      </c>
      <c r="J41" s="400" t="str">
        <f t="shared" si="3"/>
        <v>STO_1232</v>
      </c>
      <c r="K41" s="403"/>
      <c r="L41" s="404"/>
      <c r="V41" s="378" t="s">
        <v>56</v>
      </c>
      <c r="AC41" s="359"/>
    </row>
    <row r="42" spans="1:29" s="360" customFormat="1" ht="10.5" x14ac:dyDescent="0.15">
      <c r="A42" s="358"/>
      <c r="B42" s="387" t="s">
        <v>362</v>
      </c>
      <c r="C42" s="388" t="s">
        <v>394</v>
      </c>
      <c r="D42" s="389">
        <v>15.5</v>
      </c>
      <c r="E42" s="390">
        <v>58.657499999999999</v>
      </c>
      <c r="F42" s="478"/>
      <c r="G42" s="386"/>
      <c r="I42" s="399" t="str">
        <f t="shared" si="2"/>
        <v>Décors 1233 x 6 plaques</v>
      </c>
      <c r="J42" s="400" t="str">
        <f t="shared" si="3"/>
        <v>STO_1233</v>
      </c>
      <c r="K42" s="403"/>
      <c r="L42" s="404"/>
      <c r="V42" s="378" t="s">
        <v>57</v>
      </c>
      <c r="AC42" s="359"/>
    </row>
    <row r="43" spans="1:29" s="360" customFormat="1" x14ac:dyDescent="0.2">
      <c r="A43" s="358"/>
      <c r="B43" s="387" t="s">
        <v>363</v>
      </c>
      <c r="C43" s="405" t="s">
        <v>364</v>
      </c>
      <c r="D43" s="389">
        <v>10.5</v>
      </c>
      <c r="E43" s="390">
        <v>62.19</v>
      </c>
      <c r="F43" s="478"/>
      <c r="G43" s="386"/>
      <c r="I43" s="406"/>
      <c r="J43" s="404"/>
      <c r="K43" s="403"/>
      <c r="L43" s="404"/>
      <c r="M43" s="362"/>
      <c r="N43" s="362"/>
      <c r="O43" s="362"/>
      <c r="P43" s="362"/>
      <c r="Q43" s="362"/>
      <c r="R43" s="362"/>
      <c r="S43" s="362"/>
      <c r="T43" s="362"/>
      <c r="U43" s="362"/>
      <c r="V43" s="378" t="s">
        <v>58</v>
      </c>
      <c r="AC43" s="359"/>
    </row>
    <row r="44" spans="1:29" s="360" customFormat="1" ht="12.75" customHeight="1" x14ac:dyDescent="0.2">
      <c r="A44" s="358"/>
      <c r="B44" s="387" t="s">
        <v>365</v>
      </c>
      <c r="C44" s="405" t="s">
        <v>366</v>
      </c>
      <c r="D44" s="389">
        <v>1.5</v>
      </c>
      <c r="E44" s="390">
        <v>12.465</v>
      </c>
      <c r="F44" s="478"/>
      <c r="G44" s="386"/>
      <c r="I44" s="406"/>
      <c r="J44" s="404"/>
      <c r="K44" s="403"/>
      <c r="L44" s="404"/>
      <c r="M44" s="362"/>
      <c r="N44" s="362"/>
      <c r="O44" s="362"/>
      <c r="P44" s="362"/>
      <c r="Q44" s="362"/>
      <c r="R44" s="362"/>
      <c r="S44" s="362"/>
      <c r="T44" s="362"/>
      <c r="U44" s="362"/>
      <c r="V44" s="378" t="s">
        <v>59</v>
      </c>
      <c r="AC44" s="359"/>
    </row>
    <row r="45" spans="1:29" s="360" customFormat="1" x14ac:dyDescent="0.2">
      <c r="A45" s="358"/>
      <c r="B45" s="387" t="s">
        <v>367</v>
      </c>
      <c r="C45" s="405" t="s">
        <v>368</v>
      </c>
      <c r="D45" s="389">
        <v>10.5</v>
      </c>
      <c r="E45" s="390">
        <v>122.42249999999999</v>
      </c>
      <c r="F45" s="478"/>
      <c r="G45" s="386"/>
      <c r="I45" s="406"/>
      <c r="J45" s="404"/>
      <c r="K45" s="403"/>
      <c r="L45" s="404"/>
      <c r="M45" s="362"/>
      <c r="N45" s="362"/>
      <c r="O45" s="362"/>
      <c r="P45" s="362"/>
      <c r="Q45" s="362"/>
      <c r="R45" s="362"/>
      <c r="S45" s="362"/>
      <c r="T45" s="362"/>
      <c r="U45" s="362"/>
      <c r="V45" s="378" t="s">
        <v>60</v>
      </c>
      <c r="AC45" s="359"/>
    </row>
    <row r="46" spans="1:29" s="360" customFormat="1" x14ac:dyDescent="0.2">
      <c r="A46" s="358"/>
      <c r="B46" s="387" t="s">
        <v>369</v>
      </c>
      <c r="C46" s="405" t="s">
        <v>370</v>
      </c>
      <c r="D46" s="389">
        <v>1.5</v>
      </c>
      <c r="E46" s="390">
        <v>17.055</v>
      </c>
      <c r="F46" s="478"/>
      <c r="G46" s="386"/>
      <c r="I46" s="406"/>
      <c r="J46" s="404"/>
      <c r="K46" s="403"/>
      <c r="L46" s="404"/>
      <c r="M46" s="362"/>
      <c r="N46" s="362"/>
      <c r="O46" s="362"/>
      <c r="P46" s="362"/>
      <c r="Q46" s="362"/>
      <c r="R46" s="362"/>
      <c r="S46" s="362"/>
      <c r="T46" s="362"/>
      <c r="U46" s="362"/>
      <c r="V46" s="378" t="s">
        <v>61</v>
      </c>
      <c r="AC46" s="359"/>
    </row>
    <row r="47" spans="1:29" s="360" customFormat="1" x14ac:dyDescent="0.2">
      <c r="A47" s="358"/>
      <c r="B47" s="387" t="s">
        <v>371</v>
      </c>
      <c r="C47" s="405" t="s">
        <v>372</v>
      </c>
      <c r="D47" s="389">
        <v>10.5</v>
      </c>
      <c r="E47" s="390">
        <v>264.28499999999997</v>
      </c>
      <c r="F47" s="478"/>
      <c r="G47" s="386"/>
      <c r="I47" s="406"/>
      <c r="J47" s="404"/>
      <c r="K47" s="403"/>
      <c r="L47" s="404"/>
      <c r="M47" s="362"/>
      <c r="N47" s="362"/>
      <c r="O47" s="362"/>
      <c r="P47" s="362"/>
      <c r="Q47" s="362"/>
      <c r="R47" s="362"/>
      <c r="S47" s="362"/>
      <c r="T47" s="362"/>
      <c r="U47" s="362"/>
      <c r="V47" s="378" t="s">
        <v>62</v>
      </c>
      <c r="AC47" s="359"/>
    </row>
    <row r="48" spans="1:29" ht="13.5" thickBot="1" x14ac:dyDescent="0.25">
      <c r="A48" s="358"/>
      <c r="B48" s="387" t="s">
        <v>373</v>
      </c>
      <c r="C48" s="405" t="s">
        <v>374</v>
      </c>
      <c r="D48" s="389">
        <v>1.5</v>
      </c>
      <c r="E48" s="390">
        <v>31.275000000000002</v>
      </c>
      <c r="F48" s="478"/>
      <c r="G48" s="386"/>
      <c r="I48" s="407"/>
      <c r="J48" s="408"/>
      <c r="K48" s="408"/>
      <c r="L48" s="408"/>
      <c r="U48" s="362"/>
      <c r="V48" s="378" t="s">
        <v>63</v>
      </c>
      <c r="W48" s="362"/>
      <c r="X48" s="362"/>
      <c r="Y48" s="362"/>
      <c r="Z48" s="360"/>
      <c r="AA48" s="363"/>
    </row>
    <row r="49" spans="1:27" ht="13.5" thickTop="1" x14ac:dyDescent="0.2">
      <c r="A49" s="358"/>
      <c r="B49" s="387" t="s">
        <v>375</v>
      </c>
      <c r="C49" s="405" t="s">
        <v>376</v>
      </c>
      <c r="D49" s="389">
        <v>3</v>
      </c>
      <c r="E49" s="390">
        <v>34.245000000000005</v>
      </c>
      <c r="F49" s="478"/>
      <c r="G49" s="386"/>
      <c r="H49" s="359"/>
      <c r="I49" s="409" t="s">
        <v>122</v>
      </c>
      <c r="J49" s="409" t="s">
        <v>123</v>
      </c>
      <c r="K49" s="410"/>
      <c r="L49" s="410"/>
      <c r="U49" s="362"/>
      <c r="V49" s="378" t="s">
        <v>64</v>
      </c>
      <c r="W49" s="362"/>
      <c r="X49" s="362"/>
      <c r="Y49" s="362"/>
      <c r="Z49" s="360"/>
      <c r="AA49" s="363"/>
    </row>
    <row r="50" spans="1:27" x14ac:dyDescent="0.2">
      <c r="A50" s="358"/>
      <c r="B50" s="387" t="s">
        <v>377</v>
      </c>
      <c r="C50" s="405" t="s">
        <v>378</v>
      </c>
      <c r="D50" s="389">
        <v>5.5</v>
      </c>
      <c r="E50" s="390">
        <v>61.942500000000003</v>
      </c>
      <c r="F50" s="478"/>
      <c r="G50" s="386"/>
      <c r="H50" s="359"/>
      <c r="I50" s="409"/>
      <c r="J50" s="409"/>
      <c r="K50" s="410"/>
      <c r="L50" s="410"/>
      <c r="U50" s="362"/>
      <c r="V50" s="378" t="s">
        <v>65</v>
      </c>
      <c r="W50" s="362"/>
      <c r="X50" s="362"/>
      <c r="Y50" s="362"/>
      <c r="Z50" s="360"/>
      <c r="AA50" s="363"/>
    </row>
    <row r="51" spans="1:27" x14ac:dyDescent="0.2">
      <c r="A51" s="358"/>
      <c r="B51" s="387" t="s">
        <v>379</v>
      </c>
      <c r="C51" s="405" t="s">
        <v>380</v>
      </c>
      <c r="D51" s="389">
        <v>10.5</v>
      </c>
      <c r="E51" s="390">
        <v>116.10000000000001</v>
      </c>
      <c r="F51" s="478"/>
      <c r="G51" s="386"/>
      <c r="H51" s="359"/>
      <c r="I51" s="409"/>
      <c r="J51" s="409"/>
      <c r="K51" s="410"/>
      <c r="L51" s="410"/>
      <c r="U51" s="362"/>
      <c r="V51" s="378" t="s">
        <v>66</v>
      </c>
      <c r="W51" s="362"/>
      <c r="X51" s="362"/>
      <c r="Y51" s="362"/>
      <c r="Z51" s="360"/>
      <c r="AA51" s="363"/>
    </row>
    <row r="52" spans="1:27" x14ac:dyDescent="0.2">
      <c r="A52" s="358"/>
      <c r="B52" s="387" t="s">
        <v>381</v>
      </c>
      <c r="C52" s="405" t="s">
        <v>382</v>
      </c>
      <c r="D52" s="389">
        <v>10.5</v>
      </c>
      <c r="E52" s="390">
        <v>404.4375</v>
      </c>
      <c r="F52" s="478"/>
      <c r="G52" s="386"/>
      <c r="H52" s="359"/>
      <c r="I52" s="409"/>
      <c r="J52" s="409"/>
      <c r="K52" s="410"/>
      <c r="L52" s="410"/>
      <c r="U52" s="362"/>
      <c r="V52" s="378" t="s">
        <v>67</v>
      </c>
      <c r="W52" s="362"/>
      <c r="X52" s="362"/>
      <c r="Y52" s="362"/>
      <c r="Z52" s="360"/>
      <c r="AA52" s="363"/>
    </row>
    <row r="53" spans="1:27" x14ac:dyDescent="0.2">
      <c r="A53" s="358"/>
      <c r="B53" s="387" t="s">
        <v>383</v>
      </c>
      <c r="C53" s="405" t="s">
        <v>384</v>
      </c>
      <c r="D53" s="389">
        <v>1.5</v>
      </c>
      <c r="E53" s="390">
        <v>46.755000000000003</v>
      </c>
      <c r="F53" s="478"/>
      <c r="G53" s="386"/>
      <c r="H53" s="359"/>
      <c r="I53" s="363"/>
      <c r="M53" s="359"/>
      <c r="N53" s="359"/>
      <c r="O53" s="359"/>
      <c r="P53" s="359"/>
      <c r="Q53" s="359"/>
      <c r="R53" s="359"/>
      <c r="S53" s="359"/>
      <c r="T53" s="359"/>
      <c r="U53" s="362"/>
      <c r="V53" s="378" t="s">
        <v>68</v>
      </c>
      <c r="W53" s="362"/>
      <c r="X53" s="362"/>
      <c r="Y53" s="362"/>
      <c r="Z53" s="360"/>
      <c r="AA53" s="363"/>
    </row>
    <row r="54" spans="1:27" x14ac:dyDescent="0.2">
      <c r="A54" s="358"/>
      <c r="B54" s="387" t="s">
        <v>385</v>
      </c>
      <c r="C54" s="405" t="s">
        <v>386</v>
      </c>
      <c r="D54" s="389">
        <v>1.25</v>
      </c>
      <c r="E54" s="390">
        <v>62.324999999999996</v>
      </c>
      <c r="F54" s="478"/>
      <c r="G54" s="386"/>
      <c r="I54" s="360"/>
      <c r="J54" s="360"/>
      <c r="K54" s="360"/>
      <c r="L54" s="360"/>
      <c r="M54" s="360"/>
      <c r="N54" s="360"/>
      <c r="O54" s="360"/>
      <c r="P54" s="360"/>
      <c r="Q54" s="359"/>
      <c r="R54" s="359"/>
      <c r="S54" s="359"/>
      <c r="T54" s="359"/>
      <c r="U54" s="362"/>
      <c r="V54" s="378" t="s">
        <v>69</v>
      </c>
      <c r="W54" s="362"/>
      <c r="X54" s="362"/>
      <c r="Y54" s="362"/>
      <c r="Z54" s="360"/>
      <c r="AA54" s="363"/>
    </row>
    <row r="55" spans="1:27" x14ac:dyDescent="0.2">
      <c r="A55" s="358"/>
      <c r="B55" s="411"/>
      <c r="C55" s="412"/>
      <c r="D55" s="413"/>
      <c r="E55" s="414"/>
      <c r="F55" s="478"/>
      <c r="G55" s="386"/>
      <c r="I55" s="415" t="s">
        <v>185</v>
      </c>
      <c r="K55" s="471" t="s">
        <v>479</v>
      </c>
      <c r="L55" s="471"/>
      <c r="M55" s="359"/>
      <c r="N55" s="359"/>
      <c r="O55" s="359"/>
      <c r="P55" s="359"/>
      <c r="Q55" s="359"/>
      <c r="R55" s="359"/>
      <c r="S55" s="359"/>
      <c r="T55" s="359"/>
      <c r="U55" s="362"/>
      <c r="V55" s="378" t="s">
        <v>70</v>
      </c>
      <c r="W55" s="362"/>
      <c r="X55" s="362"/>
      <c r="Y55" s="362"/>
      <c r="Z55" s="360"/>
      <c r="AA55" s="363"/>
    </row>
    <row r="56" spans="1:27" ht="13.5" thickBot="1" x14ac:dyDescent="0.25">
      <c r="A56" s="358"/>
      <c r="B56" s="416"/>
      <c r="C56" s="417"/>
      <c r="D56" s="418"/>
      <c r="E56" s="419"/>
      <c r="F56" s="479"/>
      <c r="G56" s="402"/>
      <c r="I56" s="420" t="str">
        <f ca="1">IF(COUNTA(I$55:I55)&gt;COUNTA(GamP),"",OFFSET(PrimP,0,(ROWS(I$56:I56)-1)*2))</f>
        <v>Décors</v>
      </c>
      <c r="K56" s="475" t="s">
        <v>184</v>
      </c>
      <c r="L56" s="475"/>
      <c r="M56" s="475"/>
      <c r="N56" s="475"/>
      <c r="O56" s="475"/>
      <c r="P56" s="475"/>
      <c r="Q56" s="475"/>
      <c r="R56" s="359"/>
      <c r="S56" s="359"/>
      <c r="T56" s="359"/>
      <c r="U56" s="362"/>
      <c r="V56" s="378" t="s">
        <v>71</v>
      </c>
      <c r="W56" s="362"/>
      <c r="X56" s="362"/>
      <c r="Y56" s="362"/>
      <c r="Z56" s="360"/>
      <c r="AA56" s="363"/>
    </row>
    <row r="57" spans="1:27" x14ac:dyDescent="0.2">
      <c r="A57" s="358"/>
      <c r="B57" s="379"/>
      <c r="C57" s="379"/>
      <c r="D57" s="379"/>
      <c r="E57" s="421"/>
      <c r="F57" s="379"/>
      <c r="G57" s="402"/>
      <c r="I57" s="420" t="str">
        <f ca="1">IF(COUNTA(I$55:I56)&gt;COUNTA(GamP),"",OFFSET(PrimP,0,(ROWS(I$56:I57)-1)*2))</f>
        <v>Compléments</v>
      </c>
      <c r="K57" s="422"/>
      <c r="L57" s="423"/>
      <c r="M57" s="359"/>
      <c r="N57" s="359"/>
      <c r="O57" s="359"/>
      <c r="P57" s="359"/>
      <c r="Q57" s="359"/>
      <c r="R57" s="359"/>
      <c r="S57" s="359"/>
      <c r="T57" s="359"/>
      <c r="U57" s="362"/>
      <c r="V57" s="378" t="s">
        <v>72</v>
      </c>
      <c r="W57" s="362"/>
      <c r="X57" s="362"/>
      <c r="Y57" s="362"/>
      <c r="Z57" s="360"/>
      <c r="AA57" s="363"/>
    </row>
    <row r="58" spans="1:27" x14ac:dyDescent="0.2">
      <c r="A58" s="358"/>
      <c r="B58" s="388" t="s">
        <v>269</v>
      </c>
      <c r="C58" s="424" t="s">
        <v>395</v>
      </c>
      <c r="D58" s="379"/>
      <c r="E58" s="421"/>
      <c r="F58" s="379"/>
      <c r="G58" s="386"/>
      <c r="I58" s="420" t="str">
        <f ca="1">IF(COUNTA(I$55:I57)&gt;COUNTA(GamP),"",OFFSET(PrimP,0,(ROWS(I$56:I58)-1)*2))</f>
        <v/>
      </c>
      <c r="K58" s="471" t="s">
        <v>480</v>
      </c>
      <c r="L58" s="471"/>
      <c r="M58" s="359"/>
      <c r="N58" s="359"/>
      <c r="O58" s="359"/>
      <c r="P58" s="359"/>
      <c r="Q58" s="359"/>
      <c r="R58" s="359"/>
      <c r="S58" s="359"/>
      <c r="T58" s="359"/>
      <c r="U58" s="362"/>
      <c r="V58" s="378" t="s">
        <v>73</v>
      </c>
      <c r="W58" s="362"/>
      <c r="X58" s="362"/>
      <c r="Y58" s="362"/>
      <c r="Z58" s="360"/>
      <c r="AA58" s="363"/>
    </row>
    <row r="59" spans="1:27" x14ac:dyDescent="0.2">
      <c r="A59" s="358"/>
      <c r="B59" s="425"/>
      <c r="C59" s="379"/>
      <c r="D59" s="379"/>
      <c r="E59" s="421"/>
      <c r="F59" s="379"/>
      <c r="G59" s="386"/>
      <c r="I59" s="420" t="str">
        <f ca="1">IF(COUNTA(I$55:I58)&gt;COUNTA(GamP),"",OFFSET(PrimP,0,(ROWS(I$56:I59)-1)*2))</f>
        <v/>
      </c>
      <c r="K59" s="475" t="s">
        <v>183</v>
      </c>
      <c r="L59" s="475"/>
      <c r="M59" s="475"/>
      <c r="N59" s="475"/>
      <c r="O59" s="475"/>
      <c r="P59" s="475"/>
      <c r="Q59" s="475"/>
      <c r="R59" s="475"/>
      <c r="S59" s="359"/>
      <c r="T59" s="359"/>
      <c r="U59" s="362"/>
      <c r="V59" s="378" t="s">
        <v>74</v>
      </c>
      <c r="W59" s="362"/>
      <c r="X59" s="362"/>
      <c r="Y59" s="362"/>
      <c r="Z59" s="360"/>
      <c r="AA59" s="363"/>
    </row>
    <row r="60" spans="1:27" x14ac:dyDescent="0.2">
      <c r="G60" s="386"/>
      <c r="I60" s="420" t="str">
        <f ca="1">IF(COUNTA(I$55:I59)&gt;COUNTA(GamP),"",OFFSET(PrimP,0,(ROWS(I$56:I60)-1)*2))</f>
        <v/>
      </c>
      <c r="L60" s="422"/>
      <c r="M60" s="423"/>
      <c r="N60" s="359"/>
      <c r="O60" s="359"/>
      <c r="P60" s="359"/>
      <c r="Q60" s="359"/>
      <c r="R60" s="359"/>
      <c r="S60" s="359"/>
      <c r="T60" s="359"/>
      <c r="U60" s="362"/>
      <c r="V60" s="378" t="s">
        <v>75</v>
      </c>
      <c r="W60" s="362"/>
      <c r="X60" s="362"/>
      <c r="Y60" s="362"/>
      <c r="AA60" s="363"/>
    </row>
    <row r="61" spans="1:27" x14ac:dyDescent="0.2">
      <c r="G61" s="386"/>
      <c r="I61" s="420" t="str">
        <f ca="1">IF(COUNTA(I$55:I60)&gt;COUNTA(GamP),"",OFFSET(PrimP,0,(ROWS(I$56:I61)-1)*2))</f>
        <v/>
      </c>
      <c r="L61" s="471" t="s">
        <v>481</v>
      </c>
      <c r="M61" s="471"/>
      <c r="N61" s="359"/>
      <c r="O61" s="359"/>
      <c r="P61" s="359"/>
      <c r="Q61" s="359"/>
      <c r="R61" s="359"/>
      <c r="S61" s="359"/>
      <c r="T61" s="359"/>
      <c r="U61" s="362"/>
      <c r="V61" s="378" t="s">
        <v>76</v>
      </c>
      <c r="W61" s="362"/>
      <c r="X61" s="362"/>
      <c r="Y61" s="362"/>
      <c r="AA61" s="363"/>
    </row>
    <row r="62" spans="1:27" x14ac:dyDescent="0.2">
      <c r="G62" s="386"/>
      <c r="I62" s="420" t="str">
        <f ca="1">IF(COUNTA(I$55:I61)&gt;COUNTA(GamP),"",OFFSET(PrimP,0,(ROWS(I$56:I62)-1)*2))</f>
        <v/>
      </c>
      <c r="L62" s="471" t="s">
        <v>124</v>
      </c>
      <c r="M62" s="471"/>
      <c r="N62" s="359"/>
      <c r="O62" s="359"/>
      <c r="P62" s="359"/>
      <c r="Q62" s="359"/>
      <c r="R62" s="359"/>
      <c r="S62" s="359"/>
      <c r="T62" s="359"/>
      <c r="U62" s="362"/>
      <c r="V62" s="378" t="s">
        <v>77</v>
      </c>
      <c r="W62" s="362"/>
      <c r="X62" s="362"/>
      <c r="Y62" s="362"/>
      <c r="AA62" s="363"/>
    </row>
    <row r="63" spans="1:27" x14ac:dyDescent="0.2">
      <c r="G63" s="386"/>
      <c r="I63" s="420" t="str">
        <f ca="1">IF(COUNTA(I$55:I62)&gt;COUNTA(GamP),"",OFFSET(PrimP,0,(ROWS(I$56:I63)-1)*2))</f>
        <v/>
      </c>
      <c r="J63" s="429" t="s">
        <v>125</v>
      </c>
      <c r="L63" s="471" t="s">
        <v>126</v>
      </c>
      <c r="M63" s="471"/>
      <c r="N63" s="359"/>
      <c r="O63" s="359"/>
      <c r="P63" s="359"/>
      <c r="Q63" s="359"/>
      <c r="R63" s="359"/>
      <c r="S63" s="359"/>
      <c r="T63" s="359"/>
      <c r="U63" s="362"/>
      <c r="V63" s="378" t="s">
        <v>78</v>
      </c>
      <c r="W63" s="362"/>
      <c r="X63" s="362"/>
      <c r="Y63" s="362"/>
      <c r="AA63" s="363"/>
    </row>
    <row r="64" spans="1:27" x14ac:dyDescent="0.2">
      <c r="G64" s="386"/>
      <c r="I64" s="420" t="str">
        <f ca="1">IF(COUNTA(I$55:I63)&gt;COUNTA(GamP),"",OFFSET(PrimP,0,(ROWS(I$56:I64)-1)*2))</f>
        <v/>
      </c>
      <c r="J64" s="429" t="s">
        <v>127</v>
      </c>
      <c r="L64" s="471" t="s">
        <v>128</v>
      </c>
      <c r="M64" s="471"/>
      <c r="N64" s="359"/>
      <c r="O64" s="359"/>
      <c r="P64" s="359"/>
      <c r="Q64" s="359"/>
      <c r="R64" s="359"/>
      <c r="S64" s="359"/>
      <c r="T64" s="359"/>
      <c r="U64" s="362"/>
      <c r="V64" s="378" t="s">
        <v>79</v>
      </c>
      <c r="W64" s="362"/>
      <c r="X64" s="362"/>
      <c r="Y64" s="362"/>
      <c r="AA64" s="363"/>
    </row>
    <row r="65" spans="2:27" x14ac:dyDescent="0.2">
      <c r="G65" s="386"/>
      <c r="I65" s="420" t="str">
        <f ca="1">IF(COUNTA(I$55:I64)&gt;COUNTA(GamP),"",OFFSET(PrimP,0,(ROWS(I$56:I65)-1)*2))</f>
        <v/>
      </c>
      <c r="J65" s="429" t="s">
        <v>129</v>
      </c>
      <c r="L65" s="471" t="s">
        <v>130</v>
      </c>
      <c r="M65" s="471"/>
      <c r="N65" s="359"/>
      <c r="O65" s="359"/>
      <c r="P65" s="359"/>
      <c r="Q65" s="359"/>
      <c r="R65" s="359"/>
      <c r="S65" s="359"/>
      <c r="T65" s="359"/>
      <c r="U65" s="362"/>
      <c r="V65" s="378" t="s">
        <v>80</v>
      </c>
      <c r="W65" s="362"/>
      <c r="X65" s="362"/>
      <c r="Y65" s="362"/>
      <c r="AA65" s="363"/>
    </row>
    <row r="66" spans="2:27" x14ac:dyDescent="0.2">
      <c r="B66" s="359"/>
      <c r="C66" s="359"/>
      <c r="G66" s="386"/>
      <c r="I66" s="420" t="str">
        <f ca="1">IF(COUNTA(I$55:I65)&gt;COUNTA(GamP),"",OFFSET(PrimP,0,(ROWS(I$56:I66)-1)*2))</f>
        <v/>
      </c>
      <c r="L66" s="471" t="s">
        <v>131</v>
      </c>
      <c r="M66" s="471"/>
      <c r="N66" s="359"/>
      <c r="O66" s="359"/>
      <c r="P66" s="359"/>
      <c r="Q66" s="359"/>
      <c r="R66" s="359"/>
      <c r="S66" s="359"/>
      <c r="T66" s="359"/>
      <c r="U66" s="362"/>
      <c r="V66" s="378" t="s">
        <v>81</v>
      </c>
      <c r="W66" s="362"/>
      <c r="X66" s="362"/>
      <c r="Y66" s="362"/>
      <c r="AA66" s="363"/>
    </row>
    <row r="67" spans="2:27" x14ac:dyDescent="0.2">
      <c r="G67" s="386"/>
      <c r="I67" s="420" t="str">
        <f ca="1">IF(COUNTA(I$55:I66)&gt;COUNTA(GamP),"",OFFSET(PrimP,0,(ROWS(I$56:I67)-1)*2))</f>
        <v/>
      </c>
      <c r="L67" s="423"/>
      <c r="M67" s="423"/>
      <c r="N67" s="359"/>
      <c r="O67" s="359"/>
      <c r="P67" s="359"/>
      <c r="Q67" s="359"/>
      <c r="R67" s="359"/>
      <c r="S67" s="359"/>
      <c r="T67" s="359"/>
      <c r="U67" s="362"/>
      <c r="V67" s="378" t="s">
        <v>82</v>
      </c>
      <c r="W67" s="362"/>
      <c r="X67" s="362"/>
      <c r="Y67" s="362"/>
      <c r="AA67" s="363"/>
    </row>
    <row r="68" spans="2:27" x14ac:dyDescent="0.2">
      <c r="G68" s="386"/>
      <c r="I68" s="420" t="str">
        <f ca="1">IF(COUNTA(I$55:I67)&gt;COUNTA(GamP),"",OFFSET(PrimP,0,(ROWS(I$56:I68)-1)*2))</f>
        <v/>
      </c>
      <c r="J68" s="473" t="e">
        <f ca="1">IF(COUNTA(#REF!)&gt;COUNTA(GamP),"",OFFSET(PrimP,0,(ROWS(#REF!)-1)*2))</f>
        <v>#REF!</v>
      </c>
      <c r="K68" s="471"/>
      <c r="L68" s="471"/>
      <c r="M68" s="471"/>
      <c r="N68" s="359"/>
      <c r="O68" s="359"/>
      <c r="P68" s="359"/>
      <c r="Q68" s="359"/>
      <c r="R68" s="359"/>
      <c r="S68" s="359"/>
      <c r="T68" s="359"/>
      <c r="U68" s="362"/>
      <c r="V68" s="378" t="s">
        <v>83</v>
      </c>
      <c r="W68" s="362"/>
      <c r="X68" s="362"/>
      <c r="Y68" s="362"/>
      <c r="AA68" s="363"/>
    </row>
    <row r="69" spans="2:27" x14ac:dyDescent="0.2">
      <c r="G69" s="386"/>
      <c r="I69" s="420" t="str">
        <f ca="1">IF(COUNTA(I$55:I68)&gt;COUNTA(GamP),"",OFFSET(PrimP,0,(ROWS(I$56:I69)-1)*2))</f>
        <v/>
      </c>
      <c r="J69" s="476" t="s">
        <v>182</v>
      </c>
      <c r="K69" s="472"/>
      <c r="L69" s="472"/>
      <c r="M69" s="423"/>
      <c r="N69" s="359"/>
      <c r="O69" s="359"/>
      <c r="P69" s="359"/>
      <c r="Q69" s="359"/>
      <c r="R69" s="359"/>
      <c r="S69" s="359"/>
      <c r="T69" s="359"/>
      <c r="U69" s="362"/>
      <c r="V69" s="378" t="s">
        <v>84</v>
      </c>
      <c r="W69" s="362"/>
      <c r="X69" s="362"/>
      <c r="Y69" s="362"/>
      <c r="AA69" s="363"/>
    </row>
    <row r="70" spans="2:27" x14ac:dyDescent="0.2">
      <c r="G70" s="386"/>
      <c r="I70" s="420" t="str">
        <f ca="1">IF(COUNTA(I$55:I69)&gt;COUNTA(GamP),"",OFFSET(PrimP,0,(ROWS(I$56:I70)-1)*2))</f>
        <v/>
      </c>
      <c r="L70" s="430" t="s">
        <v>132</v>
      </c>
      <c r="M70" s="423"/>
      <c r="N70" s="359"/>
      <c r="O70" s="359"/>
      <c r="P70" s="359"/>
      <c r="Q70" s="359"/>
      <c r="R70" s="359"/>
      <c r="S70" s="359"/>
      <c r="T70" s="359"/>
      <c r="U70" s="362"/>
      <c r="V70" s="378" t="s">
        <v>85</v>
      </c>
      <c r="W70" s="362"/>
      <c r="X70" s="362"/>
      <c r="Y70" s="362"/>
      <c r="AA70" s="363"/>
    </row>
    <row r="71" spans="2:27" x14ac:dyDescent="0.2">
      <c r="G71" s="386"/>
      <c r="I71" s="420" t="str">
        <f ca="1">IF(COUNTA(I$55:I70)&gt;COUNTA(GamP),"",OFFSET(PrimP,0,(ROWS(I$56:I71)-1)*2))</f>
        <v/>
      </c>
      <c r="L71" s="423" t="s">
        <v>269</v>
      </c>
      <c r="M71" s="431" t="s">
        <v>323</v>
      </c>
      <c r="N71" s="359"/>
      <c r="O71" s="359"/>
      <c r="P71" s="359"/>
      <c r="Q71" s="359"/>
      <c r="R71" s="359"/>
      <c r="S71" s="359"/>
      <c r="T71" s="359"/>
      <c r="U71" s="362"/>
      <c r="V71" s="378" t="s">
        <v>86</v>
      </c>
      <c r="W71" s="362"/>
      <c r="X71" s="362"/>
      <c r="Y71" s="362"/>
      <c r="AA71" s="363"/>
    </row>
    <row r="72" spans="2:27" x14ac:dyDescent="0.2">
      <c r="G72" s="386"/>
      <c r="I72" s="420" t="str">
        <f ca="1">IF(COUNTA(I$55:I71)&gt;COUNTA(GamP),"",OFFSET(PrimP,0,(ROWS(I$56:I72)-1)*2))</f>
        <v/>
      </c>
      <c r="L72" s="432" t="s">
        <v>272</v>
      </c>
      <c r="M72" s="433" t="s">
        <v>324</v>
      </c>
      <c r="N72" s="434"/>
      <c r="O72" s="359"/>
      <c r="P72" s="359"/>
      <c r="Q72" s="359"/>
      <c r="R72" s="359"/>
      <c r="S72" s="359"/>
      <c r="T72" s="359"/>
      <c r="U72" s="362"/>
      <c r="V72" s="378" t="s">
        <v>87</v>
      </c>
      <c r="W72" s="362"/>
      <c r="X72" s="362"/>
      <c r="Y72" s="362"/>
      <c r="AA72" s="363"/>
    </row>
    <row r="73" spans="2:27" x14ac:dyDescent="0.2">
      <c r="G73" s="386"/>
      <c r="I73" s="435"/>
      <c r="K73" s="360"/>
      <c r="L73" s="436" t="s">
        <v>277</v>
      </c>
      <c r="M73" s="431" t="s">
        <v>325</v>
      </c>
      <c r="N73" s="360"/>
      <c r="O73" s="360"/>
      <c r="P73" s="359"/>
      <c r="Q73" s="359"/>
      <c r="R73" s="359"/>
      <c r="S73" s="359"/>
      <c r="T73" s="359"/>
      <c r="U73" s="362"/>
      <c r="V73" s="378" t="s">
        <v>88</v>
      </c>
      <c r="W73" s="362"/>
      <c r="X73" s="362"/>
      <c r="Y73" s="362"/>
      <c r="AA73" s="363"/>
    </row>
    <row r="74" spans="2:27" x14ac:dyDescent="0.2">
      <c r="G74" s="386"/>
      <c r="L74" s="437" t="s">
        <v>273</v>
      </c>
      <c r="M74" s="438" t="s">
        <v>326</v>
      </c>
      <c r="N74" s="394"/>
      <c r="O74" s="359"/>
      <c r="P74" s="359"/>
      <c r="Q74" s="359"/>
      <c r="R74" s="359"/>
      <c r="S74" s="359"/>
      <c r="T74" s="359"/>
      <c r="U74" s="362"/>
      <c r="V74" s="378" t="s">
        <v>89</v>
      </c>
      <c r="W74" s="362"/>
      <c r="X74" s="362"/>
      <c r="Y74" s="362"/>
      <c r="AA74" s="363"/>
    </row>
    <row r="75" spans="2:27" ht="12.75" customHeight="1" x14ac:dyDescent="0.2">
      <c r="G75" s="386"/>
      <c r="L75" s="439" t="s">
        <v>185</v>
      </c>
      <c r="M75" s="440" t="s">
        <v>300</v>
      </c>
      <c r="N75" s="441"/>
      <c r="O75" s="359"/>
      <c r="P75" s="359"/>
      <c r="Q75" s="359"/>
      <c r="R75" s="359"/>
      <c r="S75" s="359"/>
      <c r="T75" s="359"/>
      <c r="U75" s="362"/>
      <c r="V75" s="378" t="s">
        <v>90</v>
      </c>
      <c r="W75" s="362"/>
      <c r="X75" s="362"/>
      <c r="Y75" s="362"/>
      <c r="AA75" s="363"/>
    </row>
    <row r="76" spans="2:27" x14ac:dyDescent="0.2">
      <c r="G76" s="386"/>
      <c r="L76" s="442" t="s">
        <v>275</v>
      </c>
      <c r="M76" s="443" t="s">
        <v>327</v>
      </c>
      <c r="N76" s="444"/>
      <c r="O76" s="359"/>
      <c r="P76" s="359"/>
      <c r="Q76" s="359"/>
      <c r="R76" s="359"/>
      <c r="S76" s="359"/>
      <c r="T76" s="359"/>
      <c r="U76" s="362"/>
      <c r="V76" s="378" t="s">
        <v>91</v>
      </c>
      <c r="W76" s="362"/>
      <c r="X76" s="362"/>
      <c r="Y76" s="362"/>
      <c r="AA76" s="363"/>
    </row>
    <row r="77" spans="2:27" x14ac:dyDescent="0.2">
      <c r="G77" s="386"/>
      <c r="L77" s="445" t="s">
        <v>276</v>
      </c>
      <c r="M77" s="446" t="s">
        <v>306</v>
      </c>
      <c r="N77" s="447"/>
      <c r="O77" s="359"/>
      <c r="P77" s="359"/>
      <c r="Q77" s="359"/>
      <c r="R77" s="359"/>
      <c r="S77" s="359"/>
      <c r="T77" s="359"/>
      <c r="U77" s="362"/>
      <c r="V77" s="378" t="s">
        <v>92</v>
      </c>
      <c r="W77" s="362"/>
      <c r="X77" s="362"/>
      <c r="Y77" s="362"/>
      <c r="AA77" s="363"/>
    </row>
    <row r="78" spans="2:27" x14ac:dyDescent="0.2">
      <c r="G78" s="386"/>
      <c r="L78" s="448" t="s">
        <v>278</v>
      </c>
      <c r="M78" s="449" t="s">
        <v>328</v>
      </c>
      <c r="N78" s="450"/>
      <c r="O78" s="359"/>
      <c r="P78" s="359"/>
      <c r="Q78" s="359"/>
      <c r="R78" s="359"/>
      <c r="S78" s="359"/>
      <c r="T78" s="359"/>
      <c r="U78" s="362"/>
      <c r="V78" s="378" t="s">
        <v>93</v>
      </c>
      <c r="W78" s="362"/>
      <c r="X78" s="362"/>
      <c r="Y78" s="362"/>
      <c r="AA78" s="363"/>
    </row>
    <row r="79" spans="2:27" x14ac:dyDescent="0.2">
      <c r="G79" s="386"/>
      <c r="K79" s="360"/>
      <c r="L79" s="360"/>
      <c r="M79" s="360"/>
      <c r="N79" s="360"/>
      <c r="O79" s="359"/>
      <c r="P79" s="359"/>
      <c r="Q79" s="359"/>
      <c r="R79" s="359"/>
      <c r="S79" s="359"/>
      <c r="T79" s="359"/>
      <c r="U79" s="362"/>
      <c r="V79" s="378" t="s">
        <v>94</v>
      </c>
      <c r="W79" s="362"/>
      <c r="X79" s="362"/>
      <c r="Y79" s="362"/>
      <c r="AA79" s="363"/>
    </row>
    <row r="80" spans="2:27" x14ac:dyDescent="0.2">
      <c r="G80" s="386"/>
      <c r="I80" s="360"/>
      <c r="J80" s="360"/>
      <c r="K80" s="360"/>
      <c r="L80" s="360"/>
      <c r="M80" s="359"/>
      <c r="N80" s="359"/>
      <c r="O80" s="359"/>
      <c r="P80" s="359"/>
      <c r="Q80" s="359"/>
      <c r="R80" s="359"/>
      <c r="S80" s="359"/>
      <c r="T80" s="359"/>
      <c r="U80" s="362"/>
      <c r="V80" s="378" t="s">
        <v>95</v>
      </c>
      <c r="W80" s="362"/>
      <c r="X80" s="362"/>
      <c r="Y80" s="362"/>
      <c r="AA80" s="363"/>
    </row>
    <row r="81" spans="7:27" x14ac:dyDescent="0.2">
      <c r="G81" s="386"/>
      <c r="I81" s="359" t="s">
        <v>159</v>
      </c>
      <c r="J81" s="469" t="s">
        <v>186</v>
      </c>
      <c r="K81" s="469"/>
      <c r="L81" s="469"/>
      <c r="M81" s="469"/>
      <c r="N81" s="469"/>
      <c r="O81" s="469"/>
      <c r="P81" s="469"/>
      <c r="Q81" s="469"/>
      <c r="R81" s="469"/>
      <c r="S81" s="469"/>
      <c r="T81" s="469"/>
      <c r="U81" s="362"/>
      <c r="V81" s="378" t="s">
        <v>96</v>
      </c>
      <c r="W81" s="362"/>
      <c r="X81" s="362"/>
      <c r="Y81" s="362"/>
      <c r="AA81" s="363"/>
    </row>
    <row r="82" spans="7:27" x14ac:dyDescent="0.2">
      <c r="G82" s="386"/>
      <c r="I82" s="359" t="s">
        <v>161</v>
      </c>
      <c r="J82" s="469" t="s">
        <v>187</v>
      </c>
      <c r="K82" s="469"/>
      <c r="L82" s="469"/>
      <c r="M82" s="469"/>
      <c r="N82" s="469"/>
      <c r="O82" s="469"/>
      <c r="P82" s="469"/>
      <c r="Q82" s="469"/>
      <c r="R82" s="469"/>
      <c r="S82" s="469"/>
      <c r="T82" s="469"/>
      <c r="U82" s="362"/>
      <c r="V82" s="378" t="s">
        <v>97</v>
      </c>
      <c r="W82" s="362"/>
      <c r="X82" s="362"/>
      <c r="Y82" s="362"/>
      <c r="AA82" s="363"/>
    </row>
    <row r="83" spans="7:27" ht="12.75" customHeight="1" x14ac:dyDescent="0.2">
      <c r="G83" s="386"/>
      <c r="M83" s="359"/>
      <c r="N83" s="359"/>
      <c r="O83" s="359"/>
      <c r="P83" s="359"/>
      <c r="Q83" s="359"/>
      <c r="R83" s="359"/>
      <c r="S83" s="359"/>
      <c r="T83" s="359"/>
      <c r="U83" s="362"/>
      <c r="V83" s="378" t="s">
        <v>98</v>
      </c>
      <c r="W83" s="362"/>
      <c r="X83" s="362"/>
      <c r="Y83" s="362"/>
      <c r="AA83" s="363"/>
    </row>
    <row r="84" spans="7:27" x14ac:dyDescent="0.2">
      <c r="G84" s="386"/>
      <c r="M84" s="359"/>
      <c r="N84" s="359"/>
      <c r="O84" s="359"/>
      <c r="P84" s="359"/>
      <c r="Q84" s="359"/>
      <c r="R84" s="359"/>
      <c r="S84" s="359"/>
      <c r="T84" s="359"/>
      <c r="U84" s="362"/>
      <c r="V84" s="378" t="s">
        <v>99</v>
      </c>
      <c r="W84" s="362"/>
      <c r="X84" s="362"/>
      <c r="Y84" s="362"/>
      <c r="AA84" s="363"/>
    </row>
    <row r="85" spans="7:27" x14ac:dyDescent="0.2">
      <c r="G85" s="386"/>
      <c r="I85" s="359" t="s">
        <v>160</v>
      </c>
      <c r="J85" s="470" t="s">
        <v>188</v>
      </c>
      <c r="K85" s="470"/>
      <c r="L85" s="470"/>
      <c r="M85" s="470"/>
      <c r="N85" s="470"/>
      <c r="O85" s="470"/>
      <c r="P85" s="470"/>
      <c r="Q85" s="470"/>
      <c r="R85" s="470"/>
      <c r="S85" s="470"/>
      <c r="T85" s="470"/>
      <c r="U85" s="362"/>
      <c r="V85" s="378" t="s">
        <v>100</v>
      </c>
      <c r="W85" s="362"/>
      <c r="X85" s="362"/>
      <c r="Y85" s="362"/>
      <c r="AA85" s="363"/>
    </row>
    <row r="86" spans="7:27" x14ac:dyDescent="0.2">
      <c r="G86" s="386"/>
      <c r="J86" s="451"/>
      <c r="M86" s="359"/>
      <c r="N86" s="359"/>
      <c r="O86" s="359"/>
      <c r="P86" s="359"/>
      <c r="Q86" s="359"/>
      <c r="R86" s="359"/>
      <c r="S86" s="359"/>
      <c r="T86" s="359"/>
      <c r="U86" s="362"/>
      <c r="V86" s="378" t="s">
        <v>101</v>
      </c>
      <c r="W86" s="362"/>
      <c r="X86" s="362"/>
      <c r="Y86" s="362"/>
      <c r="AA86" s="363"/>
    </row>
    <row r="87" spans="7:27" x14ac:dyDescent="0.2">
      <c r="G87" s="386"/>
      <c r="M87" s="359"/>
      <c r="N87" s="359"/>
      <c r="O87" s="359"/>
      <c r="P87" s="359"/>
      <c r="Q87" s="359"/>
      <c r="R87" s="359"/>
      <c r="S87" s="359"/>
      <c r="T87" s="359"/>
      <c r="U87" s="362"/>
      <c r="V87" s="378" t="s">
        <v>102</v>
      </c>
      <c r="W87" s="362"/>
      <c r="X87" s="362"/>
      <c r="Y87" s="362"/>
      <c r="AA87" s="363"/>
    </row>
    <row r="88" spans="7:27" x14ac:dyDescent="0.2">
      <c r="G88" s="386"/>
      <c r="I88" s="451" t="s">
        <v>321</v>
      </c>
      <c r="J88" s="472" t="s">
        <v>189</v>
      </c>
      <c r="K88" s="472"/>
      <c r="L88" s="472"/>
      <c r="M88" s="472"/>
      <c r="N88" s="472"/>
      <c r="O88" s="472"/>
      <c r="P88" s="472"/>
      <c r="Q88" s="472"/>
      <c r="R88" s="472"/>
      <c r="S88" s="472"/>
      <c r="T88" s="472"/>
      <c r="U88" s="362"/>
      <c r="V88" s="378" t="s">
        <v>103</v>
      </c>
      <c r="W88" s="362"/>
      <c r="X88" s="362"/>
      <c r="Y88" s="362"/>
      <c r="AA88" s="363"/>
    </row>
    <row r="89" spans="7:27" x14ac:dyDescent="0.2">
      <c r="G89" s="386"/>
      <c r="I89" s="451" t="s">
        <v>322</v>
      </c>
      <c r="J89" s="472" t="s">
        <v>190</v>
      </c>
      <c r="K89" s="472"/>
      <c r="L89" s="472"/>
      <c r="M89" s="472"/>
      <c r="N89" s="472"/>
      <c r="O89" s="472"/>
      <c r="P89" s="472"/>
      <c r="Q89" s="472"/>
      <c r="R89" s="472"/>
      <c r="S89" s="472"/>
      <c r="T89" s="472"/>
      <c r="U89" s="362"/>
      <c r="V89" s="378" t="s">
        <v>104</v>
      </c>
      <c r="W89" s="362"/>
      <c r="X89" s="362"/>
      <c r="Y89" s="362"/>
      <c r="AA89" s="363"/>
    </row>
    <row r="90" spans="7:27" x14ac:dyDescent="0.2">
      <c r="G90" s="386"/>
      <c r="M90" s="359"/>
      <c r="N90" s="359"/>
      <c r="O90" s="359"/>
      <c r="P90" s="359"/>
      <c r="Q90" s="359"/>
      <c r="R90" s="359"/>
      <c r="S90" s="359"/>
      <c r="T90" s="359"/>
      <c r="U90" s="362"/>
      <c r="V90" s="378" t="s">
        <v>105</v>
      </c>
      <c r="W90" s="362"/>
      <c r="X90" s="362"/>
      <c r="Y90" s="362"/>
      <c r="AA90" s="363"/>
    </row>
    <row r="91" spans="7:27" x14ac:dyDescent="0.2">
      <c r="G91" s="386"/>
      <c r="J91" s="469" t="s">
        <v>312</v>
      </c>
      <c r="K91" s="469"/>
      <c r="L91" s="469"/>
      <c r="M91" s="469"/>
      <c r="N91" s="469"/>
      <c r="O91" s="469"/>
      <c r="P91" s="469"/>
      <c r="Q91" s="469"/>
      <c r="R91" s="469"/>
      <c r="S91" s="469"/>
      <c r="T91" s="469"/>
      <c r="U91" s="362"/>
      <c r="V91" s="378" t="s">
        <v>106</v>
      </c>
      <c r="W91" s="362"/>
      <c r="X91" s="362"/>
      <c r="Y91" s="362"/>
      <c r="AA91" s="363"/>
    </row>
    <row r="92" spans="7:27" x14ac:dyDescent="0.2">
      <c r="G92" s="386"/>
      <c r="J92" s="469" t="s">
        <v>313</v>
      </c>
      <c r="K92" s="469"/>
      <c r="L92" s="469"/>
      <c r="M92" s="469"/>
      <c r="N92" s="469"/>
      <c r="O92" s="469"/>
      <c r="P92" s="469"/>
      <c r="Q92" s="469"/>
      <c r="R92" s="469"/>
      <c r="S92" s="469"/>
      <c r="T92" s="469"/>
      <c r="U92" s="362"/>
      <c r="V92" s="378" t="s">
        <v>107</v>
      </c>
      <c r="W92" s="362"/>
      <c r="X92" s="362"/>
      <c r="Y92" s="362"/>
      <c r="AA92" s="363"/>
    </row>
    <row r="93" spans="7:27" x14ac:dyDescent="0.2">
      <c r="G93" s="386"/>
      <c r="I93" s="362"/>
      <c r="J93" s="362"/>
      <c r="K93" s="362"/>
      <c r="L93" s="362"/>
      <c r="Q93" s="359"/>
      <c r="R93" s="363"/>
      <c r="S93" s="359"/>
      <c r="T93" s="359"/>
      <c r="U93" s="362"/>
      <c r="V93" s="378" t="s">
        <v>108</v>
      </c>
      <c r="W93" s="362"/>
      <c r="X93" s="362"/>
      <c r="Y93" s="362"/>
      <c r="AA93" s="363"/>
    </row>
    <row r="94" spans="7:27" x14ac:dyDescent="0.2">
      <c r="G94" s="386"/>
      <c r="U94" s="362"/>
      <c r="V94" s="378" t="s">
        <v>109</v>
      </c>
      <c r="W94" s="362"/>
      <c r="X94" s="362"/>
      <c r="Y94" s="362"/>
      <c r="AA94" s="363"/>
    </row>
    <row r="95" spans="7:27" x14ac:dyDescent="0.2">
      <c r="G95" s="386"/>
      <c r="U95" s="362"/>
      <c r="V95" s="378" t="s">
        <v>110</v>
      </c>
      <c r="W95" s="362"/>
      <c r="X95" s="362"/>
      <c r="Y95" s="362"/>
      <c r="AA95" s="363"/>
    </row>
    <row r="96" spans="7:27" x14ac:dyDescent="0.2">
      <c r="G96" s="386"/>
      <c r="U96" s="362"/>
      <c r="V96" s="378" t="s">
        <v>111</v>
      </c>
      <c r="W96" s="362"/>
      <c r="X96" s="362"/>
      <c r="Y96" s="362"/>
      <c r="AA96" s="363"/>
    </row>
    <row r="97" spans="7:29" x14ac:dyDescent="0.2">
      <c r="G97" s="386"/>
      <c r="U97" s="362"/>
      <c r="V97" s="378" t="s">
        <v>112</v>
      </c>
      <c r="W97" s="362"/>
      <c r="X97" s="362"/>
      <c r="Y97" s="362"/>
      <c r="AA97" s="363"/>
    </row>
    <row r="98" spans="7:29" x14ac:dyDescent="0.2">
      <c r="G98" s="386"/>
      <c r="U98" s="362"/>
      <c r="V98" s="378" t="s">
        <v>113</v>
      </c>
      <c r="W98" s="362"/>
      <c r="X98" s="362"/>
      <c r="Y98" s="362"/>
      <c r="AA98" s="363"/>
    </row>
    <row r="99" spans="7:29" x14ac:dyDescent="0.2">
      <c r="G99" s="386"/>
      <c r="V99" s="378" t="s">
        <v>114</v>
      </c>
      <c r="W99" s="362"/>
      <c r="X99" s="362"/>
      <c r="Y99" s="362"/>
      <c r="AA99" s="363"/>
    </row>
    <row r="100" spans="7:29" ht="12.75" customHeight="1" x14ac:dyDescent="0.2">
      <c r="G100" s="386"/>
      <c r="V100" s="378" t="s">
        <v>115</v>
      </c>
      <c r="W100" s="362"/>
      <c r="X100" s="362"/>
      <c r="Y100" s="362"/>
      <c r="AA100" s="363"/>
    </row>
    <row r="101" spans="7:29" x14ac:dyDescent="0.2">
      <c r="G101" s="386"/>
      <c r="V101" s="378" t="s">
        <v>116</v>
      </c>
      <c r="W101" s="362"/>
      <c r="X101" s="362"/>
      <c r="Y101" s="362"/>
      <c r="AA101" s="363"/>
    </row>
    <row r="102" spans="7:29" x14ac:dyDescent="0.2">
      <c r="G102" s="386"/>
      <c r="V102" s="452" t="s">
        <v>117</v>
      </c>
      <c r="W102" s="362"/>
      <c r="X102" s="362"/>
      <c r="Y102" s="362"/>
      <c r="AA102" s="363"/>
      <c r="AC102" s="363"/>
    </row>
    <row r="103" spans="7:29" x14ac:dyDescent="0.2">
      <c r="G103" s="386"/>
      <c r="V103" s="452" t="s">
        <v>118</v>
      </c>
      <c r="W103" s="362"/>
      <c r="X103" s="362"/>
      <c r="Y103" s="362"/>
      <c r="AA103" s="363"/>
      <c r="AC103" s="363"/>
    </row>
    <row r="104" spans="7:29" x14ac:dyDescent="0.2">
      <c r="G104" s="386"/>
      <c r="V104" s="452" t="s">
        <v>119</v>
      </c>
      <c r="W104" s="362"/>
      <c r="X104" s="362"/>
      <c r="Y104" s="362"/>
      <c r="AA104" s="363"/>
      <c r="AC104" s="363"/>
    </row>
    <row r="105" spans="7:29" ht="12.75" customHeight="1" x14ac:dyDescent="0.2">
      <c r="G105" s="386"/>
      <c r="V105" s="452" t="s">
        <v>120</v>
      </c>
      <c r="W105" s="362"/>
      <c r="X105" s="362"/>
      <c r="Y105" s="362"/>
      <c r="AA105" s="363"/>
      <c r="AC105" s="363"/>
    </row>
    <row r="106" spans="7:29" ht="12.75" customHeight="1" x14ac:dyDescent="0.2">
      <c r="G106" s="386"/>
      <c r="V106" s="452"/>
      <c r="W106" s="362"/>
      <c r="X106" s="362"/>
      <c r="Y106" s="362"/>
      <c r="AA106" s="363"/>
      <c r="AC106" s="363"/>
    </row>
    <row r="107" spans="7:29" ht="12.75" customHeight="1" x14ac:dyDescent="0.2">
      <c r="G107" s="386"/>
      <c r="V107" s="452"/>
      <c r="W107" s="362"/>
      <c r="X107" s="362"/>
      <c r="Y107" s="362"/>
      <c r="AA107" s="363"/>
      <c r="AC107" s="363"/>
    </row>
    <row r="108" spans="7:29" x14ac:dyDescent="0.2">
      <c r="G108" s="386"/>
      <c r="V108" s="452" t="s">
        <v>121</v>
      </c>
      <c r="W108" s="362"/>
      <c r="X108" s="362"/>
      <c r="Y108" s="362"/>
      <c r="AA108" s="363"/>
      <c r="AC108" s="363"/>
    </row>
    <row r="109" spans="7:29" ht="13.5" thickBot="1" x14ac:dyDescent="0.25">
      <c r="G109" s="386"/>
      <c r="V109" s="453"/>
      <c r="W109" s="362"/>
      <c r="X109" s="362"/>
      <c r="Y109" s="362"/>
      <c r="AA109" s="363"/>
      <c r="AC109" s="454"/>
    </row>
    <row r="110" spans="7:29" x14ac:dyDescent="0.2">
      <c r="G110" s="386"/>
      <c r="X110" s="454"/>
    </row>
    <row r="111" spans="7:29" x14ac:dyDescent="0.2">
      <c r="G111" s="386"/>
    </row>
    <row r="112" spans="7:29" x14ac:dyDescent="0.2">
      <c r="G112" s="386"/>
    </row>
    <row r="113" spans="7:22" x14ac:dyDescent="0.2">
      <c r="G113" s="386"/>
    </row>
    <row r="114" spans="7:22" x14ac:dyDescent="0.2">
      <c r="G114" s="386"/>
    </row>
    <row r="115" spans="7:22" x14ac:dyDescent="0.2">
      <c r="G115" s="386"/>
      <c r="V115" s="359"/>
    </row>
    <row r="116" spans="7:22" x14ac:dyDescent="0.2">
      <c r="G116" s="386"/>
      <c r="V116" s="359"/>
    </row>
    <row r="117" spans="7:22" x14ac:dyDescent="0.2">
      <c r="G117" s="386"/>
      <c r="V117" s="359"/>
    </row>
    <row r="118" spans="7:22" x14ac:dyDescent="0.2">
      <c r="G118" s="393"/>
      <c r="V118" s="359"/>
    </row>
    <row r="119" spans="7:22" x14ac:dyDescent="0.2">
      <c r="G119" s="393"/>
      <c r="V119" s="359"/>
    </row>
    <row r="120" spans="7:22" x14ac:dyDescent="0.2">
      <c r="G120" s="393"/>
      <c r="V120" s="359"/>
    </row>
    <row r="121" spans="7:22" x14ac:dyDescent="0.2">
      <c r="G121" s="393"/>
      <c r="V121" s="359"/>
    </row>
    <row r="122" spans="7:22" x14ac:dyDescent="0.2">
      <c r="G122" s="393"/>
      <c r="V122" s="359"/>
    </row>
    <row r="123" spans="7:22" x14ac:dyDescent="0.2">
      <c r="G123" s="393"/>
      <c r="V123" s="359"/>
    </row>
    <row r="124" spans="7:22" x14ac:dyDescent="0.2">
      <c r="G124" s="393"/>
      <c r="V124" s="359"/>
    </row>
    <row r="125" spans="7:22" x14ac:dyDescent="0.2">
      <c r="G125" s="393"/>
      <c r="V125" s="359"/>
    </row>
    <row r="126" spans="7:22" x14ac:dyDescent="0.2">
      <c r="G126" s="393"/>
      <c r="V126" s="359"/>
    </row>
    <row r="127" spans="7:22" x14ac:dyDescent="0.2">
      <c r="G127" s="393"/>
      <c r="V127" s="359"/>
    </row>
    <row r="128" spans="7:22" x14ac:dyDescent="0.2">
      <c r="G128" s="393"/>
      <c r="V128" s="359"/>
    </row>
    <row r="129" spans="7:22" x14ac:dyDescent="0.2">
      <c r="G129" s="393"/>
      <c r="V129" s="359"/>
    </row>
    <row r="130" spans="7:22" x14ac:dyDescent="0.2">
      <c r="G130" s="393"/>
      <c r="V130" s="359"/>
    </row>
    <row r="131" spans="7:22" x14ac:dyDescent="0.2">
      <c r="G131" s="393"/>
      <c r="V131" s="359"/>
    </row>
    <row r="132" spans="7:22" x14ac:dyDescent="0.2">
      <c r="G132" s="393"/>
      <c r="V132" s="359"/>
    </row>
    <row r="133" spans="7:22" x14ac:dyDescent="0.2">
      <c r="G133" s="393"/>
      <c r="I133" s="362"/>
      <c r="J133" s="362"/>
      <c r="K133" s="362"/>
      <c r="L133" s="362"/>
      <c r="Q133" s="359"/>
      <c r="R133" s="363"/>
      <c r="S133" s="359"/>
      <c r="T133" s="359"/>
      <c r="V133" s="359"/>
    </row>
    <row r="134" spans="7:22" ht="12.75" customHeight="1" x14ac:dyDescent="0.2">
      <c r="G134" s="393"/>
      <c r="I134" s="362"/>
      <c r="J134" s="362"/>
      <c r="K134" s="362"/>
      <c r="L134" s="362"/>
      <c r="Q134" s="359"/>
      <c r="R134" s="363"/>
      <c r="S134" s="359"/>
      <c r="T134" s="359"/>
      <c r="V134" s="359"/>
    </row>
    <row r="135" spans="7:22" ht="10.5" x14ac:dyDescent="0.15">
      <c r="G135" s="393"/>
      <c r="M135" s="359"/>
      <c r="N135" s="359"/>
      <c r="O135" s="359"/>
      <c r="P135" s="359"/>
      <c r="Q135" s="359"/>
      <c r="R135" s="359"/>
      <c r="S135" s="359"/>
      <c r="T135" s="359"/>
      <c r="V135" s="359"/>
    </row>
    <row r="136" spans="7:22" ht="10.5" x14ac:dyDescent="0.15">
      <c r="G136" s="393"/>
      <c r="M136" s="359"/>
      <c r="N136" s="359"/>
      <c r="O136" s="359"/>
      <c r="P136" s="359"/>
      <c r="Q136" s="359"/>
      <c r="R136" s="359"/>
      <c r="S136" s="359"/>
      <c r="T136" s="359"/>
      <c r="V136" s="359"/>
    </row>
    <row r="137" spans="7:22" ht="10.5" x14ac:dyDescent="0.15">
      <c r="G137" s="393"/>
      <c r="M137" s="359"/>
      <c r="N137" s="359"/>
      <c r="O137" s="359"/>
      <c r="P137" s="359"/>
      <c r="Q137" s="359"/>
      <c r="R137" s="359"/>
      <c r="S137" s="359"/>
      <c r="T137" s="359"/>
      <c r="V137" s="359"/>
    </row>
    <row r="138" spans="7:22" ht="10.5" x14ac:dyDescent="0.15">
      <c r="G138" s="393"/>
      <c r="M138" s="359"/>
      <c r="N138" s="359"/>
      <c r="O138" s="359"/>
      <c r="P138" s="359"/>
      <c r="Q138" s="359"/>
      <c r="R138" s="359"/>
      <c r="S138" s="359"/>
      <c r="T138" s="359"/>
      <c r="V138" s="359"/>
    </row>
    <row r="139" spans="7:22" x14ac:dyDescent="0.2">
      <c r="G139" s="393"/>
      <c r="V139" s="359"/>
    </row>
    <row r="140" spans="7:22" x14ac:dyDescent="0.2">
      <c r="G140" s="393"/>
      <c r="V140" s="359"/>
    </row>
    <row r="141" spans="7:22" x14ac:dyDescent="0.2">
      <c r="G141" s="393"/>
      <c r="V141" s="359"/>
    </row>
    <row r="142" spans="7:22" x14ac:dyDescent="0.2">
      <c r="G142" s="393"/>
      <c r="V142" s="359"/>
    </row>
    <row r="143" spans="7:22" x14ac:dyDescent="0.2">
      <c r="G143" s="393"/>
      <c r="V143" s="359"/>
    </row>
    <row r="144" spans="7:22" x14ac:dyDescent="0.2">
      <c r="G144" s="455"/>
      <c r="V144" s="359"/>
    </row>
    <row r="145" spans="7:31" x14ac:dyDescent="0.2">
      <c r="G145" s="455"/>
      <c r="V145" s="359"/>
    </row>
    <row r="146" spans="7:31" x14ac:dyDescent="0.2">
      <c r="G146" s="393"/>
      <c r="V146" s="359"/>
    </row>
    <row r="147" spans="7:31" x14ac:dyDescent="0.2">
      <c r="G147" s="393"/>
      <c r="V147" s="359"/>
    </row>
    <row r="148" spans="7:31" x14ac:dyDescent="0.2">
      <c r="G148" s="393"/>
      <c r="V148" s="359"/>
    </row>
    <row r="149" spans="7:31" x14ac:dyDescent="0.2">
      <c r="G149" s="393"/>
      <c r="V149" s="359"/>
    </row>
    <row r="150" spans="7:31" x14ac:dyDescent="0.2">
      <c r="G150" s="393"/>
      <c r="V150" s="359"/>
    </row>
    <row r="151" spans="7:31" x14ac:dyDescent="0.2">
      <c r="G151" s="393"/>
      <c r="V151" s="359"/>
    </row>
    <row r="152" spans="7:31" x14ac:dyDescent="0.2">
      <c r="G152" s="393"/>
      <c r="V152" s="359"/>
    </row>
    <row r="153" spans="7:31" x14ac:dyDescent="0.2">
      <c r="G153" s="393"/>
      <c r="V153" s="359"/>
    </row>
    <row r="154" spans="7:31" x14ac:dyDescent="0.2">
      <c r="G154" s="393"/>
      <c r="V154" s="359"/>
    </row>
    <row r="155" spans="7:31" x14ac:dyDescent="0.2">
      <c r="G155" s="393"/>
      <c r="V155" s="359"/>
    </row>
    <row r="156" spans="7:31" x14ac:dyDescent="0.2">
      <c r="G156" s="393"/>
      <c r="V156" s="359"/>
    </row>
    <row r="157" spans="7:31" ht="12.75" customHeight="1" x14ac:dyDescent="0.2">
      <c r="G157" s="393"/>
      <c r="V157" s="359"/>
    </row>
    <row r="158" spans="7:31" x14ac:dyDescent="0.2">
      <c r="G158" s="393"/>
      <c r="V158" s="359"/>
    </row>
    <row r="159" spans="7:31" x14ac:dyDescent="0.2">
      <c r="G159" s="393"/>
      <c r="V159" s="359"/>
    </row>
    <row r="160" spans="7:31" x14ac:dyDescent="0.2">
      <c r="G160" s="393"/>
      <c r="V160" s="362"/>
      <c r="W160" s="362"/>
      <c r="X160" s="362"/>
      <c r="Y160" s="362"/>
      <c r="Z160" s="362"/>
      <c r="AA160" s="362"/>
      <c r="AB160" s="362"/>
      <c r="AC160" s="362"/>
      <c r="AE160" s="363"/>
    </row>
    <row r="161" spans="7:31" x14ac:dyDescent="0.2">
      <c r="G161" s="393"/>
      <c r="V161" s="362"/>
      <c r="W161" s="362"/>
      <c r="X161" s="362"/>
      <c r="Y161" s="362"/>
      <c r="Z161" s="362"/>
      <c r="AA161" s="362"/>
      <c r="AB161" s="362"/>
      <c r="AC161" s="362"/>
      <c r="AE161" s="363"/>
    </row>
    <row r="162" spans="7:31" x14ac:dyDescent="0.2">
      <c r="G162" s="393"/>
      <c r="V162" s="362"/>
      <c r="W162" s="362"/>
      <c r="X162" s="362"/>
      <c r="Y162" s="362"/>
      <c r="Z162" s="362"/>
      <c r="AA162" s="362"/>
      <c r="AB162" s="362"/>
      <c r="AC162" s="362"/>
      <c r="AE162" s="363"/>
    </row>
    <row r="163" spans="7:31" x14ac:dyDescent="0.2">
      <c r="G163" s="393"/>
      <c r="V163" s="362"/>
      <c r="W163" s="362"/>
      <c r="X163" s="362"/>
      <c r="Y163" s="362"/>
      <c r="Z163" s="362"/>
      <c r="AA163" s="362"/>
      <c r="AB163" s="362"/>
      <c r="AC163" s="362"/>
      <c r="AE163" s="363"/>
    </row>
    <row r="164" spans="7:31" x14ac:dyDescent="0.2">
      <c r="G164" s="393"/>
    </row>
    <row r="165" spans="7:31" x14ac:dyDescent="0.2">
      <c r="G165" s="455"/>
    </row>
    <row r="166" spans="7:31" ht="12.75" customHeight="1" x14ac:dyDescent="0.2">
      <c r="G166" s="455"/>
    </row>
    <row r="167" spans="7:31" x14ac:dyDescent="0.2">
      <c r="G167" s="455"/>
      <c r="U167" s="363"/>
    </row>
    <row r="168" spans="7:31" x14ac:dyDescent="0.2">
      <c r="G168" s="455"/>
      <c r="U168" s="363"/>
    </row>
    <row r="169" spans="7:31" x14ac:dyDescent="0.2">
      <c r="G169" s="455"/>
      <c r="U169" s="363"/>
    </row>
    <row r="170" spans="7:31" x14ac:dyDescent="0.2">
      <c r="G170" s="455"/>
      <c r="U170" s="363"/>
    </row>
    <row r="171" spans="7:31" x14ac:dyDescent="0.2">
      <c r="G171" s="455"/>
      <c r="U171" s="363"/>
    </row>
    <row r="172" spans="7:31" x14ac:dyDescent="0.2">
      <c r="G172" s="455"/>
    </row>
    <row r="173" spans="7:31" x14ac:dyDescent="0.2">
      <c r="G173" s="455"/>
    </row>
    <row r="174" spans="7:31" x14ac:dyDescent="0.2">
      <c r="G174" s="455"/>
    </row>
    <row r="175" spans="7:31" x14ac:dyDescent="0.2">
      <c r="G175" s="455"/>
    </row>
    <row r="176" spans="7:31" ht="12.75" customHeight="1" x14ac:dyDescent="0.2"/>
    <row r="178" spans="9:22" x14ac:dyDescent="0.2">
      <c r="V178" s="359"/>
    </row>
    <row r="179" spans="9:22" x14ac:dyDescent="0.2">
      <c r="V179" s="359"/>
    </row>
    <row r="180" spans="9:22" x14ac:dyDescent="0.2">
      <c r="I180" s="456"/>
      <c r="V180" s="359"/>
    </row>
    <row r="181" spans="9:22" x14ac:dyDescent="0.2">
      <c r="I181" s="456"/>
      <c r="V181" s="359"/>
    </row>
    <row r="182" spans="9:22" ht="12.75" customHeight="1" x14ac:dyDescent="0.2">
      <c r="I182" s="456"/>
      <c r="V182" s="359"/>
    </row>
    <row r="183" spans="9:22" x14ac:dyDescent="0.2">
      <c r="I183" s="456"/>
    </row>
    <row r="184" spans="9:22" x14ac:dyDescent="0.2">
      <c r="I184" s="456"/>
    </row>
    <row r="185" spans="9:22" ht="12.75" customHeight="1" x14ac:dyDescent="0.2">
      <c r="I185" s="456"/>
    </row>
    <row r="186" spans="9:22" x14ac:dyDescent="0.2">
      <c r="I186" s="456"/>
    </row>
    <row r="187" spans="9:22" ht="12.75" customHeight="1" x14ac:dyDescent="0.2">
      <c r="I187" s="456"/>
    </row>
    <row r="188" spans="9:22" x14ac:dyDescent="0.2">
      <c r="I188" s="456"/>
    </row>
    <row r="189" spans="9:22" ht="12.75" customHeight="1" x14ac:dyDescent="0.2">
      <c r="I189" s="456"/>
    </row>
    <row r="190" spans="9:22" x14ac:dyDescent="0.2">
      <c r="I190" s="456"/>
    </row>
    <row r="191" spans="9:22" x14ac:dyDescent="0.2">
      <c r="I191" s="456"/>
    </row>
    <row r="192" spans="9:22" x14ac:dyDescent="0.2">
      <c r="I192" s="456"/>
    </row>
    <row r="193" spans="7:22" x14ac:dyDescent="0.2">
      <c r="I193" s="456"/>
    </row>
    <row r="194" spans="7:22" x14ac:dyDescent="0.2">
      <c r="I194" s="456"/>
    </row>
    <row r="195" spans="7:22" ht="12.75" customHeight="1" x14ac:dyDescent="0.2">
      <c r="I195" s="456"/>
    </row>
    <row r="196" spans="7:22" x14ac:dyDescent="0.2">
      <c r="I196" s="456"/>
    </row>
    <row r="197" spans="7:22" x14ac:dyDescent="0.2">
      <c r="I197" s="456"/>
    </row>
    <row r="198" spans="7:22" x14ac:dyDescent="0.2">
      <c r="I198" s="456"/>
    </row>
    <row r="199" spans="7:22" x14ac:dyDescent="0.2">
      <c r="G199" s="393"/>
      <c r="I199" s="456"/>
    </row>
    <row r="200" spans="7:22" x14ac:dyDescent="0.2">
      <c r="G200" s="393"/>
      <c r="I200" s="456"/>
    </row>
    <row r="201" spans="7:22" x14ac:dyDescent="0.2">
      <c r="G201" s="393"/>
      <c r="I201" s="456"/>
    </row>
    <row r="202" spans="7:22" x14ac:dyDescent="0.2">
      <c r="G202" s="393"/>
      <c r="I202" s="456"/>
    </row>
    <row r="203" spans="7:22" x14ac:dyDescent="0.2">
      <c r="G203" s="393"/>
      <c r="I203" s="456"/>
      <c r="V203" s="359"/>
    </row>
    <row r="204" spans="7:22" x14ac:dyDescent="0.2">
      <c r="G204" s="393"/>
      <c r="I204" s="456"/>
      <c r="V204" s="359"/>
    </row>
    <row r="205" spans="7:22" x14ac:dyDescent="0.2">
      <c r="G205" s="393"/>
      <c r="I205" s="456"/>
      <c r="V205" s="359"/>
    </row>
    <row r="206" spans="7:22" x14ac:dyDescent="0.2">
      <c r="G206" s="393"/>
      <c r="I206" s="456"/>
      <c r="V206" s="359"/>
    </row>
    <row r="207" spans="7:22" x14ac:dyDescent="0.2">
      <c r="G207" s="393"/>
      <c r="I207" s="456"/>
      <c r="V207" s="359"/>
    </row>
    <row r="208" spans="7:22" x14ac:dyDescent="0.2">
      <c r="G208" s="393"/>
      <c r="I208" s="456"/>
      <c r="V208" s="359"/>
    </row>
    <row r="209" spans="7:22" x14ac:dyDescent="0.2">
      <c r="G209" s="393"/>
      <c r="I209" s="456"/>
      <c r="V209" s="359"/>
    </row>
    <row r="210" spans="7:22" x14ac:dyDescent="0.2">
      <c r="G210" s="393"/>
      <c r="I210" s="456"/>
      <c r="V210" s="359"/>
    </row>
    <row r="211" spans="7:22" x14ac:dyDescent="0.2">
      <c r="G211" s="393"/>
      <c r="I211" s="456"/>
      <c r="V211" s="359"/>
    </row>
    <row r="212" spans="7:22" x14ac:dyDescent="0.2">
      <c r="G212" s="393"/>
      <c r="I212" s="456"/>
      <c r="V212" s="359"/>
    </row>
    <row r="213" spans="7:22" x14ac:dyDescent="0.2">
      <c r="G213" s="393"/>
      <c r="I213" s="456"/>
      <c r="V213" s="359"/>
    </row>
    <row r="214" spans="7:22" x14ac:dyDescent="0.2">
      <c r="G214" s="393"/>
      <c r="I214" s="456"/>
      <c r="V214" s="359"/>
    </row>
    <row r="215" spans="7:22" x14ac:dyDescent="0.2">
      <c r="G215" s="393"/>
      <c r="I215" s="456"/>
      <c r="V215" s="359"/>
    </row>
    <row r="216" spans="7:22" ht="12.75" customHeight="1" x14ac:dyDescent="0.2">
      <c r="G216" s="393"/>
      <c r="I216" s="456"/>
    </row>
    <row r="217" spans="7:22" x14ac:dyDescent="0.2">
      <c r="G217" s="393"/>
      <c r="I217" s="456"/>
    </row>
    <row r="218" spans="7:22" x14ac:dyDescent="0.2">
      <c r="G218" s="386"/>
      <c r="I218" s="456"/>
    </row>
    <row r="219" spans="7:22" x14ac:dyDescent="0.2">
      <c r="G219" s="457"/>
      <c r="I219" s="456"/>
    </row>
    <row r="220" spans="7:22" x14ac:dyDescent="0.2">
      <c r="G220" s="457"/>
      <c r="I220" s="456"/>
    </row>
    <row r="221" spans="7:22" x14ac:dyDescent="0.2">
      <c r="G221" s="457"/>
      <c r="I221" s="456"/>
    </row>
    <row r="222" spans="7:22" x14ac:dyDescent="0.2">
      <c r="G222" s="457"/>
      <c r="I222" s="456"/>
    </row>
    <row r="223" spans="7:22" x14ac:dyDescent="0.2">
      <c r="G223" s="457"/>
      <c r="I223" s="456"/>
    </row>
    <row r="224" spans="7:22" x14ac:dyDescent="0.2">
      <c r="G224" s="457"/>
      <c r="I224" s="456"/>
    </row>
    <row r="225" spans="7:9" x14ac:dyDescent="0.2">
      <c r="G225" s="457"/>
      <c r="I225" s="456"/>
    </row>
    <row r="226" spans="7:9" x14ac:dyDescent="0.2">
      <c r="G226" s="457"/>
      <c r="I226" s="456"/>
    </row>
    <row r="227" spans="7:9" ht="12.75" customHeight="1" x14ac:dyDescent="0.2">
      <c r="G227" s="457"/>
      <c r="I227" s="456"/>
    </row>
    <row r="228" spans="7:9" x14ac:dyDescent="0.2">
      <c r="G228" s="457"/>
      <c r="I228" s="456"/>
    </row>
    <row r="229" spans="7:9" ht="12.75" customHeight="1" x14ac:dyDescent="0.2">
      <c r="G229" s="457"/>
      <c r="I229" s="456"/>
    </row>
    <row r="230" spans="7:9" x14ac:dyDescent="0.2">
      <c r="G230" s="457"/>
      <c r="I230" s="456"/>
    </row>
    <row r="231" spans="7:9" x14ac:dyDescent="0.2">
      <c r="G231" s="457"/>
      <c r="I231" s="456"/>
    </row>
    <row r="232" spans="7:9" x14ac:dyDescent="0.2">
      <c r="G232" s="457"/>
      <c r="I232" s="456"/>
    </row>
    <row r="233" spans="7:9" x14ac:dyDescent="0.2">
      <c r="G233" s="457"/>
      <c r="I233" s="456"/>
    </row>
    <row r="234" spans="7:9" x14ac:dyDescent="0.2">
      <c r="G234" s="458"/>
      <c r="I234" s="456"/>
    </row>
    <row r="235" spans="7:9" x14ac:dyDescent="0.2">
      <c r="G235" s="458"/>
      <c r="I235" s="456"/>
    </row>
    <row r="236" spans="7:9" x14ac:dyDescent="0.2">
      <c r="G236" s="402"/>
      <c r="I236" s="456"/>
    </row>
    <row r="237" spans="7:9" x14ac:dyDescent="0.2">
      <c r="G237" s="402"/>
      <c r="I237" s="456"/>
    </row>
    <row r="238" spans="7:9" x14ac:dyDescent="0.2">
      <c r="G238" s="402"/>
      <c r="I238" s="456"/>
    </row>
    <row r="239" spans="7:9" x14ac:dyDescent="0.2">
      <c r="G239" s="455"/>
      <c r="I239" s="456"/>
    </row>
    <row r="240" spans="7:9" ht="12.75" customHeight="1" x14ac:dyDescent="0.2">
      <c r="G240" s="455"/>
      <c r="I240" s="456"/>
    </row>
    <row r="241" spans="7:9" x14ac:dyDescent="0.2">
      <c r="G241" s="455"/>
      <c r="I241" s="456"/>
    </row>
    <row r="242" spans="7:9" x14ac:dyDescent="0.2">
      <c r="G242" s="455"/>
      <c r="I242" s="456"/>
    </row>
    <row r="243" spans="7:9" ht="12.75" customHeight="1" x14ac:dyDescent="0.2">
      <c r="I243" s="456"/>
    </row>
    <row r="244" spans="7:9" x14ac:dyDescent="0.2">
      <c r="I244" s="456"/>
    </row>
    <row r="245" spans="7:9" x14ac:dyDescent="0.2">
      <c r="I245" s="456"/>
    </row>
    <row r="246" spans="7:9" x14ac:dyDescent="0.2">
      <c r="I246" s="456"/>
    </row>
    <row r="247" spans="7:9" x14ac:dyDescent="0.2">
      <c r="I247" s="456"/>
    </row>
    <row r="248" spans="7:9" x14ac:dyDescent="0.2">
      <c r="I248" s="456"/>
    </row>
    <row r="249" spans="7:9" x14ac:dyDescent="0.2">
      <c r="I249" s="456"/>
    </row>
    <row r="250" spans="7:9" x14ac:dyDescent="0.2">
      <c r="I250" s="456"/>
    </row>
    <row r="251" spans="7:9" x14ac:dyDescent="0.2">
      <c r="I251" s="456"/>
    </row>
    <row r="252" spans="7:9" ht="12.75" customHeight="1" x14ac:dyDescent="0.2"/>
    <row r="268" ht="12.75" customHeight="1" x14ac:dyDescent="0.2"/>
    <row r="285" spans="7:7" x14ac:dyDescent="0.2">
      <c r="G285" s="455"/>
    </row>
    <row r="286" spans="7:7" x14ac:dyDescent="0.2">
      <c r="G286" s="455"/>
    </row>
    <row r="287" spans="7:7" x14ac:dyDescent="0.2">
      <c r="G287" s="455"/>
    </row>
    <row r="288" spans="7:7" x14ac:dyDescent="0.2">
      <c r="G288" s="455"/>
    </row>
    <row r="289" spans="7:8" x14ac:dyDescent="0.2">
      <c r="G289" s="455"/>
    </row>
    <row r="290" spans="7:8" x14ac:dyDescent="0.2">
      <c r="G290" s="455"/>
    </row>
    <row r="291" spans="7:8" x14ac:dyDescent="0.2">
      <c r="G291" s="455"/>
    </row>
    <row r="292" spans="7:8" ht="12.75" customHeight="1" x14ac:dyDescent="0.2">
      <c r="G292" s="455"/>
    </row>
    <row r="293" spans="7:8" x14ac:dyDescent="0.2">
      <c r="G293" s="455"/>
    </row>
    <row r="294" spans="7:8" x14ac:dyDescent="0.2">
      <c r="G294" s="455"/>
      <c r="H294" s="273"/>
    </row>
    <row r="295" spans="7:8" x14ac:dyDescent="0.2">
      <c r="G295" s="455"/>
      <c r="H295" s="273"/>
    </row>
    <row r="296" spans="7:8" x14ac:dyDescent="0.2">
      <c r="G296" s="455"/>
      <c r="H296" s="273"/>
    </row>
    <row r="297" spans="7:8" x14ac:dyDescent="0.2">
      <c r="G297" s="455"/>
      <c r="H297" s="273"/>
    </row>
    <row r="298" spans="7:8" x14ac:dyDescent="0.2">
      <c r="G298" s="455"/>
      <c r="H298" s="273"/>
    </row>
    <row r="299" spans="7:8" x14ac:dyDescent="0.2">
      <c r="G299" s="455"/>
      <c r="H299" s="273"/>
    </row>
    <row r="300" spans="7:8" x14ac:dyDescent="0.2">
      <c r="G300" s="455"/>
      <c r="H300" s="273"/>
    </row>
    <row r="301" spans="7:8" x14ac:dyDescent="0.2">
      <c r="G301" s="455"/>
    </row>
    <row r="302" spans="7:8" x14ac:dyDescent="0.2">
      <c r="G302" s="455"/>
    </row>
    <row r="303" spans="7:8" x14ac:dyDescent="0.2">
      <c r="G303" s="455"/>
    </row>
    <row r="304" spans="7:8" x14ac:dyDescent="0.2">
      <c r="G304" s="455"/>
    </row>
    <row r="305" spans="7:7" x14ac:dyDescent="0.2">
      <c r="G305" s="455"/>
    </row>
    <row r="306" spans="7:7" x14ac:dyDescent="0.2">
      <c r="G306" s="455"/>
    </row>
    <row r="307" spans="7:7" x14ac:dyDescent="0.2">
      <c r="G307" s="455"/>
    </row>
    <row r="308" spans="7:7" x14ac:dyDescent="0.2">
      <c r="G308" s="455"/>
    </row>
    <row r="309" spans="7:7" x14ac:dyDescent="0.2">
      <c r="G309" s="455"/>
    </row>
    <row r="310" spans="7:7" x14ac:dyDescent="0.2">
      <c r="G310" s="455"/>
    </row>
    <row r="311" spans="7:7" x14ac:dyDescent="0.2">
      <c r="G311" s="455"/>
    </row>
    <row r="313" spans="7:7" ht="12.75" customHeight="1" x14ac:dyDescent="0.2"/>
    <row r="317" spans="7:7" ht="12.75" customHeight="1" x14ac:dyDescent="0.2"/>
    <row r="318" spans="7:7" ht="12.75" customHeight="1" x14ac:dyDescent="0.2"/>
    <row r="319" spans="7:7" x14ac:dyDescent="0.2">
      <c r="G319" s="459"/>
    </row>
    <row r="320" spans="7:7" ht="11.25" customHeight="1" x14ac:dyDescent="0.2">
      <c r="G320" s="459"/>
    </row>
    <row r="321" spans="7:7" ht="12.75" customHeight="1" x14ac:dyDescent="0.2">
      <c r="G321" s="459"/>
    </row>
    <row r="322" spans="7:7" ht="12.75" customHeight="1" x14ac:dyDescent="0.2">
      <c r="G322" s="459"/>
    </row>
    <row r="323" spans="7:7" ht="12.75" customHeight="1" x14ac:dyDescent="0.2">
      <c r="G323" s="459"/>
    </row>
    <row r="324" spans="7:7" ht="12.75" customHeight="1" x14ac:dyDescent="0.2">
      <c r="G324" s="459"/>
    </row>
    <row r="325" spans="7:7" ht="12.75" customHeight="1" x14ac:dyDescent="0.2">
      <c r="G325" s="459"/>
    </row>
    <row r="326" spans="7:7" ht="12.75" customHeight="1" x14ac:dyDescent="0.2"/>
    <row r="327" spans="7:7" ht="12.75" customHeight="1" x14ac:dyDescent="0.2"/>
    <row r="328" spans="7:7" ht="12.75" customHeight="1" x14ac:dyDescent="0.2"/>
    <row r="329" spans="7:7" ht="12.75" customHeight="1" x14ac:dyDescent="0.2"/>
    <row r="330" spans="7:7" ht="12.75" customHeight="1" x14ac:dyDescent="0.2"/>
    <row r="331" spans="7:7" ht="12.75" customHeight="1" x14ac:dyDescent="0.2"/>
    <row r="332" spans="7:7" ht="12.75" customHeight="1" x14ac:dyDescent="0.2"/>
    <row r="333" spans="7:7" ht="12.75" customHeight="1" x14ac:dyDescent="0.2"/>
    <row r="334" spans="7:7" ht="12.75" customHeight="1" x14ac:dyDescent="0.2"/>
    <row r="335" spans="7:7" ht="12.75" customHeight="1" x14ac:dyDescent="0.2"/>
    <row r="336" spans="7:7"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3.5" customHeight="1" x14ac:dyDescent="0.2"/>
    <row r="366" ht="11.2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spans="8:8" ht="12.75" customHeight="1" x14ac:dyDescent="0.2"/>
    <row r="386" spans="8:8" ht="12.75" customHeight="1" x14ac:dyDescent="0.2"/>
    <row r="387" spans="8:8" ht="12.75" customHeight="1" x14ac:dyDescent="0.2"/>
    <row r="388" spans="8:8" ht="12.75" customHeight="1" x14ac:dyDescent="0.2">
      <c r="H388" s="273"/>
    </row>
    <row r="389" spans="8:8" ht="12.75" customHeight="1" x14ac:dyDescent="0.2">
      <c r="H389" s="273"/>
    </row>
    <row r="390" spans="8:8" ht="12.75" customHeight="1" x14ac:dyDescent="0.2">
      <c r="H390" s="273"/>
    </row>
    <row r="391" spans="8:8" ht="12.75" customHeight="1" x14ac:dyDescent="0.2">
      <c r="H391" s="273"/>
    </row>
    <row r="392" spans="8:8" ht="12.75" customHeight="1" x14ac:dyDescent="0.2">
      <c r="H392" s="273"/>
    </row>
    <row r="393" spans="8:8" ht="12.75" customHeight="1" x14ac:dyDescent="0.2">
      <c r="H393" s="273"/>
    </row>
    <row r="394" spans="8:8" ht="12.75" customHeight="1" x14ac:dyDescent="0.2">
      <c r="H394" s="273"/>
    </row>
    <row r="395" spans="8:8" ht="12.75" customHeight="1" x14ac:dyDescent="0.2">
      <c r="H395" s="273"/>
    </row>
    <row r="396" spans="8:8" ht="12.75" customHeight="1" x14ac:dyDescent="0.2">
      <c r="H396" s="273"/>
    </row>
    <row r="397" spans="8:8" ht="12.75" customHeight="1" x14ac:dyDescent="0.2">
      <c r="H397" s="273"/>
    </row>
    <row r="398" spans="8:8" ht="12.75" customHeight="1" x14ac:dyDescent="0.2">
      <c r="H398" s="273"/>
    </row>
    <row r="399" spans="8:8" ht="12.75" customHeight="1" x14ac:dyDescent="0.2">
      <c r="H399" s="273"/>
    </row>
    <row r="400" spans="8:8" ht="12.75" customHeight="1" x14ac:dyDescent="0.2">
      <c r="H400" s="273"/>
    </row>
    <row r="401" spans="8:8" ht="12.75" customHeight="1" x14ac:dyDescent="0.2">
      <c r="H401" s="273"/>
    </row>
    <row r="402" spans="8:8" ht="12.75" customHeight="1" x14ac:dyDescent="0.2">
      <c r="H402" s="273"/>
    </row>
    <row r="403" spans="8:8" ht="12.75" customHeight="1" x14ac:dyDescent="0.2">
      <c r="H403" s="273"/>
    </row>
    <row r="404" spans="8:8" ht="12.75" customHeight="1" x14ac:dyDescent="0.2">
      <c r="H404" s="273"/>
    </row>
    <row r="405" spans="8:8" ht="12.75" customHeight="1" x14ac:dyDescent="0.2">
      <c r="H405" s="273"/>
    </row>
    <row r="406" spans="8:8" ht="12.75" customHeight="1" x14ac:dyDescent="0.2">
      <c r="H406" s="273"/>
    </row>
    <row r="407" spans="8:8" ht="12.75" customHeight="1" x14ac:dyDescent="0.2">
      <c r="H407" s="273"/>
    </row>
    <row r="408" spans="8:8" ht="12.75" customHeight="1" x14ac:dyDescent="0.2">
      <c r="H408" s="273"/>
    </row>
    <row r="409" spans="8:8" ht="12.75" customHeight="1" x14ac:dyDescent="0.2">
      <c r="H409" s="273"/>
    </row>
    <row r="410" spans="8:8" ht="12.75" customHeight="1" x14ac:dyDescent="0.2">
      <c r="H410" s="273"/>
    </row>
    <row r="411" spans="8:8" ht="12.75" customHeight="1" x14ac:dyDescent="0.2">
      <c r="H411" s="273"/>
    </row>
    <row r="412" spans="8:8" ht="12.75" customHeight="1" x14ac:dyDescent="0.2">
      <c r="H412" s="273"/>
    </row>
    <row r="413" spans="8:8" ht="12.75" customHeight="1" x14ac:dyDescent="0.2">
      <c r="H413" s="273"/>
    </row>
    <row r="414" spans="8:8" ht="12.75" customHeight="1" x14ac:dyDescent="0.2">
      <c r="H414" s="273"/>
    </row>
    <row r="415" spans="8:8" ht="12.75" customHeight="1" x14ac:dyDescent="0.2">
      <c r="H415" s="273"/>
    </row>
    <row r="416" spans="8:8" ht="12.75" customHeight="1" x14ac:dyDescent="0.2">
      <c r="H416" s="273"/>
    </row>
    <row r="417" spans="8:8" ht="12.75" customHeight="1" x14ac:dyDescent="0.2">
      <c r="H417" s="273"/>
    </row>
    <row r="418" spans="8:8" ht="12.75" customHeight="1" x14ac:dyDescent="0.2">
      <c r="H418" s="273"/>
    </row>
    <row r="419" spans="8:8" ht="12.75" customHeight="1" x14ac:dyDescent="0.2">
      <c r="H419" s="273"/>
    </row>
    <row r="420" spans="8:8" ht="12.75" customHeight="1" x14ac:dyDescent="0.2">
      <c r="H420" s="273"/>
    </row>
    <row r="421" spans="8:8" ht="12.75" customHeight="1" x14ac:dyDescent="0.2">
      <c r="H421" s="273"/>
    </row>
    <row r="422" spans="8:8" ht="12.75" customHeight="1" x14ac:dyDescent="0.2">
      <c r="H422" s="273"/>
    </row>
    <row r="423" spans="8:8" ht="12.75" customHeight="1" x14ac:dyDescent="0.2">
      <c r="H423" s="273"/>
    </row>
    <row r="424" spans="8:8" ht="12.75" customHeight="1" x14ac:dyDescent="0.2">
      <c r="H424" s="273"/>
    </row>
    <row r="425" spans="8:8" ht="12.75" customHeight="1" x14ac:dyDescent="0.2">
      <c r="H425" s="273"/>
    </row>
    <row r="426" spans="8:8" ht="12.75" customHeight="1" x14ac:dyDescent="0.2">
      <c r="H426" s="273"/>
    </row>
    <row r="427" spans="8:8" ht="12.75" customHeight="1" x14ac:dyDescent="0.2">
      <c r="H427" s="273"/>
    </row>
    <row r="428" spans="8:8" ht="12.75" customHeight="1" x14ac:dyDescent="0.2">
      <c r="H428" s="273"/>
    </row>
    <row r="429" spans="8:8" ht="12.75" customHeight="1" x14ac:dyDescent="0.2">
      <c r="H429" s="273"/>
    </row>
    <row r="430" spans="8:8" ht="12.75" customHeight="1" x14ac:dyDescent="0.2">
      <c r="H430" s="273"/>
    </row>
    <row r="431" spans="8:8" ht="12.75" customHeight="1" x14ac:dyDescent="0.2">
      <c r="H431" s="273"/>
    </row>
    <row r="432" spans="8:8" ht="12.75" customHeight="1" x14ac:dyDescent="0.2">
      <c r="H432" s="273"/>
    </row>
    <row r="433" spans="8:8" ht="12.75" customHeight="1" x14ac:dyDescent="0.2">
      <c r="H433" s="273"/>
    </row>
    <row r="434" spans="8:8" ht="12.75" customHeight="1" x14ac:dyDescent="0.2">
      <c r="H434" s="273"/>
    </row>
    <row r="435" spans="8:8" ht="12.75" customHeight="1" x14ac:dyDescent="0.2">
      <c r="H435" s="273"/>
    </row>
    <row r="436" spans="8:8" ht="12.75" customHeight="1" x14ac:dyDescent="0.2">
      <c r="H436" s="273"/>
    </row>
    <row r="437" spans="8:8" ht="12.75" customHeight="1" x14ac:dyDescent="0.2">
      <c r="H437" s="273"/>
    </row>
    <row r="438" spans="8:8" ht="12.75" customHeight="1" x14ac:dyDescent="0.2">
      <c r="H438" s="273"/>
    </row>
    <row r="439" spans="8:8" ht="12.75" customHeight="1" x14ac:dyDescent="0.2">
      <c r="H439" s="273"/>
    </row>
    <row r="440" spans="8:8" ht="12.75" customHeight="1" x14ac:dyDescent="0.2">
      <c r="H440" s="273"/>
    </row>
    <row r="441" spans="8:8" ht="12.75" customHeight="1" x14ac:dyDescent="0.2">
      <c r="H441" s="273"/>
    </row>
    <row r="442" spans="8:8" ht="12.75" customHeight="1" x14ac:dyDescent="0.2">
      <c r="H442" s="273"/>
    </row>
    <row r="443" spans="8:8" ht="12.75" customHeight="1" x14ac:dyDescent="0.2">
      <c r="H443" s="273"/>
    </row>
    <row r="444" spans="8:8" ht="12.75" customHeight="1" x14ac:dyDescent="0.2">
      <c r="H444" s="273"/>
    </row>
    <row r="445" spans="8:8" ht="12.75" customHeight="1" x14ac:dyDescent="0.2">
      <c r="H445" s="273"/>
    </row>
    <row r="446" spans="8:8" ht="12.75" customHeight="1" x14ac:dyDescent="0.2">
      <c r="H446" s="273"/>
    </row>
    <row r="447" spans="8:8" ht="12.75" customHeight="1" x14ac:dyDescent="0.2">
      <c r="H447" s="273"/>
    </row>
    <row r="448" spans="8:8" ht="12.75" customHeight="1" x14ac:dyDescent="0.2">
      <c r="H448" s="273"/>
    </row>
    <row r="449" spans="8:8" ht="12.75" customHeight="1" x14ac:dyDescent="0.2">
      <c r="H449" s="273"/>
    </row>
    <row r="450" spans="8:8" ht="12.75" customHeight="1" x14ac:dyDescent="0.2">
      <c r="H450" s="273"/>
    </row>
    <row r="451" spans="8:8" ht="12.75" customHeight="1" x14ac:dyDescent="0.2">
      <c r="H451" s="273"/>
    </row>
    <row r="452" spans="8:8" ht="12.75" customHeight="1" x14ac:dyDescent="0.2">
      <c r="H452" s="273"/>
    </row>
    <row r="453" spans="8:8" ht="12.75" customHeight="1" x14ac:dyDescent="0.2">
      <c r="H453" s="273"/>
    </row>
    <row r="454" spans="8:8" ht="12.75" customHeight="1" x14ac:dyDescent="0.2">
      <c r="H454" s="273"/>
    </row>
    <row r="455" spans="8:8" ht="12.75" customHeight="1" x14ac:dyDescent="0.2">
      <c r="H455" s="273"/>
    </row>
    <row r="456" spans="8:8" ht="12.75" customHeight="1" x14ac:dyDescent="0.2">
      <c r="H456" s="273"/>
    </row>
    <row r="457" spans="8:8" ht="12.75" customHeight="1" x14ac:dyDescent="0.2">
      <c r="H457" s="273"/>
    </row>
    <row r="458" spans="8:8" ht="12.75" customHeight="1" x14ac:dyDescent="0.2">
      <c r="H458" s="273"/>
    </row>
    <row r="459" spans="8:8" ht="12.75" customHeight="1" x14ac:dyDescent="0.2">
      <c r="H459" s="273"/>
    </row>
    <row r="460" spans="8:8" ht="12.75" customHeight="1" x14ac:dyDescent="0.2">
      <c r="H460" s="273"/>
    </row>
    <row r="461" spans="8:8" ht="12.75" customHeight="1" x14ac:dyDescent="0.2">
      <c r="H461" s="273"/>
    </row>
    <row r="462" spans="8:8" ht="12.75" customHeight="1" x14ac:dyDescent="0.2">
      <c r="H462" s="273"/>
    </row>
    <row r="463" spans="8:8" ht="12.75" customHeight="1" x14ac:dyDescent="0.2">
      <c r="H463" s="273"/>
    </row>
    <row r="464" spans="8:8" ht="12.75" customHeight="1" x14ac:dyDescent="0.2">
      <c r="H464" s="273"/>
    </row>
    <row r="465" spans="8:8" ht="12.75" customHeight="1" x14ac:dyDescent="0.2">
      <c r="H465" s="273"/>
    </row>
    <row r="466" spans="8:8" ht="12.75" customHeight="1" x14ac:dyDescent="0.2">
      <c r="H466" s="273"/>
    </row>
    <row r="467" spans="8:8" ht="12.75" customHeight="1" x14ac:dyDescent="0.2">
      <c r="H467" s="273"/>
    </row>
    <row r="468" spans="8:8" ht="12.75" customHeight="1" x14ac:dyDescent="0.2">
      <c r="H468" s="273"/>
    </row>
    <row r="469" spans="8:8" ht="12.75" customHeight="1" x14ac:dyDescent="0.2">
      <c r="H469" s="273"/>
    </row>
    <row r="470" spans="8:8" ht="12.75" customHeight="1" x14ac:dyDescent="0.2">
      <c r="H470" s="273"/>
    </row>
    <row r="471" spans="8:8" ht="12.75" customHeight="1" x14ac:dyDescent="0.2">
      <c r="H471" s="273"/>
    </row>
    <row r="472" spans="8:8" ht="12.75" customHeight="1" x14ac:dyDescent="0.2">
      <c r="H472" s="273"/>
    </row>
    <row r="473" spans="8:8" ht="12.75" customHeight="1" x14ac:dyDescent="0.2">
      <c r="H473" s="273"/>
    </row>
    <row r="474" spans="8:8" ht="12.75" customHeight="1" x14ac:dyDescent="0.2">
      <c r="H474" s="273"/>
    </row>
    <row r="475" spans="8:8" ht="12.75" customHeight="1" x14ac:dyDescent="0.2">
      <c r="H475" s="273"/>
    </row>
    <row r="476" spans="8:8" ht="12.75" customHeight="1" x14ac:dyDescent="0.2">
      <c r="H476" s="273"/>
    </row>
    <row r="477" spans="8:8" ht="12.75" customHeight="1" x14ac:dyDescent="0.2">
      <c r="H477" s="273"/>
    </row>
    <row r="478" spans="8:8" ht="12.75" customHeight="1" x14ac:dyDescent="0.2">
      <c r="H478" s="273"/>
    </row>
    <row r="479" spans="8:8" ht="12.75" customHeight="1" x14ac:dyDescent="0.2">
      <c r="H479" s="273"/>
    </row>
    <row r="480" spans="8:8" ht="12.75" customHeight="1" x14ac:dyDescent="0.2">
      <c r="H480" s="273"/>
    </row>
    <row r="481" spans="8:12" ht="12.75" customHeight="1" x14ac:dyDescent="0.2">
      <c r="H481" s="273"/>
    </row>
    <row r="482" spans="8:12" ht="12.75" customHeight="1" x14ac:dyDescent="0.2">
      <c r="H482" s="273"/>
    </row>
    <row r="483" spans="8:12" ht="12.75" customHeight="1" x14ac:dyDescent="0.2">
      <c r="H483" s="273"/>
    </row>
    <row r="484" spans="8:12" ht="12.75" customHeight="1" x14ac:dyDescent="0.2">
      <c r="H484" s="273"/>
    </row>
    <row r="485" spans="8:12" ht="12.75" customHeight="1" x14ac:dyDescent="0.2">
      <c r="H485" s="273"/>
    </row>
    <row r="486" spans="8:12" ht="12.75" customHeight="1" x14ac:dyDescent="0.2">
      <c r="H486" s="273"/>
    </row>
    <row r="487" spans="8:12" ht="12.75" customHeight="1" x14ac:dyDescent="0.2">
      <c r="H487" s="273"/>
    </row>
    <row r="488" spans="8:12" ht="12.75" customHeight="1" x14ac:dyDescent="0.2">
      <c r="H488" s="273"/>
    </row>
    <row r="489" spans="8:12" ht="12.75" customHeight="1" x14ac:dyDescent="0.2">
      <c r="H489" s="273"/>
      <c r="J489" s="388"/>
      <c r="K489" s="460"/>
      <c r="L489" s="461"/>
    </row>
    <row r="490" spans="8:12" ht="12.75" customHeight="1" x14ac:dyDescent="0.2">
      <c r="H490" s="273"/>
      <c r="J490" s="388"/>
      <c r="K490" s="460"/>
      <c r="L490" s="461"/>
    </row>
    <row r="491" spans="8:12" ht="12.75" customHeight="1" x14ac:dyDescent="0.2">
      <c r="H491" s="273"/>
      <c r="J491" s="388"/>
      <c r="K491" s="460"/>
      <c r="L491" s="461"/>
    </row>
    <row r="492" spans="8:12" ht="12.75" customHeight="1" x14ac:dyDescent="0.2">
      <c r="H492" s="273"/>
      <c r="J492" s="388"/>
      <c r="K492" s="460"/>
      <c r="L492" s="461"/>
    </row>
    <row r="493" spans="8:12" ht="12.75" customHeight="1" x14ac:dyDescent="0.2">
      <c r="H493" s="273"/>
      <c r="J493" s="388"/>
      <c r="K493" s="460"/>
      <c r="L493" s="461"/>
    </row>
    <row r="494" spans="8:12" ht="12.75" customHeight="1" x14ac:dyDescent="0.2">
      <c r="H494" s="273"/>
      <c r="J494" s="388"/>
      <c r="K494" s="460"/>
      <c r="L494" s="461"/>
    </row>
    <row r="495" spans="8:12" ht="12.75" customHeight="1" x14ac:dyDescent="0.2">
      <c r="H495" s="273"/>
      <c r="J495" s="388"/>
      <c r="K495" s="460"/>
      <c r="L495" s="461"/>
    </row>
    <row r="496" spans="8:12" ht="12.75" customHeight="1" x14ac:dyDescent="0.2">
      <c r="H496" s="273"/>
      <c r="J496" s="388"/>
      <c r="K496" s="460"/>
      <c r="L496" s="461"/>
    </row>
    <row r="497" spans="8:12" ht="12.75" customHeight="1" x14ac:dyDescent="0.2">
      <c r="H497" s="273"/>
      <c r="J497" s="388"/>
      <c r="K497" s="460"/>
      <c r="L497" s="461"/>
    </row>
    <row r="498" spans="8:12" ht="12.75" customHeight="1" x14ac:dyDescent="0.2">
      <c r="H498" s="273"/>
      <c r="J498" s="388"/>
      <c r="K498" s="460"/>
      <c r="L498" s="461"/>
    </row>
    <row r="499" spans="8:12" ht="12.75" customHeight="1" x14ac:dyDescent="0.2">
      <c r="H499" s="273"/>
      <c r="J499" s="273"/>
      <c r="K499" s="273"/>
      <c r="L499" s="273"/>
    </row>
    <row r="500" spans="8:12" ht="12.75" customHeight="1" x14ac:dyDescent="0.2">
      <c r="H500" s="273"/>
    </row>
    <row r="501" spans="8:12" x14ac:dyDescent="0.2">
      <c r="H501" s="273"/>
    </row>
    <row r="502" spans="8:12" x14ac:dyDescent="0.2">
      <c r="H502" s="273"/>
    </row>
    <row r="503" spans="8:12" x14ac:dyDescent="0.2">
      <c r="H503" s="273"/>
    </row>
    <row r="504" spans="8:12" x14ac:dyDescent="0.2">
      <c r="H504" s="273"/>
    </row>
    <row r="505" spans="8:12" x14ac:dyDescent="0.2">
      <c r="H505" s="273"/>
    </row>
    <row r="506" spans="8:12" x14ac:dyDescent="0.2">
      <c r="H506" s="273"/>
    </row>
    <row r="507" spans="8:12" x14ac:dyDescent="0.2">
      <c r="H507" s="273"/>
    </row>
    <row r="508" spans="8:12" x14ac:dyDescent="0.2">
      <c r="H508" s="273"/>
    </row>
    <row r="509" spans="8:12" x14ac:dyDescent="0.2">
      <c r="H509" s="273"/>
    </row>
    <row r="510" spans="8:12" x14ac:dyDescent="0.2">
      <c r="H510" s="273"/>
    </row>
    <row r="511" spans="8:12" x14ac:dyDescent="0.2">
      <c r="H511" s="273"/>
    </row>
    <row r="512" spans="8:12" x14ac:dyDescent="0.2">
      <c r="H512" s="273"/>
    </row>
    <row r="513" spans="8:10" x14ac:dyDescent="0.2">
      <c r="H513" s="273"/>
    </row>
    <row r="514" spans="8:10" x14ac:dyDescent="0.2">
      <c r="H514" s="273"/>
    </row>
    <row r="515" spans="8:10" x14ac:dyDescent="0.2">
      <c r="H515" s="273"/>
    </row>
    <row r="516" spans="8:10" x14ac:dyDescent="0.2">
      <c r="H516" s="273"/>
    </row>
    <row r="517" spans="8:10" x14ac:dyDescent="0.2">
      <c r="H517" s="273"/>
    </row>
    <row r="518" spans="8:10" x14ac:dyDescent="0.2">
      <c r="H518" s="273"/>
    </row>
    <row r="519" spans="8:10" x14ac:dyDescent="0.2">
      <c r="H519" s="273"/>
    </row>
    <row r="520" spans="8:10" x14ac:dyDescent="0.2">
      <c r="H520" s="273"/>
    </row>
    <row r="521" spans="8:10" x14ac:dyDescent="0.2">
      <c r="H521" s="273"/>
    </row>
    <row r="522" spans="8:10" x14ac:dyDescent="0.2">
      <c r="H522" s="273"/>
    </row>
    <row r="523" spans="8:10" x14ac:dyDescent="0.2">
      <c r="H523" s="273"/>
    </row>
    <row r="524" spans="8:10" x14ac:dyDescent="0.2">
      <c r="H524" s="273"/>
    </row>
    <row r="525" spans="8:10" x14ac:dyDescent="0.2">
      <c r="H525" s="273"/>
      <c r="I525" s="388"/>
      <c r="J525" s="462"/>
    </row>
    <row r="526" spans="8:10" x14ac:dyDescent="0.2">
      <c r="H526" s="273"/>
      <c r="I526" s="388"/>
      <c r="J526" s="462"/>
    </row>
    <row r="527" spans="8:10" x14ac:dyDescent="0.2">
      <c r="H527" s="273"/>
    </row>
    <row r="528" spans="8:10" x14ac:dyDescent="0.2">
      <c r="H528" s="273"/>
    </row>
    <row r="529" spans="8:8" x14ac:dyDescent="0.2">
      <c r="H529" s="273"/>
    </row>
    <row r="530" spans="8:8" x14ac:dyDescent="0.2">
      <c r="H530" s="273"/>
    </row>
    <row r="531" spans="8:8" x14ac:dyDescent="0.2">
      <c r="H531" s="273"/>
    </row>
    <row r="532" spans="8:8" x14ac:dyDescent="0.2">
      <c r="H532" s="273"/>
    </row>
    <row r="533" spans="8:8" x14ac:dyDescent="0.2">
      <c r="H533" s="273"/>
    </row>
    <row r="534" spans="8:8" x14ac:dyDescent="0.2">
      <c r="H534" s="273"/>
    </row>
    <row r="535" spans="8:8" x14ac:dyDescent="0.2">
      <c r="H535" s="273"/>
    </row>
    <row r="536" spans="8:8" x14ac:dyDescent="0.2">
      <c r="H536" s="273"/>
    </row>
    <row r="537" spans="8:8" x14ac:dyDescent="0.2">
      <c r="H537" s="273"/>
    </row>
    <row r="538" spans="8:8" x14ac:dyDescent="0.2">
      <c r="H538" s="273"/>
    </row>
    <row r="539" spans="8:8" x14ac:dyDescent="0.2">
      <c r="H539" s="273"/>
    </row>
    <row r="540" spans="8:8" x14ac:dyDescent="0.2">
      <c r="H540" s="273"/>
    </row>
    <row r="541" spans="8:8" x14ac:dyDescent="0.2">
      <c r="H541" s="273"/>
    </row>
    <row r="542" spans="8:8" x14ac:dyDescent="0.2">
      <c r="H542" s="273"/>
    </row>
    <row r="543" spans="8:8" x14ac:dyDescent="0.2">
      <c r="H543" s="273"/>
    </row>
    <row r="544" spans="8:8" x14ac:dyDescent="0.2">
      <c r="H544" s="273"/>
    </row>
    <row r="545" spans="8:8" x14ac:dyDescent="0.2">
      <c r="H545" s="273"/>
    </row>
    <row r="546" spans="8:8" x14ac:dyDescent="0.2">
      <c r="H546" s="273"/>
    </row>
    <row r="547" spans="8:8" x14ac:dyDescent="0.2">
      <c r="H547" s="273"/>
    </row>
    <row r="548" spans="8:8" x14ac:dyDescent="0.2">
      <c r="H548" s="273"/>
    </row>
    <row r="549" spans="8:8" x14ac:dyDescent="0.2">
      <c r="H549" s="273"/>
    </row>
    <row r="550" spans="8:8" x14ac:dyDescent="0.2">
      <c r="H550" s="273"/>
    </row>
    <row r="551" spans="8:8" x14ac:dyDescent="0.2">
      <c r="H551" s="273"/>
    </row>
    <row r="552" spans="8:8" x14ac:dyDescent="0.2">
      <c r="H552" s="273"/>
    </row>
    <row r="553" spans="8:8" x14ac:dyDescent="0.2">
      <c r="H553" s="273"/>
    </row>
    <row r="554" spans="8:8" x14ac:dyDescent="0.2">
      <c r="H554" s="273"/>
    </row>
    <row r="555" spans="8:8" x14ac:dyDescent="0.2">
      <c r="H555" s="273"/>
    </row>
    <row r="556" spans="8:8" x14ac:dyDescent="0.2">
      <c r="H556" s="273"/>
    </row>
    <row r="557" spans="8:8" x14ac:dyDescent="0.2">
      <c r="H557" s="273"/>
    </row>
    <row r="558" spans="8:8" x14ac:dyDescent="0.2">
      <c r="H558" s="273"/>
    </row>
    <row r="559" spans="8:8" x14ac:dyDescent="0.2">
      <c r="H559" s="273"/>
    </row>
    <row r="560" spans="8:8" x14ac:dyDescent="0.2">
      <c r="H560" s="273"/>
    </row>
    <row r="561" spans="8:8" x14ac:dyDescent="0.2">
      <c r="H561" s="273"/>
    </row>
    <row r="562" spans="8:8" x14ac:dyDescent="0.2">
      <c r="H562" s="273"/>
    </row>
    <row r="563" spans="8:8" x14ac:dyDescent="0.2">
      <c r="H563" s="273"/>
    </row>
    <row r="564" spans="8:8" x14ac:dyDescent="0.2">
      <c r="H564" s="273"/>
    </row>
    <row r="565" spans="8:8" ht="12.75" customHeight="1" x14ac:dyDescent="0.2">
      <c r="H565" s="273"/>
    </row>
    <row r="566" spans="8:8" ht="12.75" customHeight="1" x14ac:dyDescent="0.2">
      <c r="H566" s="273"/>
    </row>
    <row r="567" spans="8:8" ht="12.75" customHeight="1" x14ac:dyDescent="0.2">
      <c r="H567" s="273"/>
    </row>
    <row r="568" spans="8:8" ht="12.75" customHeight="1" x14ac:dyDescent="0.2">
      <c r="H568" s="273"/>
    </row>
    <row r="569" spans="8:8" ht="12.75" customHeight="1" x14ac:dyDescent="0.2">
      <c r="H569" s="273"/>
    </row>
    <row r="570" spans="8:8" ht="12.75" customHeight="1" x14ac:dyDescent="0.2">
      <c r="H570" s="273"/>
    </row>
    <row r="571" spans="8:8" ht="12.75" customHeight="1" x14ac:dyDescent="0.2">
      <c r="H571" s="273"/>
    </row>
    <row r="572" spans="8:8" ht="12.75" customHeight="1" x14ac:dyDescent="0.2">
      <c r="H572" s="273"/>
    </row>
    <row r="573" spans="8:8" ht="12.75" customHeight="1" x14ac:dyDescent="0.2">
      <c r="H573" s="273"/>
    </row>
    <row r="574" spans="8:8" ht="12.75" customHeight="1" x14ac:dyDescent="0.2">
      <c r="H574" s="273"/>
    </row>
    <row r="575" spans="8:8" ht="12.75" customHeight="1" x14ac:dyDescent="0.2">
      <c r="H575" s="273"/>
    </row>
    <row r="576" spans="8:8" ht="12.75" customHeight="1" x14ac:dyDescent="0.2">
      <c r="H576" s="273"/>
    </row>
    <row r="577" spans="8:8" ht="12.75" customHeight="1" x14ac:dyDescent="0.2">
      <c r="H577" s="273"/>
    </row>
    <row r="578" spans="8:8" ht="12.75" customHeight="1" x14ac:dyDescent="0.2">
      <c r="H578" s="273"/>
    </row>
    <row r="579" spans="8:8" ht="12.75" customHeight="1" x14ac:dyDescent="0.2">
      <c r="H579" s="273"/>
    </row>
    <row r="580" spans="8:8" ht="12.75" customHeight="1" x14ac:dyDescent="0.2">
      <c r="H580" s="273"/>
    </row>
    <row r="581" spans="8:8" ht="12.75" customHeight="1" x14ac:dyDescent="0.2">
      <c r="H581" s="273"/>
    </row>
    <row r="582" spans="8:8" ht="12.75" customHeight="1" x14ac:dyDescent="0.2">
      <c r="H582" s="273"/>
    </row>
    <row r="583" spans="8:8" ht="12.75" customHeight="1" x14ac:dyDescent="0.2">
      <c r="H583" s="273"/>
    </row>
    <row r="584" spans="8:8" ht="12.75" customHeight="1" x14ac:dyDescent="0.2">
      <c r="H584" s="273"/>
    </row>
    <row r="585" spans="8:8" ht="12.75" customHeight="1" x14ac:dyDescent="0.2">
      <c r="H585" s="273"/>
    </row>
    <row r="586" spans="8:8" ht="12.75" customHeight="1" x14ac:dyDescent="0.2">
      <c r="H586" s="273"/>
    </row>
    <row r="587" spans="8:8" ht="12.75" customHeight="1" x14ac:dyDescent="0.2">
      <c r="H587" s="273"/>
    </row>
    <row r="588" spans="8:8" ht="12.75" customHeight="1" x14ac:dyDescent="0.2">
      <c r="H588" s="273"/>
    </row>
    <row r="589" spans="8:8" x14ac:dyDescent="0.2">
      <c r="H589" s="273"/>
    </row>
    <row r="590" spans="8:8" x14ac:dyDescent="0.2">
      <c r="H590" s="273"/>
    </row>
    <row r="591" spans="8:8" x14ac:dyDescent="0.2">
      <c r="H591" s="273"/>
    </row>
    <row r="592" spans="8:8" x14ac:dyDescent="0.2">
      <c r="H592" s="273"/>
    </row>
    <row r="593" spans="8:8" x14ac:dyDescent="0.2">
      <c r="H593" s="273"/>
    </row>
    <row r="594" spans="8:8" x14ac:dyDescent="0.2">
      <c r="H594" s="273"/>
    </row>
    <row r="595" spans="8:8" x14ac:dyDescent="0.2">
      <c r="H595" s="273"/>
    </row>
    <row r="596" spans="8:8" x14ac:dyDescent="0.2">
      <c r="H596" s="273"/>
    </row>
    <row r="597" spans="8:8" x14ac:dyDescent="0.2">
      <c r="H597" s="273"/>
    </row>
    <row r="598" spans="8:8" x14ac:dyDescent="0.2">
      <c r="H598" s="273"/>
    </row>
    <row r="599" spans="8:8" x14ac:dyDescent="0.2">
      <c r="H599" s="273"/>
    </row>
    <row r="600" spans="8:8" x14ac:dyDescent="0.2">
      <c r="H600" s="273"/>
    </row>
    <row r="601" spans="8:8" x14ac:dyDescent="0.2">
      <c r="H601" s="273"/>
    </row>
    <row r="602" spans="8:8" x14ac:dyDescent="0.2">
      <c r="H602" s="273"/>
    </row>
    <row r="603" spans="8:8" x14ac:dyDescent="0.2">
      <c r="H603" s="273"/>
    </row>
    <row r="604" spans="8:8" x14ac:dyDescent="0.2">
      <c r="H604" s="273"/>
    </row>
    <row r="605" spans="8:8" x14ac:dyDescent="0.2">
      <c r="H605" s="273"/>
    </row>
    <row r="606" spans="8:8" x14ac:dyDescent="0.2">
      <c r="H606" s="273"/>
    </row>
    <row r="607" spans="8:8" x14ac:dyDescent="0.2">
      <c r="H607" s="273"/>
    </row>
    <row r="608" spans="8:8" x14ac:dyDescent="0.2">
      <c r="H608" s="273"/>
    </row>
    <row r="609" spans="8:8" x14ac:dyDescent="0.2">
      <c r="H609" s="273"/>
    </row>
    <row r="610" spans="8:8" x14ac:dyDescent="0.2">
      <c r="H610" s="273"/>
    </row>
    <row r="611" spans="8:8" x14ac:dyDescent="0.2">
      <c r="H611" s="273"/>
    </row>
    <row r="612" spans="8:8" x14ac:dyDescent="0.2">
      <c r="H612" s="273"/>
    </row>
    <row r="613" spans="8:8" x14ac:dyDescent="0.2">
      <c r="H613" s="273"/>
    </row>
    <row r="614" spans="8:8" x14ac:dyDescent="0.2">
      <c r="H614" s="273"/>
    </row>
    <row r="615" spans="8:8" x14ac:dyDescent="0.2">
      <c r="H615" s="273"/>
    </row>
    <row r="616" spans="8:8" x14ac:dyDescent="0.2">
      <c r="H616" s="273"/>
    </row>
    <row r="617" spans="8:8" x14ac:dyDescent="0.2">
      <c r="H617" s="273"/>
    </row>
    <row r="618" spans="8:8" x14ac:dyDescent="0.2">
      <c r="H618" s="273"/>
    </row>
  </sheetData>
  <sheetProtection algorithmName="SHA-512" hashValue="mS6/OKklQ3hUYm3FVTJUIKkvhknByfEE438HdFFewhOpBwHYQfsXE28m3pA4yMi8jEYJEa5GtZkHhDP6pDzSmw==" saltValue="mrC6QNg4JaO0oLbp+fVfpQ==" spinCount="100000" sheet="1" formatCells="0" formatColumns="0" formatRows="0" insertColumns="0" insertRows="0" insertHyperlinks="0" deleteColumns="0" deleteRows="0" sort="0" autoFilter="0" pivotTables="0"/>
  <mergeCells count="22">
    <mergeCell ref="B7:E7"/>
    <mergeCell ref="B8:E8"/>
    <mergeCell ref="K55:L55"/>
    <mergeCell ref="K58:L58"/>
    <mergeCell ref="J91:T91"/>
    <mergeCell ref="L61:M61"/>
    <mergeCell ref="L62:M62"/>
    <mergeCell ref="L63:M63"/>
    <mergeCell ref="K59:R59"/>
    <mergeCell ref="J69:L69"/>
    <mergeCell ref="L64:M64"/>
    <mergeCell ref="L65:M65"/>
    <mergeCell ref="F11:F56"/>
    <mergeCell ref="K56:Q56"/>
    <mergeCell ref="J92:T92"/>
    <mergeCell ref="J85:T85"/>
    <mergeCell ref="J82:T82"/>
    <mergeCell ref="J81:T81"/>
    <mergeCell ref="L66:M66"/>
    <mergeCell ref="J89:T89"/>
    <mergeCell ref="J88:T88"/>
    <mergeCell ref="J68:M68"/>
  </mergeCells>
  <dataValidations count="2">
    <dataValidation type="list" allowBlank="1" showInputMessage="1" showErrorMessage="1" sqref="I65459:I65471 WVK3:WVK15 WLO3:WLO15 WBS3:WBS15 VRW3:VRW15 VIA3:VIA15 UYE3:UYE15 UOI3:UOI15 UEM3:UEM15 TUQ3:TUQ15 TKU3:TKU15 TAY3:TAY15 SRC3:SRC15 SHG3:SHG15 RXK3:RXK15 RNO3:RNO15 RDS3:RDS15 QTW3:QTW15 QKA3:QKA15 QAE3:QAE15 PQI3:PQI15 PGM3:PGM15 OWQ3:OWQ15 OMU3:OMU15 OCY3:OCY15 NTC3:NTC15 NJG3:NJG15 MZK3:MZK15 MPO3:MPO15 MFS3:MFS15 LVW3:LVW15 LMA3:LMA15 LCE3:LCE15 KSI3:KSI15 KIM3:KIM15 JYQ3:JYQ15 JOU3:JOU15 JEY3:JEY15 IVC3:IVC15 ILG3:ILG15 IBK3:IBK15 HRO3:HRO15 HHS3:HHS15 GXW3:GXW15 GOA3:GOA15 GEE3:GEE15 FUI3:FUI15 FKM3:FKM15 FAQ3:FAQ15 EQU3:EQU15 EGY3:EGY15 DXC3:DXC15 DNG3:DNG15 DDK3:DDK15 CTO3:CTO15 CJS3:CJS15 BZW3:BZW15 BQA3:BQA15 BGE3:BGE15 AWI3:AWI15 AMM3:AMM15 ACQ3:ACQ15 SU3:SU15 IY3:IY15 M3:M15 WVH3:WVH15 WLL3:WLL15 WBP3:WBP15 VRT3:VRT15 VHX3:VHX15 UYB3:UYB15 UOF3:UOF15 UEJ3:UEJ15 TUN3:TUN15 TKR3:TKR15 TAV3:TAV15 SQZ3:SQZ15 SHD3:SHD15 RXH3:RXH15 RNL3:RNL15 RDP3:RDP15 QTT3:QTT15 QJX3:QJX15 QAB3:QAB15 PQF3:PQF15 PGJ3:PGJ15 OWN3:OWN15 OMR3:OMR15 OCV3:OCV15 NSZ3:NSZ15 NJD3:NJD15 MZH3:MZH15 MPL3:MPL15 MFP3:MFP15 LVT3:LVT15 LLX3:LLX15 LCB3:LCB15 KSF3:KSF15 KIJ3:KIJ15 JYN3:JYN15 JOR3:JOR15 JEV3:JEV15 IUZ3:IUZ15 ILD3:ILD15 IBH3:IBH15 HRL3:HRL15 HHP3:HHP15 GXT3:GXT15 GNX3:GNX15 GEB3:GEB15 FUF3:FUF15 FKJ3:FKJ15 FAN3:FAN15 EQR3:EQR15 EGV3:EGV15 DWZ3:DWZ15 DND3:DND15 DDH3:DDH15 CTL3:CTL15 CJP3:CJP15 BZT3:BZT15 BPX3:BPX15 BGB3:BGB15 AWF3:AWF15 AMJ3:AMJ15 ACN3:ACN15 SR3:SR15 IV3:IV15 I3:I15 IQ65534:IQ65546 SM65534:SM65546 ACI65534:ACI65546 AME65534:AME65546 AWA65534:AWA65546 BFW65534:BFW65546 BPS65534:BPS65546 BZO65534:BZO65546 CJK65534:CJK65546 CTG65534:CTG65546 DDC65534:DDC65546 DMY65534:DMY65546 DWU65534:DWU65546 EGQ65534:EGQ65546 EQM65534:EQM65546 FAI65534:FAI65546 FKE65534:FKE65546 FUA65534:FUA65546 GDW65534:GDW65546 GNS65534:GNS65546 GXO65534:GXO65546 HHK65534:HHK65546 HRG65534:HRG65546 IBC65534:IBC65546 IKY65534:IKY65546 IUU65534:IUU65546 JEQ65534:JEQ65546 JOM65534:JOM65546 JYI65534:JYI65546 KIE65534:KIE65546 KSA65534:KSA65546 LBW65534:LBW65546 LLS65534:LLS65546 LVO65534:LVO65546 MFK65534:MFK65546 MPG65534:MPG65546 MZC65534:MZC65546 NIY65534:NIY65546 NSU65534:NSU65546 OCQ65534:OCQ65546 OMM65534:OMM65546 OWI65534:OWI65546 PGE65534:PGE65546 PQA65534:PQA65546 PZW65534:PZW65546 QJS65534:QJS65546 QTO65534:QTO65546 RDK65534:RDK65546 RNG65534:RNG65546 RXC65534:RXC65546 SGY65534:SGY65546 SQU65534:SQU65546 TAQ65534:TAQ65546 TKM65534:TKM65546 TUI65534:TUI65546 UEE65534:UEE65546 UOA65534:UOA65546 UXW65534:UXW65546 VHS65534:VHS65546 VRO65534:VRO65546 WBK65534:WBK65546 WLG65534:WLG65546 WVC65534:WVC65546 I130995:I131007 IQ131070:IQ131082 SM131070:SM131082 ACI131070:ACI131082 AME131070:AME131082 AWA131070:AWA131082 BFW131070:BFW131082 BPS131070:BPS131082 BZO131070:BZO131082 CJK131070:CJK131082 CTG131070:CTG131082 DDC131070:DDC131082 DMY131070:DMY131082 DWU131070:DWU131082 EGQ131070:EGQ131082 EQM131070:EQM131082 FAI131070:FAI131082 FKE131070:FKE131082 FUA131070:FUA131082 GDW131070:GDW131082 GNS131070:GNS131082 GXO131070:GXO131082 HHK131070:HHK131082 HRG131070:HRG131082 IBC131070:IBC131082 IKY131070:IKY131082 IUU131070:IUU131082 JEQ131070:JEQ131082 JOM131070:JOM131082 JYI131070:JYI131082 KIE131070:KIE131082 KSA131070:KSA131082 LBW131070:LBW131082 LLS131070:LLS131082 LVO131070:LVO131082 MFK131070:MFK131082 MPG131070:MPG131082 MZC131070:MZC131082 NIY131070:NIY131082 NSU131070:NSU131082 OCQ131070:OCQ131082 OMM131070:OMM131082 OWI131070:OWI131082 PGE131070:PGE131082 PQA131070:PQA131082 PZW131070:PZW131082 QJS131070:QJS131082 QTO131070:QTO131082 RDK131070:RDK131082 RNG131070:RNG131082 RXC131070:RXC131082 SGY131070:SGY131082 SQU131070:SQU131082 TAQ131070:TAQ131082 TKM131070:TKM131082 TUI131070:TUI131082 UEE131070:UEE131082 UOA131070:UOA131082 UXW131070:UXW131082 VHS131070:VHS131082 VRO131070:VRO131082 WBK131070:WBK131082 WLG131070:WLG131082 WVC131070:WVC131082 I196531:I196543 IQ196606:IQ196618 SM196606:SM196618 ACI196606:ACI196618 AME196606:AME196618 AWA196606:AWA196618 BFW196606:BFW196618 BPS196606:BPS196618 BZO196606:BZO196618 CJK196606:CJK196618 CTG196606:CTG196618 DDC196606:DDC196618 DMY196606:DMY196618 DWU196606:DWU196618 EGQ196606:EGQ196618 EQM196606:EQM196618 FAI196606:FAI196618 FKE196606:FKE196618 FUA196606:FUA196618 GDW196606:GDW196618 GNS196606:GNS196618 GXO196606:GXO196618 HHK196606:HHK196618 HRG196606:HRG196618 IBC196606:IBC196618 IKY196606:IKY196618 IUU196606:IUU196618 JEQ196606:JEQ196618 JOM196606:JOM196618 JYI196606:JYI196618 KIE196606:KIE196618 KSA196606:KSA196618 LBW196606:LBW196618 LLS196606:LLS196618 LVO196606:LVO196618 MFK196606:MFK196618 MPG196606:MPG196618 MZC196606:MZC196618 NIY196606:NIY196618 NSU196606:NSU196618 OCQ196606:OCQ196618 OMM196606:OMM196618 OWI196606:OWI196618 PGE196606:PGE196618 PQA196606:PQA196618 PZW196606:PZW196618 QJS196606:QJS196618 QTO196606:QTO196618 RDK196606:RDK196618 RNG196606:RNG196618 RXC196606:RXC196618 SGY196606:SGY196618 SQU196606:SQU196618 TAQ196606:TAQ196618 TKM196606:TKM196618 TUI196606:TUI196618 UEE196606:UEE196618 UOA196606:UOA196618 UXW196606:UXW196618 VHS196606:VHS196618 VRO196606:VRO196618 WBK196606:WBK196618 WLG196606:WLG196618 WVC196606:WVC196618 I262067:I262079 IQ262142:IQ262154 SM262142:SM262154 ACI262142:ACI262154 AME262142:AME262154 AWA262142:AWA262154 BFW262142:BFW262154 BPS262142:BPS262154 BZO262142:BZO262154 CJK262142:CJK262154 CTG262142:CTG262154 DDC262142:DDC262154 DMY262142:DMY262154 DWU262142:DWU262154 EGQ262142:EGQ262154 EQM262142:EQM262154 FAI262142:FAI262154 FKE262142:FKE262154 FUA262142:FUA262154 GDW262142:GDW262154 GNS262142:GNS262154 GXO262142:GXO262154 HHK262142:HHK262154 HRG262142:HRG262154 IBC262142:IBC262154 IKY262142:IKY262154 IUU262142:IUU262154 JEQ262142:JEQ262154 JOM262142:JOM262154 JYI262142:JYI262154 KIE262142:KIE262154 KSA262142:KSA262154 LBW262142:LBW262154 LLS262142:LLS262154 LVO262142:LVO262154 MFK262142:MFK262154 MPG262142:MPG262154 MZC262142:MZC262154 NIY262142:NIY262154 NSU262142:NSU262154 OCQ262142:OCQ262154 OMM262142:OMM262154 OWI262142:OWI262154 PGE262142:PGE262154 PQA262142:PQA262154 PZW262142:PZW262154 QJS262142:QJS262154 QTO262142:QTO262154 RDK262142:RDK262154 RNG262142:RNG262154 RXC262142:RXC262154 SGY262142:SGY262154 SQU262142:SQU262154 TAQ262142:TAQ262154 TKM262142:TKM262154 TUI262142:TUI262154 UEE262142:UEE262154 UOA262142:UOA262154 UXW262142:UXW262154 VHS262142:VHS262154 VRO262142:VRO262154 WBK262142:WBK262154 WLG262142:WLG262154 WVC262142:WVC262154 I327603:I327615 IQ327678:IQ327690 SM327678:SM327690 ACI327678:ACI327690 AME327678:AME327690 AWA327678:AWA327690 BFW327678:BFW327690 BPS327678:BPS327690 BZO327678:BZO327690 CJK327678:CJK327690 CTG327678:CTG327690 DDC327678:DDC327690 DMY327678:DMY327690 DWU327678:DWU327690 EGQ327678:EGQ327690 EQM327678:EQM327690 FAI327678:FAI327690 FKE327678:FKE327690 FUA327678:FUA327690 GDW327678:GDW327690 GNS327678:GNS327690 GXO327678:GXO327690 HHK327678:HHK327690 HRG327678:HRG327690 IBC327678:IBC327690 IKY327678:IKY327690 IUU327678:IUU327690 JEQ327678:JEQ327690 JOM327678:JOM327690 JYI327678:JYI327690 KIE327678:KIE327690 KSA327678:KSA327690 LBW327678:LBW327690 LLS327678:LLS327690 LVO327678:LVO327690 MFK327678:MFK327690 MPG327678:MPG327690 MZC327678:MZC327690 NIY327678:NIY327690 NSU327678:NSU327690 OCQ327678:OCQ327690 OMM327678:OMM327690 OWI327678:OWI327690 PGE327678:PGE327690 PQA327678:PQA327690 PZW327678:PZW327690 QJS327678:QJS327690 QTO327678:QTO327690 RDK327678:RDK327690 RNG327678:RNG327690 RXC327678:RXC327690 SGY327678:SGY327690 SQU327678:SQU327690 TAQ327678:TAQ327690 TKM327678:TKM327690 TUI327678:TUI327690 UEE327678:UEE327690 UOA327678:UOA327690 UXW327678:UXW327690 VHS327678:VHS327690 VRO327678:VRO327690 WBK327678:WBK327690 WLG327678:WLG327690 WVC327678:WVC327690 I393139:I393151 IQ393214:IQ393226 SM393214:SM393226 ACI393214:ACI393226 AME393214:AME393226 AWA393214:AWA393226 BFW393214:BFW393226 BPS393214:BPS393226 BZO393214:BZO393226 CJK393214:CJK393226 CTG393214:CTG393226 DDC393214:DDC393226 DMY393214:DMY393226 DWU393214:DWU393226 EGQ393214:EGQ393226 EQM393214:EQM393226 FAI393214:FAI393226 FKE393214:FKE393226 FUA393214:FUA393226 GDW393214:GDW393226 GNS393214:GNS393226 GXO393214:GXO393226 HHK393214:HHK393226 HRG393214:HRG393226 IBC393214:IBC393226 IKY393214:IKY393226 IUU393214:IUU393226 JEQ393214:JEQ393226 JOM393214:JOM393226 JYI393214:JYI393226 KIE393214:KIE393226 KSA393214:KSA393226 LBW393214:LBW393226 LLS393214:LLS393226 LVO393214:LVO393226 MFK393214:MFK393226 MPG393214:MPG393226 MZC393214:MZC393226 NIY393214:NIY393226 NSU393214:NSU393226 OCQ393214:OCQ393226 OMM393214:OMM393226 OWI393214:OWI393226 PGE393214:PGE393226 PQA393214:PQA393226 PZW393214:PZW393226 QJS393214:QJS393226 QTO393214:QTO393226 RDK393214:RDK393226 RNG393214:RNG393226 RXC393214:RXC393226 SGY393214:SGY393226 SQU393214:SQU393226 TAQ393214:TAQ393226 TKM393214:TKM393226 TUI393214:TUI393226 UEE393214:UEE393226 UOA393214:UOA393226 UXW393214:UXW393226 VHS393214:VHS393226 VRO393214:VRO393226 WBK393214:WBK393226 WLG393214:WLG393226 WVC393214:WVC393226 I458675:I458687 IQ458750:IQ458762 SM458750:SM458762 ACI458750:ACI458762 AME458750:AME458762 AWA458750:AWA458762 BFW458750:BFW458762 BPS458750:BPS458762 BZO458750:BZO458762 CJK458750:CJK458762 CTG458750:CTG458762 DDC458750:DDC458762 DMY458750:DMY458762 DWU458750:DWU458762 EGQ458750:EGQ458762 EQM458750:EQM458762 FAI458750:FAI458762 FKE458750:FKE458762 FUA458750:FUA458762 GDW458750:GDW458762 GNS458750:GNS458762 GXO458750:GXO458762 HHK458750:HHK458762 HRG458750:HRG458762 IBC458750:IBC458762 IKY458750:IKY458762 IUU458750:IUU458762 JEQ458750:JEQ458762 JOM458750:JOM458762 JYI458750:JYI458762 KIE458750:KIE458762 KSA458750:KSA458762 LBW458750:LBW458762 LLS458750:LLS458762 LVO458750:LVO458762 MFK458750:MFK458762 MPG458750:MPG458762 MZC458750:MZC458762 NIY458750:NIY458762 NSU458750:NSU458762 OCQ458750:OCQ458762 OMM458750:OMM458762 OWI458750:OWI458762 PGE458750:PGE458762 PQA458750:PQA458762 PZW458750:PZW458762 QJS458750:QJS458762 QTO458750:QTO458762 RDK458750:RDK458762 RNG458750:RNG458762 RXC458750:RXC458762 SGY458750:SGY458762 SQU458750:SQU458762 TAQ458750:TAQ458762 TKM458750:TKM458762 TUI458750:TUI458762 UEE458750:UEE458762 UOA458750:UOA458762 UXW458750:UXW458762 VHS458750:VHS458762 VRO458750:VRO458762 WBK458750:WBK458762 WLG458750:WLG458762 WVC458750:WVC458762 I524211:I524223 IQ524286:IQ524298 SM524286:SM524298 ACI524286:ACI524298 AME524286:AME524298 AWA524286:AWA524298 BFW524286:BFW524298 BPS524286:BPS524298 BZO524286:BZO524298 CJK524286:CJK524298 CTG524286:CTG524298 DDC524286:DDC524298 DMY524286:DMY524298 DWU524286:DWU524298 EGQ524286:EGQ524298 EQM524286:EQM524298 FAI524286:FAI524298 FKE524286:FKE524298 FUA524286:FUA524298 GDW524286:GDW524298 GNS524286:GNS524298 GXO524286:GXO524298 HHK524286:HHK524298 HRG524286:HRG524298 IBC524286:IBC524298 IKY524286:IKY524298 IUU524286:IUU524298 JEQ524286:JEQ524298 JOM524286:JOM524298 JYI524286:JYI524298 KIE524286:KIE524298 KSA524286:KSA524298 LBW524286:LBW524298 LLS524286:LLS524298 LVO524286:LVO524298 MFK524286:MFK524298 MPG524286:MPG524298 MZC524286:MZC524298 NIY524286:NIY524298 NSU524286:NSU524298 OCQ524286:OCQ524298 OMM524286:OMM524298 OWI524286:OWI524298 PGE524286:PGE524298 PQA524286:PQA524298 PZW524286:PZW524298 QJS524286:QJS524298 QTO524286:QTO524298 RDK524286:RDK524298 RNG524286:RNG524298 RXC524286:RXC524298 SGY524286:SGY524298 SQU524286:SQU524298 TAQ524286:TAQ524298 TKM524286:TKM524298 TUI524286:TUI524298 UEE524286:UEE524298 UOA524286:UOA524298 UXW524286:UXW524298 VHS524286:VHS524298 VRO524286:VRO524298 WBK524286:WBK524298 WLG524286:WLG524298 WVC524286:WVC524298 I589747:I589759 IQ589822:IQ589834 SM589822:SM589834 ACI589822:ACI589834 AME589822:AME589834 AWA589822:AWA589834 BFW589822:BFW589834 BPS589822:BPS589834 BZO589822:BZO589834 CJK589822:CJK589834 CTG589822:CTG589834 DDC589822:DDC589834 DMY589822:DMY589834 DWU589822:DWU589834 EGQ589822:EGQ589834 EQM589822:EQM589834 FAI589822:FAI589834 FKE589822:FKE589834 FUA589822:FUA589834 GDW589822:GDW589834 GNS589822:GNS589834 GXO589822:GXO589834 HHK589822:HHK589834 HRG589822:HRG589834 IBC589822:IBC589834 IKY589822:IKY589834 IUU589822:IUU589834 JEQ589822:JEQ589834 JOM589822:JOM589834 JYI589822:JYI589834 KIE589822:KIE589834 KSA589822:KSA589834 LBW589822:LBW589834 LLS589822:LLS589834 LVO589822:LVO589834 MFK589822:MFK589834 MPG589822:MPG589834 MZC589822:MZC589834 NIY589822:NIY589834 NSU589822:NSU589834 OCQ589822:OCQ589834 OMM589822:OMM589834 OWI589822:OWI589834 PGE589822:PGE589834 PQA589822:PQA589834 PZW589822:PZW589834 QJS589822:QJS589834 QTO589822:QTO589834 RDK589822:RDK589834 RNG589822:RNG589834 RXC589822:RXC589834 SGY589822:SGY589834 SQU589822:SQU589834 TAQ589822:TAQ589834 TKM589822:TKM589834 TUI589822:TUI589834 UEE589822:UEE589834 UOA589822:UOA589834 UXW589822:UXW589834 VHS589822:VHS589834 VRO589822:VRO589834 WBK589822:WBK589834 WLG589822:WLG589834 WVC589822:WVC589834 I655283:I655295 IQ655358:IQ655370 SM655358:SM655370 ACI655358:ACI655370 AME655358:AME655370 AWA655358:AWA655370 BFW655358:BFW655370 BPS655358:BPS655370 BZO655358:BZO655370 CJK655358:CJK655370 CTG655358:CTG655370 DDC655358:DDC655370 DMY655358:DMY655370 DWU655358:DWU655370 EGQ655358:EGQ655370 EQM655358:EQM655370 FAI655358:FAI655370 FKE655358:FKE655370 FUA655358:FUA655370 GDW655358:GDW655370 GNS655358:GNS655370 GXO655358:GXO655370 HHK655358:HHK655370 HRG655358:HRG655370 IBC655358:IBC655370 IKY655358:IKY655370 IUU655358:IUU655370 JEQ655358:JEQ655370 JOM655358:JOM655370 JYI655358:JYI655370 KIE655358:KIE655370 KSA655358:KSA655370 LBW655358:LBW655370 LLS655358:LLS655370 LVO655358:LVO655370 MFK655358:MFK655370 MPG655358:MPG655370 MZC655358:MZC655370 NIY655358:NIY655370 NSU655358:NSU655370 OCQ655358:OCQ655370 OMM655358:OMM655370 OWI655358:OWI655370 PGE655358:PGE655370 PQA655358:PQA655370 PZW655358:PZW655370 QJS655358:QJS655370 QTO655358:QTO655370 RDK655358:RDK655370 RNG655358:RNG655370 RXC655358:RXC655370 SGY655358:SGY655370 SQU655358:SQU655370 TAQ655358:TAQ655370 TKM655358:TKM655370 TUI655358:TUI655370 UEE655358:UEE655370 UOA655358:UOA655370 UXW655358:UXW655370 VHS655358:VHS655370 VRO655358:VRO655370 WBK655358:WBK655370 WLG655358:WLG655370 WVC655358:WVC655370 I720819:I720831 IQ720894:IQ720906 SM720894:SM720906 ACI720894:ACI720906 AME720894:AME720906 AWA720894:AWA720906 BFW720894:BFW720906 BPS720894:BPS720906 BZO720894:BZO720906 CJK720894:CJK720906 CTG720894:CTG720906 DDC720894:DDC720906 DMY720894:DMY720906 DWU720894:DWU720906 EGQ720894:EGQ720906 EQM720894:EQM720906 FAI720894:FAI720906 FKE720894:FKE720906 FUA720894:FUA720906 GDW720894:GDW720906 GNS720894:GNS720906 GXO720894:GXO720906 HHK720894:HHK720906 HRG720894:HRG720906 IBC720894:IBC720906 IKY720894:IKY720906 IUU720894:IUU720906 JEQ720894:JEQ720906 JOM720894:JOM720906 JYI720894:JYI720906 KIE720894:KIE720906 KSA720894:KSA720906 LBW720894:LBW720906 LLS720894:LLS720906 LVO720894:LVO720906 MFK720894:MFK720906 MPG720894:MPG720906 MZC720894:MZC720906 NIY720894:NIY720906 NSU720894:NSU720906 OCQ720894:OCQ720906 OMM720894:OMM720906 OWI720894:OWI720906 PGE720894:PGE720906 PQA720894:PQA720906 PZW720894:PZW720906 QJS720894:QJS720906 QTO720894:QTO720906 RDK720894:RDK720906 RNG720894:RNG720906 RXC720894:RXC720906 SGY720894:SGY720906 SQU720894:SQU720906 TAQ720894:TAQ720906 TKM720894:TKM720906 TUI720894:TUI720906 UEE720894:UEE720906 UOA720894:UOA720906 UXW720894:UXW720906 VHS720894:VHS720906 VRO720894:VRO720906 WBK720894:WBK720906 WLG720894:WLG720906 WVC720894:WVC720906 I786355:I786367 IQ786430:IQ786442 SM786430:SM786442 ACI786430:ACI786442 AME786430:AME786442 AWA786430:AWA786442 BFW786430:BFW786442 BPS786430:BPS786442 BZO786430:BZO786442 CJK786430:CJK786442 CTG786430:CTG786442 DDC786430:DDC786442 DMY786430:DMY786442 DWU786430:DWU786442 EGQ786430:EGQ786442 EQM786430:EQM786442 FAI786430:FAI786442 FKE786430:FKE786442 FUA786430:FUA786442 GDW786430:GDW786442 GNS786430:GNS786442 GXO786430:GXO786442 HHK786430:HHK786442 HRG786430:HRG786442 IBC786430:IBC786442 IKY786430:IKY786442 IUU786430:IUU786442 JEQ786430:JEQ786442 JOM786430:JOM786442 JYI786430:JYI786442 KIE786430:KIE786442 KSA786430:KSA786442 LBW786430:LBW786442 LLS786430:LLS786442 LVO786430:LVO786442 MFK786430:MFK786442 MPG786430:MPG786442 MZC786430:MZC786442 NIY786430:NIY786442 NSU786430:NSU786442 OCQ786430:OCQ786442 OMM786430:OMM786442 OWI786430:OWI786442 PGE786430:PGE786442 PQA786430:PQA786442 PZW786430:PZW786442 QJS786430:QJS786442 QTO786430:QTO786442 RDK786430:RDK786442 RNG786430:RNG786442 RXC786430:RXC786442 SGY786430:SGY786442 SQU786430:SQU786442 TAQ786430:TAQ786442 TKM786430:TKM786442 TUI786430:TUI786442 UEE786430:UEE786442 UOA786430:UOA786442 UXW786430:UXW786442 VHS786430:VHS786442 VRO786430:VRO786442 WBK786430:WBK786442 WLG786430:WLG786442 WVC786430:WVC786442 I851891:I851903 IQ851966:IQ851978 SM851966:SM851978 ACI851966:ACI851978 AME851966:AME851978 AWA851966:AWA851978 BFW851966:BFW851978 BPS851966:BPS851978 BZO851966:BZO851978 CJK851966:CJK851978 CTG851966:CTG851978 DDC851966:DDC851978 DMY851966:DMY851978 DWU851966:DWU851978 EGQ851966:EGQ851978 EQM851966:EQM851978 FAI851966:FAI851978 FKE851966:FKE851978 FUA851966:FUA851978 GDW851966:GDW851978 GNS851966:GNS851978 GXO851966:GXO851978 HHK851966:HHK851978 HRG851966:HRG851978 IBC851966:IBC851978 IKY851966:IKY851978 IUU851966:IUU851978 JEQ851966:JEQ851978 JOM851966:JOM851978 JYI851966:JYI851978 KIE851966:KIE851978 KSA851966:KSA851978 LBW851966:LBW851978 LLS851966:LLS851978 LVO851966:LVO851978 MFK851966:MFK851978 MPG851966:MPG851978 MZC851966:MZC851978 NIY851966:NIY851978 NSU851966:NSU851978 OCQ851966:OCQ851978 OMM851966:OMM851978 OWI851966:OWI851978 PGE851966:PGE851978 PQA851966:PQA851978 PZW851966:PZW851978 QJS851966:QJS851978 QTO851966:QTO851978 RDK851966:RDK851978 RNG851966:RNG851978 RXC851966:RXC851978 SGY851966:SGY851978 SQU851966:SQU851978 TAQ851966:TAQ851978 TKM851966:TKM851978 TUI851966:TUI851978 UEE851966:UEE851978 UOA851966:UOA851978 UXW851966:UXW851978 VHS851966:VHS851978 VRO851966:VRO851978 WBK851966:WBK851978 WLG851966:WLG851978 WVC851966:WVC851978 I917427:I917439 IQ917502:IQ917514 SM917502:SM917514 ACI917502:ACI917514 AME917502:AME917514 AWA917502:AWA917514 BFW917502:BFW917514 BPS917502:BPS917514 BZO917502:BZO917514 CJK917502:CJK917514 CTG917502:CTG917514 DDC917502:DDC917514 DMY917502:DMY917514 DWU917502:DWU917514 EGQ917502:EGQ917514 EQM917502:EQM917514 FAI917502:FAI917514 FKE917502:FKE917514 FUA917502:FUA917514 GDW917502:GDW917514 GNS917502:GNS917514 GXO917502:GXO917514 HHK917502:HHK917514 HRG917502:HRG917514 IBC917502:IBC917514 IKY917502:IKY917514 IUU917502:IUU917514 JEQ917502:JEQ917514 JOM917502:JOM917514 JYI917502:JYI917514 KIE917502:KIE917514 KSA917502:KSA917514 LBW917502:LBW917514 LLS917502:LLS917514 LVO917502:LVO917514 MFK917502:MFK917514 MPG917502:MPG917514 MZC917502:MZC917514 NIY917502:NIY917514 NSU917502:NSU917514 OCQ917502:OCQ917514 OMM917502:OMM917514 OWI917502:OWI917514 PGE917502:PGE917514 PQA917502:PQA917514 PZW917502:PZW917514 QJS917502:QJS917514 QTO917502:QTO917514 RDK917502:RDK917514 RNG917502:RNG917514 RXC917502:RXC917514 SGY917502:SGY917514 SQU917502:SQU917514 TAQ917502:TAQ917514 TKM917502:TKM917514 TUI917502:TUI917514 UEE917502:UEE917514 UOA917502:UOA917514 UXW917502:UXW917514 VHS917502:VHS917514 VRO917502:VRO917514 WBK917502:WBK917514 WLG917502:WLG917514 WVC917502:WVC917514 I982963:I982975 IQ983038:IQ983050 SM983038:SM983050 ACI983038:ACI983050 AME983038:AME983050 AWA983038:AWA983050 BFW983038:BFW983050 BPS983038:BPS983050 BZO983038:BZO983050 CJK983038:CJK983050 CTG983038:CTG983050 DDC983038:DDC983050 DMY983038:DMY983050 DWU983038:DWU983050 EGQ983038:EGQ983050 EQM983038:EQM983050 FAI983038:FAI983050 FKE983038:FKE983050 FUA983038:FUA983050 GDW983038:GDW983050 GNS983038:GNS983050 GXO983038:GXO983050 HHK983038:HHK983050 HRG983038:HRG983050 IBC983038:IBC983050 IKY983038:IKY983050 IUU983038:IUU983050 JEQ983038:JEQ983050 JOM983038:JOM983050 JYI983038:JYI983050 KIE983038:KIE983050 KSA983038:KSA983050 LBW983038:LBW983050 LLS983038:LLS983050 LVO983038:LVO983050 MFK983038:MFK983050 MPG983038:MPG983050 MZC983038:MZC983050 NIY983038:NIY983050 NSU983038:NSU983050 OCQ983038:OCQ983050 OMM983038:OMM983050 OWI983038:OWI983050 PGE983038:PGE983050 PQA983038:PQA983050 PZW983038:PZW983050 QJS983038:QJS983050 QTO983038:QTO983050 RDK983038:RDK983050 RNG983038:RNG983050 RXC983038:RXC983050 SGY983038:SGY983050 SQU983038:SQU983050 TAQ983038:TAQ983050 TKM983038:TKM983050 TUI983038:TUI983050 UEE983038:UEE983050 UOA983038:UOA983050 UXW983038:UXW983050 VHS983038:VHS983050 VRO983038:VRO983050 WBK983038:WBK983050 WLG983038:WLG983050 WVC983038:WVC983050 L65450:L65462 IT65534:IT65546 SP65534:SP65546 ACL65534:ACL65546 AMH65534:AMH65546 AWD65534:AWD65546 BFZ65534:BFZ65546 BPV65534:BPV65546 BZR65534:BZR65546 CJN65534:CJN65546 CTJ65534:CTJ65546 DDF65534:DDF65546 DNB65534:DNB65546 DWX65534:DWX65546 EGT65534:EGT65546 EQP65534:EQP65546 FAL65534:FAL65546 FKH65534:FKH65546 FUD65534:FUD65546 GDZ65534:GDZ65546 GNV65534:GNV65546 GXR65534:GXR65546 HHN65534:HHN65546 HRJ65534:HRJ65546 IBF65534:IBF65546 ILB65534:ILB65546 IUX65534:IUX65546 JET65534:JET65546 JOP65534:JOP65546 JYL65534:JYL65546 KIH65534:KIH65546 KSD65534:KSD65546 LBZ65534:LBZ65546 LLV65534:LLV65546 LVR65534:LVR65546 MFN65534:MFN65546 MPJ65534:MPJ65546 MZF65534:MZF65546 NJB65534:NJB65546 NSX65534:NSX65546 OCT65534:OCT65546 OMP65534:OMP65546 OWL65534:OWL65546 PGH65534:PGH65546 PQD65534:PQD65546 PZZ65534:PZZ65546 QJV65534:QJV65546 QTR65534:QTR65546 RDN65534:RDN65546 RNJ65534:RNJ65546 RXF65534:RXF65546 SHB65534:SHB65546 SQX65534:SQX65546 TAT65534:TAT65546 TKP65534:TKP65546 TUL65534:TUL65546 UEH65534:UEH65546 UOD65534:UOD65546 UXZ65534:UXZ65546 VHV65534:VHV65546 VRR65534:VRR65546 WBN65534:WBN65546 WLJ65534:WLJ65546 WVF65534:WVF65546 L130986:L130998 IT131070:IT131082 SP131070:SP131082 ACL131070:ACL131082 AMH131070:AMH131082 AWD131070:AWD131082 BFZ131070:BFZ131082 BPV131070:BPV131082 BZR131070:BZR131082 CJN131070:CJN131082 CTJ131070:CTJ131082 DDF131070:DDF131082 DNB131070:DNB131082 DWX131070:DWX131082 EGT131070:EGT131082 EQP131070:EQP131082 FAL131070:FAL131082 FKH131070:FKH131082 FUD131070:FUD131082 GDZ131070:GDZ131082 GNV131070:GNV131082 GXR131070:GXR131082 HHN131070:HHN131082 HRJ131070:HRJ131082 IBF131070:IBF131082 ILB131070:ILB131082 IUX131070:IUX131082 JET131070:JET131082 JOP131070:JOP131082 JYL131070:JYL131082 KIH131070:KIH131082 KSD131070:KSD131082 LBZ131070:LBZ131082 LLV131070:LLV131082 LVR131070:LVR131082 MFN131070:MFN131082 MPJ131070:MPJ131082 MZF131070:MZF131082 NJB131070:NJB131082 NSX131070:NSX131082 OCT131070:OCT131082 OMP131070:OMP131082 OWL131070:OWL131082 PGH131070:PGH131082 PQD131070:PQD131082 PZZ131070:PZZ131082 QJV131070:QJV131082 QTR131070:QTR131082 RDN131070:RDN131082 RNJ131070:RNJ131082 RXF131070:RXF131082 SHB131070:SHB131082 SQX131070:SQX131082 TAT131070:TAT131082 TKP131070:TKP131082 TUL131070:TUL131082 UEH131070:UEH131082 UOD131070:UOD131082 UXZ131070:UXZ131082 VHV131070:VHV131082 VRR131070:VRR131082 WBN131070:WBN131082 WLJ131070:WLJ131082 WVF131070:WVF131082 L196522:L196534 IT196606:IT196618 SP196606:SP196618 ACL196606:ACL196618 AMH196606:AMH196618 AWD196606:AWD196618 BFZ196606:BFZ196618 BPV196606:BPV196618 BZR196606:BZR196618 CJN196606:CJN196618 CTJ196606:CTJ196618 DDF196606:DDF196618 DNB196606:DNB196618 DWX196606:DWX196618 EGT196606:EGT196618 EQP196606:EQP196618 FAL196606:FAL196618 FKH196606:FKH196618 FUD196606:FUD196618 GDZ196606:GDZ196618 GNV196606:GNV196618 GXR196606:GXR196618 HHN196606:HHN196618 HRJ196606:HRJ196618 IBF196606:IBF196618 ILB196606:ILB196618 IUX196606:IUX196618 JET196606:JET196618 JOP196606:JOP196618 JYL196606:JYL196618 KIH196606:KIH196618 KSD196606:KSD196618 LBZ196606:LBZ196618 LLV196606:LLV196618 LVR196606:LVR196618 MFN196606:MFN196618 MPJ196606:MPJ196618 MZF196606:MZF196618 NJB196606:NJB196618 NSX196606:NSX196618 OCT196606:OCT196618 OMP196606:OMP196618 OWL196606:OWL196618 PGH196606:PGH196618 PQD196606:PQD196618 PZZ196606:PZZ196618 QJV196606:QJV196618 QTR196606:QTR196618 RDN196606:RDN196618 RNJ196606:RNJ196618 RXF196606:RXF196618 SHB196606:SHB196618 SQX196606:SQX196618 TAT196606:TAT196618 TKP196606:TKP196618 TUL196606:TUL196618 UEH196606:UEH196618 UOD196606:UOD196618 UXZ196606:UXZ196618 VHV196606:VHV196618 VRR196606:VRR196618 WBN196606:WBN196618 WLJ196606:WLJ196618 WVF196606:WVF196618 L262058:L262070 IT262142:IT262154 SP262142:SP262154 ACL262142:ACL262154 AMH262142:AMH262154 AWD262142:AWD262154 BFZ262142:BFZ262154 BPV262142:BPV262154 BZR262142:BZR262154 CJN262142:CJN262154 CTJ262142:CTJ262154 DDF262142:DDF262154 DNB262142:DNB262154 DWX262142:DWX262154 EGT262142:EGT262154 EQP262142:EQP262154 FAL262142:FAL262154 FKH262142:FKH262154 FUD262142:FUD262154 GDZ262142:GDZ262154 GNV262142:GNV262154 GXR262142:GXR262154 HHN262142:HHN262154 HRJ262142:HRJ262154 IBF262142:IBF262154 ILB262142:ILB262154 IUX262142:IUX262154 JET262142:JET262154 JOP262142:JOP262154 JYL262142:JYL262154 KIH262142:KIH262154 KSD262142:KSD262154 LBZ262142:LBZ262154 LLV262142:LLV262154 LVR262142:LVR262154 MFN262142:MFN262154 MPJ262142:MPJ262154 MZF262142:MZF262154 NJB262142:NJB262154 NSX262142:NSX262154 OCT262142:OCT262154 OMP262142:OMP262154 OWL262142:OWL262154 PGH262142:PGH262154 PQD262142:PQD262154 PZZ262142:PZZ262154 QJV262142:QJV262154 QTR262142:QTR262154 RDN262142:RDN262154 RNJ262142:RNJ262154 RXF262142:RXF262154 SHB262142:SHB262154 SQX262142:SQX262154 TAT262142:TAT262154 TKP262142:TKP262154 TUL262142:TUL262154 UEH262142:UEH262154 UOD262142:UOD262154 UXZ262142:UXZ262154 VHV262142:VHV262154 VRR262142:VRR262154 WBN262142:WBN262154 WLJ262142:WLJ262154 WVF262142:WVF262154 L327594:L327606 IT327678:IT327690 SP327678:SP327690 ACL327678:ACL327690 AMH327678:AMH327690 AWD327678:AWD327690 BFZ327678:BFZ327690 BPV327678:BPV327690 BZR327678:BZR327690 CJN327678:CJN327690 CTJ327678:CTJ327690 DDF327678:DDF327690 DNB327678:DNB327690 DWX327678:DWX327690 EGT327678:EGT327690 EQP327678:EQP327690 FAL327678:FAL327690 FKH327678:FKH327690 FUD327678:FUD327690 GDZ327678:GDZ327690 GNV327678:GNV327690 GXR327678:GXR327690 HHN327678:HHN327690 HRJ327678:HRJ327690 IBF327678:IBF327690 ILB327678:ILB327690 IUX327678:IUX327690 JET327678:JET327690 JOP327678:JOP327690 JYL327678:JYL327690 KIH327678:KIH327690 KSD327678:KSD327690 LBZ327678:LBZ327690 LLV327678:LLV327690 LVR327678:LVR327690 MFN327678:MFN327690 MPJ327678:MPJ327690 MZF327678:MZF327690 NJB327678:NJB327690 NSX327678:NSX327690 OCT327678:OCT327690 OMP327678:OMP327690 OWL327678:OWL327690 PGH327678:PGH327690 PQD327678:PQD327690 PZZ327678:PZZ327690 QJV327678:QJV327690 QTR327678:QTR327690 RDN327678:RDN327690 RNJ327678:RNJ327690 RXF327678:RXF327690 SHB327678:SHB327690 SQX327678:SQX327690 TAT327678:TAT327690 TKP327678:TKP327690 TUL327678:TUL327690 UEH327678:UEH327690 UOD327678:UOD327690 UXZ327678:UXZ327690 VHV327678:VHV327690 VRR327678:VRR327690 WBN327678:WBN327690 WLJ327678:WLJ327690 WVF327678:WVF327690 L393130:L393142 IT393214:IT393226 SP393214:SP393226 ACL393214:ACL393226 AMH393214:AMH393226 AWD393214:AWD393226 BFZ393214:BFZ393226 BPV393214:BPV393226 BZR393214:BZR393226 CJN393214:CJN393226 CTJ393214:CTJ393226 DDF393214:DDF393226 DNB393214:DNB393226 DWX393214:DWX393226 EGT393214:EGT393226 EQP393214:EQP393226 FAL393214:FAL393226 FKH393214:FKH393226 FUD393214:FUD393226 GDZ393214:GDZ393226 GNV393214:GNV393226 GXR393214:GXR393226 HHN393214:HHN393226 HRJ393214:HRJ393226 IBF393214:IBF393226 ILB393214:ILB393226 IUX393214:IUX393226 JET393214:JET393226 JOP393214:JOP393226 JYL393214:JYL393226 KIH393214:KIH393226 KSD393214:KSD393226 LBZ393214:LBZ393226 LLV393214:LLV393226 LVR393214:LVR393226 MFN393214:MFN393226 MPJ393214:MPJ393226 MZF393214:MZF393226 NJB393214:NJB393226 NSX393214:NSX393226 OCT393214:OCT393226 OMP393214:OMP393226 OWL393214:OWL393226 PGH393214:PGH393226 PQD393214:PQD393226 PZZ393214:PZZ393226 QJV393214:QJV393226 QTR393214:QTR393226 RDN393214:RDN393226 RNJ393214:RNJ393226 RXF393214:RXF393226 SHB393214:SHB393226 SQX393214:SQX393226 TAT393214:TAT393226 TKP393214:TKP393226 TUL393214:TUL393226 UEH393214:UEH393226 UOD393214:UOD393226 UXZ393214:UXZ393226 VHV393214:VHV393226 VRR393214:VRR393226 WBN393214:WBN393226 WLJ393214:WLJ393226 WVF393214:WVF393226 L458666:L458678 IT458750:IT458762 SP458750:SP458762 ACL458750:ACL458762 AMH458750:AMH458762 AWD458750:AWD458762 BFZ458750:BFZ458762 BPV458750:BPV458762 BZR458750:BZR458762 CJN458750:CJN458762 CTJ458750:CTJ458762 DDF458750:DDF458762 DNB458750:DNB458762 DWX458750:DWX458762 EGT458750:EGT458762 EQP458750:EQP458762 FAL458750:FAL458762 FKH458750:FKH458762 FUD458750:FUD458762 GDZ458750:GDZ458762 GNV458750:GNV458762 GXR458750:GXR458762 HHN458750:HHN458762 HRJ458750:HRJ458762 IBF458750:IBF458762 ILB458750:ILB458762 IUX458750:IUX458762 JET458750:JET458762 JOP458750:JOP458762 JYL458750:JYL458762 KIH458750:KIH458762 KSD458750:KSD458762 LBZ458750:LBZ458762 LLV458750:LLV458762 LVR458750:LVR458762 MFN458750:MFN458762 MPJ458750:MPJ458762 MZF458750:MZF458762 NJB458750:NJB458762 NSX458750:NSX458762 OCT458750:OCT458762 OMP458750:OMP458762 OWL458750:OWL458762 PGH458750:PGH458762 PQD458750:PQD458762 PZZ458750:PZZ458762 QJV458750:QJV458762 QTR458750:QTR458762 RDN458750:RDN458762 RNJ458750:RNJ458762 RXF458750:RXF458762 SHB458750:SHB458762 SQX458750:SQX458762 TAT458750:TAT458762 TKP458750:TKP458762 TUL458750:TUL458762 UEH458750:UEH458762 UOD458750:UOD458762 UXZ458750:UXZ458762 VHV458750:VHV458762 VRR458750:VRR458762 WBN458750:WBN458762 WLJ458750:WLJ458762 WVF458750:WVF458762 L524202:L524214 IT524286:IT524298 SP524286:SP524298 ACL524286:ACL524298 AMH524286:AMH524298 AWD524286:AWD524298 BFZ524286:BFZ524298 BPV524286:BPV524298 BZR524286:BZR524298 CJN524286:CJN524298 CTJ524286:CTJ524298 DDF524286:DDF524298 DNB524286:DNB524298 DWX524286:DWX524298 EGT524286:EGT524298 EQP524286:EQP524298 FAL524286:FAL524298 FKH524286:FKH524298 FUD524286:FUD524298 GDZ524286:GDZ524298 GNV524286:GNV524298 GXR524286:GXR524298 HHN524286:HHN524298 HRJ524286:HRJ524298 IBF524286:IBF524298 ILB524286:ILB524298 IUX524286:IUX524298 JET524286:JET524298 JOP524286:JOP524298 JYL524286:JYL524298 KIH524286:KIH524298 KSD524286:KSD524298 LBZ524286:LBZ524298 LLV524286:LLV524298 LVR524286:LVR524298 MFN524286:MFN524298 MPJ524286:MPJ524298 MZF524286:MZF524298 NJB524286:NJB524298 NSX524286:NSX524298 OCT524286:OCT524298 OMP524286:OMP524298 OWL524286:OWL524298 PGH524286:PGH524298 PQD524286:PQD524298 PZZ524286:PZZ524298 QJV524286:QJV524298 QTR524286:QTR524298 RDN524286:RDN524298 RNJ524286:RNJ524298 RXF524286:RXF524298 SHB524286:SHB524298 SQX524286:SQX524298 TAT524286:TAT524298 TKP524286:TKP524298 TUL524286:TUL524298 UEH524286:UEH524298 UOD524286:UOD524298 UXZ524286:UXZ524298 VHV524286:VHV524298 VRR524286:VRR524298 WBN524286:WBN524298 WLJ524286:WLJ524298 WVF524286:WVF524298 L589738:L589750 IT589822:IT589834 SP589822:SP589834 ACL589822:ACL589834 AMH589822:AMH589834 AWD589822:AWD589834 BFZ589822:BFZ589834 BPV589822:BPV589834 BZR589822:BZR589834 CJN589822:CJN589834 CTJ589822:CTJ589834 DDF589822:DDF589834 DNB589822:DNB589834 DWX589822:DWX589834 EGT589822:EGT589834 EQP589822:EQP589834 FAL589822:FAL589834 FKH589822:FKH589834 FUD589822:FUD589834 GDZ589822:GDZ589834 GNV589822:GNV589834 GXR589822:GXR589834 HHN589822:HHN589834 HRJ589822:HRJ589834 IBF589822:IBF589834 ILB589822:ILB589834 IUX589822:IUX589834 JET589822:JET589834 JOP589822:JOP589834 JYL589822:JYL589834 KIH589822:KIH589834 KSD589822:KSD589834 LBZ589822:LBZ589834 LLV589822:LLV589834 LVR589822:LVR589834 MFN589822:MFN589834 MPJ589822:MPJ589834 MZF589822:MZF589834 NJB589822:NJB589834 NSX589822:NSX589834 OCT589822:OCT589834 OMP589822:OMP589834 OWL589822:OWL589834 PGH589822:PGH589834 PQD589822:PQD589834 PZZ589822:PZZ589834 QJV589822:QJV589834 QTR589822:QTR589834 RDN589822:RDN589834 RNJ589822:RNJ589834 RXF589822:RXF589834 SHB589822:SHB589834 SQX589822:SQX589834 TAT589822:TAT589834 TKP589822:TKP589834 TUL589822:TUL589834 UEH589822:UEH589834 UOD589822:UOD589834 UXZ589822:UXZ589834 VHV589822:VHV589834 VRR589822:VRR589834 WBN589822:WBN589834 WLJ589822:WLJ589834 WVF589822:WVF589834 L655274:L655286 IT655358:IT655370 SP655358:SP655370 ACL655358:ACL655370 AMH655358:AMH655370 AWD655358:AWD655370 BFZ655358:BFZ655370 BPV655358:BPV655370 BZR655358:BZR655370 CJN655358:CJN655370 CTJ655358:CTJ655370 DDF655358:DDF655370 DNB655358:DNB655370 DWX655358:DWX655370 EGT655358:EGT655370 EQP655358:EQP655370 FAL655358:FAL655370 FKH655358:FKH655370 FUD655358:FUD655370 GDZ655358:GDZ655370 GNV655358:GNV655370 GXR655358:GXR655370 HHN655358:HHN655370 HRJ655358:HRJ655370 IBF655358:IBF655370 ILB655358:ILB655370 IUX655358:IUX655370 JET655358:JET655370 JOP655358:JOP655370 JYL655358:JYL655370 KIH655358:KIH655370 KSD655358:KSD655370 LBZ655358:LBZ655370 LLV655358:LLV655370 LVR655358:LVR655370 MFN655358:MFN655370 MPJ655358:MPJ655370 MZF655358:MZF655370 NJB655358:NJB655370 NSX655358:NSX655370 OCT655358:OCT655370 OMP655358:OMP655370 OWL655358:OWL655370 PGH655358:PGH655370 PQD655358:PQD655370 PZZ655358:PZZ655370 QJV655358:QJV655370 QTR655358:QTR655370 RDN655358:RDN655370 RNJ655358:RNJ655370 RXF655358:RXF655370 SHB655358:SHB655370 SQX655358:SQX655370 TAT655358:TAT655370 TKP655358:TKP655370 TUL655358:TUL655370 UEH655358:UEH655370 UOD655358:UOD655370 UXZ655358:UXZ655370 VHV655358:VHV655370 VRR655358:VRR655370 WBN655358:WBN655370 WLJ655358:WLJ655370 WVF655358:WVF655370 L720810:L720822 IT720894:IT720906 SP720894:SP720906 ACL720894:ACL720906 AMH720894:AMH720906 AWD720894:AWD720906 BFZ720894:BFZ720906 BPV720894:BPV720906 BZR720894:BZR720906 CJN720894:CJN720906 CTJ720894:CTJ720906 DDF720894:DDF720906 DNB720894:DNB720906 DWX720894:DWX720906 EGT720894:EGT720906 EQP720894:EQP720906 FAL720894:FAL720906 FKH720894:FKH720906 FUD720894:FUD720906 GDZ720894:GDZ720906 GNV720894:GNV720906 GXR720894:GXR720906 HHN720894:HHN720906 HRJ720894:HRJ720906 IBF720894:IBF720906 ILB720894:ILB720906 IUX720894:IUX720906 JET720894:JET720906 JOP720894:JOP720906 JYL720894:JYL720906 KIH720894:KIH720906 KSD720894:KSD720906 LBZ720894:LBZ720906 LLV720894:LLV720906 LVR720894:LVR720906 MFN720894:MFN720906 MPJ720894:MPJ720906 MZF720894:MZF720906 NJB720894:NJB720906 NSX720894:NSX720906 OCT720894:OCT720906 OMP720894:OMP720906 OWL720894:OWL720906 PGH720894:PGH720906 PQD720894:PQD720906 PZZ720894:PZZ720906 QJV720894:QJV720906 QTR720894:QTR720906 RDN720894:RDN720906 RNJ720894:RNJ720906 RXF720894:RXF720906 SHB720894:SHB720906 SQX720894:SQX720906 TAT720894:TAT720906 TKP720894:TKP720906 TUL720894:TUL720906 UEH720894:UEH720906 UOD720894:UOD720906 UXZ720894:UXZ720906 VHV720894:VHV720906 VRR720894:VRR720906 WBN720894:WBN720906 WLJ720894:WLJ720906 WVF720894:WVF720906 L786346:L786358 IT786430:IT786442 SP786430:SP786442 ACL786430:ACL786442 AMH786430:AMH786442 AWD786430:AWD786442 BFZ786430:BFZ786442 BPV786430:BPV786442 BZR786430:BZR786442 CJN786430:CJN786442 CTJ786430:CTJ786442 DDF786430:DDF786442 DNB786430:DNB786442 DWX786430:DWX786442 EGT786430:EGT786442 EQP786430:EQP786442 FAL786430:FAL786442 FKH786430:FKH786442 FUD786430:FUD786442 GDZ786430:GDZ786442 GNV786430:GNV786442 GXR786430:GXR786442 HHN786430:HHN786442 HRJ786430:HRJ786442 IBF786430:IBF786442 ILB786430:ILB786442 IUX786430:IUX786442 JET786430:JET786442 JOP786430:JOP786442 JYL786430:JYL786442 KIH786430:KIH786442 KSD786430:KSD786442 LBZ786430:LBZ786442 LLV786430:LLV786442 LVR786430:LVR786442 MFN786430:MFN786442 MPJ786430:MPJ786442 MZF786430:MZF786442 NJB786430:NJB786442 NSX786430:NSX786442 OCT786430:OCT786442 OMP786430:OMP786442 OWL786430:OWL786442 PGH786430:PGH786442 PQD786430:PQD786442 PZZ786430:PZZ786442 QJV786430:QJV786442 QTR786430:QTR786442 RDN786430:RDN786442 RNJ786430:RNJ786442 RXF786430:RXF786442 SHB786430:SHB786442 SQX786430:SQX786442 TAT786430:TAT786442 TKP786430:TKP786442 TUL786430:TUL786442 UEH786430:UEH786442 UOD786430:UOD786442 UXZ786430:UXZ786442 VHV786430:VHV786442 VRR786430:VRR786442 WBN786430:WBN786442 WLJ786430:WLJ786442 WVF786430:WVF786442 L851882:L851894 IT851966:IT851978 SP851966:SP851978 ACL851966:ACL851978 AMH851966:AMH851978 AWD851966:AWD851978 BFZ851966:BFZ851978 BPV851966:BPV851978 BZR851966:BZR851978 CJN851966:CJN851978 CTJ851966:CTJ851978 DDF851966:DDF851978 DNB851966:DNB851978 DWX851966:DWX851978 EGT851966:EGT851978 EQP851966:EQP851978 FAL851966:FAL851978 FKH851966:FKH851978 FUD851966:FUD851978 GDZ851966:GDZ851978 GNV851966:GNV851978 GXR851966:GXR851978 HHN851966:HHN851978 HRJ851966:HRJ851978 IBF851966:IBF851978 ILB851966:ILB851978 IUX851966:IUX851978 JET851966:JET851978 JOP851966:JOP851978 JYL851966:JYL851978 KIH851966:KIH851978 KSD851966:KSD851978 LBZ851966:LBZ851978 LLV851966:LLV851978 LVR851966:LVR851978 MFN851966:MFN851978 MPJ851966:MPJ851978 MZF851966:MZF851978 NJB851966:NJB851978 NSX851966:NSX851978 OCT851966:OCT851978 OMP851966:OMP851978 OWL851966:OWL851978 PGH851966:PGH851978 PQD851966:PQD851978 PZZ851966:PZZ851978 QJV851966:QJV851978 QTR851966:QTR851978 RDN851966:RDN851978 RNJ851966:RNJ851978 RXF851966:RXF851978 SHB851966:SHB851978 SQX851966:SQX851978 TAT851966:TAT851978 TKP851966:TKP851978 TUL851966:TUL851978 UEH851966:UEH851978 UOD851966:UOD851978 UXZ851966:UXZ851978 VHV851966:VHV851978 VRR851966:VRR851978 WBN851966:WBN851978 WLJ851966:WLJ851978 WVF851966:WVF851978 L917418:L917430 IT917502:IT917514 SP917502:SP917514 ACL917502:ACL917514 AMH917502:AMH917514 AWD917502:AWD917514 BFZ917502:BFZ917514 BPV917502:BPV917514 BZR917502:BZR917514 CJN917502:CJN917514 CTJ917502:CTJ917514 DDF917502:DDF917514 DNB917502:DNB917514 DWX917502:DWX917514 EGT917502:EGT917514 EQP917502:EQP917514 FAL917502:FAL917514 FKH917502:FKH917514 FUD917502:FUD917514 GDZ917502:GDZ917514 GNV917502:GNV917514 GXR917502:GXR917514 HHN917502:HHN917514 HRJ917502:HRJ917514 IBF917502:IBF917514 ILB917502:ILB917514 IUX917502:IUX917514 JET917502:JET917514 JOP917502:JOP917514 JYL917502:JYL917514 KIH917502:KIH917514 KSD917502:KSD917514 LBZ917502:LBZ917514 LLV917502:LLV917514 LVR917502:LVR917514 MFN917502:MFN917514 MPJ917502:MPJ917514 MZF917502:MZF917514 NJB917502:NJB917514 NSX917502:NSX917514 OCT917502:OCT917514 OMP917502:OMP917514 OWL917502:OWL917514 PGH917502:PGH917514 PQD917502:PQD917514 PZZ917502:PZZ917514 QJV917502:QJV917514 QTR917502:QTR917514 RDN917502:RDN917514 RNJ917502:RNJ917514 RXF917502:RXF917514 SHB917502:SHB917514 SQX917502:SQX917514 TAT917502:TAT917514 TKP917502:TKP917514 TUL917502:TUL917514 UEH917502:UEH917514 UOD917502:UOD917514 UXZ917502:UXZ917514 VHV917502:VHV917514 VRR917502:VRR917514 WBN917502:WBN917514 WLJ917502:WLJ917514 WVF917502:WVF917514 L982954:L982966 IT983038:IT983050 SP983038:SP983050 ACL983038:ACL983050 AMH983038:AMH983050 AWD983038:AWD983050 BFZ983038:BFZ983050 BPV983038:BPV983050 BZR983038:BZR983050 CJN983038:CJN983050 CTJ983038:CTJ983050 DDF983038:DDF983050 DNB983038:DNB983050 DWX983038:DWX983050 EGT983038:EGT983050 EQP983038:EQP983050 FAL983038:FAL983050 FKH983038:FKH983050 FUD983038:FUD983050 GDZ983038:GDZ983050 GNV983038:GNV983050 GXR983038:GXR983050 HHN983038:HHN983050 HRJ983038:HRJ983050 IBF983038:IBF983050 ILB983038:ILB983050 IUX983038:IUX983050 JET983038:JET983050 JOP983038:JOP983050 JYL983038:JYL983050 KIH983038:KIH983050 KSD983038:KSD983050 LBZ983038:LBZ983050 LLV983038:LLV983050 LVR983038:LVR983050 MFN983038:MFN983050 MPJ983038:MPJ983050 MZF983038:MZF983050 NJB983038:NJB983050 NSX983038:NSX983050 OCT983038:OCT983050 OMP983038:OMP983050 OWL983038:OWL983050 PGH983038:PGH983050 PQD983038:PQD983050 PZZ983038:PZZ983050 QJV983038:QJV983050 QTR983038:QTR983050 RDN983038:RDN983050 RNJ983038:RNJ983050 RXF983038:RXF983050 SHB983038:SHB983050 SQX983038:SQX983050 TAT983038:TAT983050 TKP983038:TKP983050 TUL983038:TUL983050 UEH983038:UEH983050 UOD983038:UOD983050 UXZ983038:UXZ983050 VHV983038:VHV983050 VRR983038:VRR983050 WBN983038:WBN983050 WLJ983038:WLJ983050 WVF983038:WVF983050" xr:uid="{00000000-0002-0000-0000-000000000000}">
      <formula1>IF(COUNTIF(GamP,I3)&gt;0,OFFSET(ColP,0,MATCH(I3,GamP,0)-1,COUNTA(OFFSET(ColP,0,MATCH(I3,GamP,0)-1))+1,1),OFFSET(GamPBis,0,0,COUNTIF(GamPBis,"&gt;&lt;")))</formula1>
    </dataValidation>
    <dataValidation type="list" allowBlank="1" showInputMessage="1" showErrorMessage="1" sqref="WVS2 WVN983037 WLR983037 WBV983037 VRZ983037 VID983037 UYH983037 UOL983037 UEP983037 TUT983037 TKX983037 TBB983037 SRF983037 SHJ983037 RXN983037 RNR983037 RDV983037 QTZ983037 QKD983037 QAH983037 PQL983037 PGP983037 OWT983037 OMX983037 ODB983037 NTF983037 NJJ983037 MZN983037 MPR983037 MFV983037 LVZ983037 LMD983037 LCH983037 KSL983037 KIP983037 JYT983037 JOX983037 JFB983037 IVF983037 ILJ983037 IBN983037 HRR983037 HHV983037 GXZ983037 GOD983037 GEH983037 FUL983037 FKP983037 FAT983037 EQX983037 EHB983037 DXF983037 DNJ983037 DDN983037 CTR983037 CJV983037 BZZ983037 BQD983037 BGH983037 AWL983037 AMP983037 ACT983037 SX983037 JB983037 WVN917501 WLR917501 WBV917501 VRZ917501 VID917501 UYH917501 UOL917501 UEP917501 TUT917501 TKX917501 TBB917501 SRF917501 SHJ917501 RXN917501 RNR917501 RDV917501 QTZ917501 QKD917501 QAH917501 PQL917501 PGP917501 OWT917501 OMX917501 ODB917501 NTF917501 NJJ917501 MZN917501 MPR917501 MFV917501 LVZ917501 LMD917501 LCH917501 KSL917501 KIP917501 JYT917501 JOX917501 JFB917501 IVF917501 ILJ917501 IBN917501 HRR917501 HHV917501 GXZ917501 GOD917501 GEH917501 FUL917501 FKP917501 FAT917501 EQX917501 EHB917501 DXF917501 DNJ917501 DDN917501 CTR917501 CJV917501 BZZ917501 BQD917501 BGH917501 AWL917501 AMP917501 ACT917501 SX917501 JB917501 WVN851965 WLR851965 WBV851965 VRZ851965 VID851965 UYH851965 UOL851965 UEP851965 TUT851965 TKX851965 TBB851965 SRF851965 SHJ851965 RXN851965 RNR851965 RDV851965 QTZ851965 QKD851965 QAH851965 PQL851965 PGP851965 OWT851965 OMX851965 ODB851965 NTF851965 NJJ851965 MZN851965 MPR851965 MFV851965 LVZ851965 LMD851965 LCH851965 KSL851965 KIP851965 JYT851965 JOX851965 JFB851965 IVF851965 ILJ851965 IBN851965 HRR851965 HHV851965 GXZ851965 GOD851965 GEH851965 FUL851965 FKP851965 FAT851965 EQX851965 EHB851965 DXF851965 DNJ851965 DDN851965 CTR851965 CJV851965 BZZ851965 BQD851965 BGH851965 AWL851965 AMP851965 ACT851965 SX851965 JB851965 WVN786429 WLR786429 WBV786429 VRZ786429 VID786429 UYH786429 UOL786429 UEP786429 TUT786429 TKX786429 TBB786429 SRF786429 SHJ786429 RXN786429 RNR786429 RDV786429 QTZ786429 QKD786429 QAH786429 PQL786429 PGP786429 OWT786429 OMX786429 ODB786429 NTF786429 NJJ786429 MZN786429 MPR786429 MFV786429 LVZ786429 LMD786429 LCH786429 KSL786429 KIP786429 JYT786429 JOX786429 JFB786429 IVF786429 ILJ786429 IBN786429 HRR786429 HHV786429 GXZ786429 GOD786429 GEH786429 FUL786429 FKP786429 FAT786429 EQX786429 EHB786429 DXF786429 DNJ786429 DDN786429 CTR786429 CJV786429 BZZ786429 BQD786429 BGH786429 AWL786429 AMP786429 ACT786429 SX786429 JB786429 WVN720893 WLR720893 WBV720893 VRZ720893 VID720893 UYH720893 UOL720893 UEP720893 TUT720893 TKX720893 TBB720893 SRF720893 SHJ720893 RXN720893 RNR720893 RDV720893 QTZ720893 QKD720893 QAH720893 PQL720893 PGP720893 OWT720893 OMX720893 ODB720893 NTF720893 NJJ720893 MZN720893 MPR720893 MFV720893 LVZ720893 LMD720893 LCH720893 KSL720893 KIP720893 JYT720893 JOX720893 JFB720893 IVF720893 ILJ720893 IBN720893 HRR720893 HHV720893 GXZ720893 GOD720893 GEH720893 FUL720893 FKP720893 FAT720893 EQX720893 EHB720893 DXF720893 DNJ720893 DDN720893 CTR720893 CJV720893 BZZ720893 BQD720893 BGH720893 AWL720893 AMP720893 ACT720893 SX720893 JB720893 WVN655357 WLR655357 WBV655357 VRZ655357 VID655357 UYH655357 UOL655357 UEP655357 TUT655357 TKX655357 TBB655357 SRF655357 SHJ655357 RXN655357 RNR655357 RDV655357 QTZ655357 QKD655357 QAH655357 PQL655357 PGP655357 OWT655357 OMX655357 ODB655357 NTF655357 NJJ655357 MZN655357 MPR655357 MFV655357 LVZ655357 LMD655357 LCH655357 KSL655357 KIP655357 JYT655357 JOX655357 JFB655357 IVF655357 ILJ655357 IBN655357 HRR655357 HHV655357 GXZ655357 GOD655357 GEH655357 FUL655357 FKP655357 FAT655357 EQX655357 EHB655357 DXF655357 DNJ655357 DDN655357 CTR655357 CJV655357 BZZ655357 BQD655357 BGH655357 AWL655357 AMP655357 ACT655357 SX655357 JB655357 WVN589821 WLR589821 WBV589821 VRZ589821 VID589821 UYH589821 UOL589821 UEP589821 TUT589821 TKX589821 TBB589821 SRF589821 SHJ589821 RXN589821 RNR589821 RDV589821 QTZ589821 QKD589821 QAH589821 PQL589821 PGP589821 OWT589821 OMX589821 ODB589821 NTF589821 NJJ589821 MZN589821 MPR589821 MFV589821 LVZ589821 LMD589821 LCH589821 KSL589821 KIP589821 JYT589821 JOX589821 JFB589821 IVF589821 ILJ589821 IBN589821 HRR589821 HHV589821 GXZ589821 GOD589821 GEH589821 FUL589821 FKP589821 FAT589821 EQX589821 EHB589821 DXF589821 DNJ589821 DDN589821 CTR589821 CJV589821 BZZ589821 BQD589821 BGH589821 AWL589821 AMP589821 ACT589821 SX589821 JB589821 WVN524285 WLR524285 WBV524285 VRZ524285 VID524285 UYH524285 UOL524285 UEP524285 TUT524285 TKX524285 TBB524285 SRF524285 SHJ524285 RXN524285 RNR524285 RDV524285 QTZ524285 QKD524285 QAH524285 PQL524285 PGP524285 OWT524285 OMX524285 ODB524285 NTF524285 NJJ524285 MZN524285 MPR524285 MFV524285 LVZ524285 LMD524285 LCH524285 KSL524285 KIP524285 JYT524285 JOX524285 JFB524285 IVF524285 ILJ524285 IBN524285 HRR524285 HHV524285 GXZ524285 GOD524285 GEH524285 FUL524285 FKP524285 FAT524285 EQX524285 EHB524285 DXF524285 DNJ524285 DDN524285 CTR524285 CJV524285 BZZ524285 BQD524285 BGH524285 AWL524285 AMP524285 ACT524285 SX524285 JB524285 WVN458749 WLR458749 WBV458749 VRZ458749 VID458749 UYH458749 UOL458749 UEP458749 TUT458749 TKX458749 TBB458749 SRF458749 SHJ458749 RXN458749 RNR458749 RDV458749 QTZ458749 QKD458749 QAH458749 PQL458749 PGP458749 OWT458749 OMX458749 ODB458749 NTF458749 NJJ458749 MZN458749 MPR458749 MFV458749 LVZ458749 LMD458749 LCH458749 KSL458749 KIP458749 JYT458749 JOX458749 JFB458749 IVF458749 ILJ458749 IBN458749 HRR458749 HHV458749 GXZ458749 GOD458749 GEH458749 FUL458749 FKP458749 FAT458749 EQX458749 EHB458749 DXF458749 DNJ458749 DDN458749 CTR458749 CJV458749 BZZ458749 BQD458749 BGH458749 AWL458749 AMP458749 ACT458749 SX458749 JB458749 WVN393213 WLR393213 WBV393213 VRZ393213 VID393213 UYH393213 UOL393213 UEP393213 TUT393213 TKX393213 TBB393213 SRF393213 SHJ393213 RXN393213 RNR393213 RDV393213 QTZ393213 QKD393213 QAH393213 PQL393213 PGP393213 OWT393213 OMX393213 ODB393213 NTF393213 NJJ393213 MZN393213 MPR393213 MFV393213 LVZ393213 LMD393213 LCH393213 KSL393213 KIP393213 JYT393213 JOX393213 JFB393213 IVF393213 ILJ393213 IBN393213 HRR393213 HHV393213 GXZ393213 GOD393213 GEH393213 FUL393213 FKP393213 FAT393213 EQX393213 EHB393213 DXF393213 DNJ393213 DDN393213 CTR393213 CJV393213 BZZ393213 BQD393213 BGH393213 AWL393213 AMP393213 ACT393213 SX393213 JB393213 WVN327677 WLR327677 WBV327677 VRZ327677 VID327677 UYH327677 UOL327677 UEP327677 TUT327677 TKX327677 TBB327677 SRF327677 SHJ327677 RXN327677 RNR327677 RDV327677 QTZ327677 QKD327677 QAH327677 PQL327677 PGP327677 OWT327677 OMX327677 ODB327677 NTF327677 NJJ327677 MZN327677 MPR327677 MFV327677 LVZ327677 LMD327677 LCH327677 KSL327677 KIP327677 JYT327677 JOX327677 JFB327677 IVF327677 ILJ327677 IBN327677 HRR327677 HHV327677 GXZ327677 GOD327677 GEH327677 FUL327677 FKP327677 FAT327677 EQX327677 EHB327677 DXF327677 DNJ327677 DDN327677 CTR327677 CJV327677 BZZ327677 BQD327677 BGH327677 AWL327677 AMP327677 ACT327677 SX327677 JB327677 WVN262141 WLR262141 WBV262141 VRZ262141 VID262141 UYH262141 UOL262141 UEP262141 TUT262141 TKX262141 TBB262141 SRF262141 SHJ262141 RXN262141 RNR262141 RDV262141 QTZ262141 QKD262141 QAH262141 PQL262141 PGP262141 OWT262141 OMX262141 ODB262141 NTF262141 NJJ262141 MZN262141 MPR262141 MFV262141 LVZ262141 LMD262141 LCH262141 KSL262141 KIP262141 JYT262141 JOX262141 JFB262141 IVF262141 ILJ262141 IBN262141 HRR262141 HHV262141 GXZ262141 GOD262141 GEH262141 FUL262141 FKP262141 FAT262141 EQX262141 EHB262141 DXF262141 DNJ262141 DDN262141 CTR262141 CJV262141 BZZ262141 BQD262141 BGH262141 AWL262141 AMP262141 ACT262141 SX262141 JB262141 WVN196605 WLR196605 WBV196605 VRZ196605 VID196605 UYH196605 UOL196605 UEP196605 TUT196605 TKX196605 TBB196605 SRF196605 SHJ196605 RXN196605 RNR196605 RDV196605 QTZ196605 QKD196605 QAH196605 PQL196605 PGP196605 OWT196605 OMX196605 ODB196605 NTF196605 NJJ196605 MZN196605 MPR196605 MFV196605 LVZ196605 LMD196605 LCH196605 KSL196605 KIP196605 JYT196605 JOX196605 JFB196605 IVF196605 ILJ196605 IBN196605 HRR196605 HHV196605 GXZ196605 GOD196605 GEH196605 FUL196605 FKP196605 FAT196605 EQX196605 EHB196605 DXF196605 DNJ196605 DDN196605 CTR196605 CJV196605 BZZ196605 BQD196605 BGH196605 AWL196605 AMP196605 ACT196605 SX196605 JB196605 WVN131069 WLR131069 WBV131069 VRZ131069 VID131069 UYH131069 UOL131069 UEP131069 TUT131069 TKX131069 TBB131069 SRF131069 SHJ131069 RXN131069 RNR131069 RDV131069 QTZ131069 QKD131069 QAH131069 PQL131069 PGP131069 OWT131069 OMX131069 ODB131069 NTF131069 NJJ131069 MZN131069 MPR131069 MFV131069 LVZ131069 LMD131069 LCH131069 KSL131069 KIP131069 JYT131069 JOX131069 JFB131069 IVF131069 ILJ131069 IBN131069 HRR131069 HHV131069 GXZ131069 GOD131069 GEH131069 FUL131069 FKP131069 FAT131069 EQX131069 EHB131069 DXF131069 DNJ131069 DDN131069 CTR131069 CJV131069 BZZ131069 BQD131069 BGH131069 AWL131069 AMP131069 ACT131069 SX131069 JB131069 WVN65533 WLR65533 WBV65533 VRZ65533 VID65533 UYH65533 UOL65533 UEP65533 TUT65533 TKX65533 TBB65533 SRF65533 SHJ65533 RXN65533 RNR65533 RDV65533 QTZ65533 QKD65533 QAH65533 PQL65533 PGP65533 OWT65533 OMX65533 ODB65533 NTF65533 NJJ65533 MZN65533 MPR65533 MFV65533 LVZ65533 LMD65533 LCH65533 KSL65533 KIP65533 JYT65533 JOX65533 JFB65533 IVF65533 ILJ65533 IBN65533 HRR65533 HHV65533 GXZ65533 GOD65533 GEH65533 FUL65533 FKP65533 FAT65533 EQX65533 EHB65533 DXF65533 DNJ65533 DDN65533 CTR65533 CJV65533 BZZ65533 BQD65533 BGH65533 AWL65533 AMP65533 ACT65533 SX65533 JB65533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xr:uid="{00000000-0002-0000-0000-000001000000}">
      <formula1>#REF!</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EA87-3023-4BC1-A03B-24711CB0A863}">
  <dimension ref="A2:H26"/>
  <sheetViews>
    <sheetView workbookViewId="0">
      <selection activeCell="D7" sqref="D7"/>
    </sheetView>
  </sheetViews>
  <sheetFormatPr baseColWidth="10" defaultRowHeight="12.75" x14ac:dyDescent="0.2"/>
  <cols>
    <col min="1" max="1" width="24.42578125" customWidth="1"/>
    <col min="2" max="2" width="19" customWidth="1"/>
  </cols>
  <sheetData>
    <row r="2" spans="1:8" ht="60" customHeight="1" x14ac:dyDescent="0.2">
      <c r="A2" s="627" t="s">
        <v>449</v>
      </c>
      <c r="B2" s="627"/>
    </row>
    <row r="3" spans="1:8" ht="60" customHeight="1" x14ac:dyDescent="0.2">
      <c r="A3" s="627" t="s">
        <v>428</v>
      </c>
      <c r="B3" s="627"/>
    </row>
    <row r="4" spans="1:8" ht="60" customHeight="1" x14ac:dyDescent="0.2">
      <c r="A4" s="627" t="s">
        <v>429</v>
      </c>
      <c r="B4" s="627"/>
    </row>
    <row r="5" spans="1:8" ht="60" customHeight="1" x14ac:dyDescent="0.2">
      <c r="A5" s="627" t="s">
        <v>450</v>
      </c>
      <c r="B5" s="627"/>
    </row>
    <row r="6" spans="1:8" ht="60" customHeight="1" x14ac:dyDescent="0.2">
      <c r="A6" s="627" t="s">
        <v>430</v>
      </c>
      <c r="B6" s="627"/>
    </row>
    <row r="7" spans="1:8" ht="60" customHeight="1" x14ac:dyDescent="0.2">
      <c r="A7" s="627" t="s">
        <v>431</v>
      </c>
      <c r="B7" s="627"/>
      <c r="H7" s="628"/>
    </row>
    <row r="8" spans="1:8" ht="60" customHeight="1" x14ac:dyDescent="0.2">
      <c r="A8" s="627" t="s">
        <v>432</v>
      </c>
      <c r="B8" s="627"/>
      <c r="H8" s="628"/>
    </row>
    <row r="9" spans="1:8" ht="60" customHeight="1" x14ac:dyDescent="0.2">
      <c r="A9" s="627" t="s">
        <v>433</v>
      </c>
      <c r="B9" s="627"/>
      <c r="H9" s="628"/>
    </row>
    <row r="10" spans="1:8" ht="60" customHeight="1" x14ac:dyDescent="0.2">
      <c r="A10" s="627" t="s">
        <v>434</v>
      </c>
      <c r="B10" s="627"/>
      <c r="H10" s="628"/>
    </row>
    <row r="11" spans="1:8" ht="60" customHeight="1" x14ac:dyDescent="0.2">
      <c r="A11" s="627" t="s">
        <v>435</v>
      </c>
      <c r="B11" s="627"/>
    </row>
    <row r="12" spans="1:8" ht="60" customHeight="1" x14ac:dyDescent="0.2">
      <c r="A12" s="627" t="s">
        <v>436</v>
      </c>
      <c r="B12" s="627"/>
    </row>
    <row r="13" spans="1:8" ht="60" customHeight="1" x14ac:dyDescent="0.2">
      <c r="A13" s="627" t="s">
        <v>437</v>
      </c>
      <c r="B13" s="627"/>
    </row>
    <row r="14" spans="1:8" ht="60" customHeight="1" x14ac:dyDescent="0.2">
      <c r="A14" s="627" t="s">
        <v>438</v>
      </c>
      <c r="B14" s="627"/>
    </row>
    <row r="15" spans="1:8" ht="60" customHeight="1" x14ac:dyDescent="0.2">
      <c r="A15" s="627" t="s">
        <v>439</v>
      </c>
      <c r="B15" s="627"/>
    </row>
    <row r="16" spans="1:8" ht="60" customHeight="1" x14ac:dyDescent="0.2">
      <c r="A16" s="627" t="s">
        <v>440</v>
      </c>
      <c r="B16" s="627"/>
    </row>
    <row r="17" spans="1:2" ht="60" customHeight="1" x14ac:dyDescent="0.2">
      <c r="A17" s="627" t="s">
        <v>451</v>
      </c>
      <c r="B17" s="627"/>
    </row>
    <row r="18" spans="1:2" ht="60" customHeight="1" x14ac:dyDescent="0.2">
      <c r="A18" s="627" t="s">
        <v>441</v>
      </c>
      <c r="B18" s="627"/>
    </row>
    <row r="19" spans="1:2" ht="60" customHeight="1" x14ac:dyDescent="0.2">
      <c r="A19" s="627" t="s">
        <v>442</v>
      </c>
      <c r="B19" s="627"/>
    </row>
    <row r="20" spans="1:2" ht="60" customHeight="1" x14ac:dyDescent="0.2">
      <c r="A20" s="627" t="s">
        <v>443</v>
      </c>
      <c r="B20" s="627"/>
    </row>
    <row r="21" spans="1:2" ht="60" customHeight="1" x14ac:dyDescent="0.2">
      <c r="A21" s="627" t="s">
        <v>444</v>
      </c>
      <c r="B21" s="627"/>
    </row>
    <row r="22" spans="1:2" ht="60" customHeight="1" x14ac:dyDescent="0.2">
      <c r="A22" s="627" t="s">
        <v>445</v>
      </c>
      <c r="B22" s="627"/>
    </row>
    <row r="23" spans="1:2" ht="60" customHeight="1" x14ac:dyDescent="0.2">
      <c r="A23" s="627" t="s">
        <v>452</v>
      </c>
      <c r="B23" s="627"/>
    </row>
    <row r="24" spans="1:2" ht="60" customHeight="1" x14ac:dyDescent="0.2">
      <c r="A24" s="627" t="s">
        <v>446</v>
      </c>
      <c r="B24" s="627"/>
    </row>
    <row r="25" spans="1:2" ht="60" customHeight="1" x14ac:dyDescent="0.2">
      <c r="A25" s="627" t="s">
        <v>447</v>
      </c>
      <c r="B25" s="627"/>
    </row>
    <row r="26" spans="1:2" ht="60" customHeight="1" x14ac:dyDescent="0.2">
      <c r="A26" s="627" t="s">
        <v>448</v>
      </c>
      <c r="B26" s="627"/>
    </row>
  </sheetData>
  <sheetProtection algorithmName="SHA-512" hashValue="VU1xUhnjuyZIwNlvaIpVDTjZDAclBBaWqp11E5SB4RO1ijk6PqGrcrU3rQs6J2xJw0yUQv7XBUsXOpq9XYXocQ==" saltValue="DO2oGR6Ss6p1HcOBRfnJl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rgb="FFFF0000"/>
  </sheetPr>
  <dimension ref="A1:AC111"/>
  <sheetViews>
    <sheetView showGridLines="0" showRowColHeaders="0" tabSelected="1" workbookViewId="0">
      <selection activeCell="D14" sqref="D14:E14"/>
    </sheetView>
  </sheetViews>
  <sheetFormatPr baseColWidth="10" defaultRowHeight="12.75" x14ac:dyDescent="0.2"/>
  <cols>
    <col min="1" max="1" width="3.5703125" style="6" customWidth="1"/>
    <col min="2" max="2" width="17" style="1" customWidth="1"/>
    <col min="3" max="3" width="5.85546875" style="1" customWidth="1"/>
    <col min="4" max="4" width="29.140625" style="1" customWidth="1"/>
    <col min="5" max="5" width="12.140625" style="1" customWidth="1"/>
    <col min="6" max="6" width="6.42578125" style="1" customWidth="1"/>
    <col min="7" max="7" width="9.28515625" style="1" customWidth="1"/>
    <col min="8" max="8" width="8.42578125" style="1" customWidth="1"/>
    <col min="9" max="9" width="9.28515625" style="1" customWidth="1"/>
    <col min="10" max="10" width="11.140625" style="1" customWidth="1"/>
    <col min="11" max="13" width="11" style="65" hidden="1" customWidth="1"/>
    <col min="14" max="14" width="10" style="1" customWidth="1"/>
    <col min="15" max="15" width="11.42578125" style="99"/>
    <col min="16" max="256" width="11.42578125" style="1"/>
    <col min="257" max="257" width="3.5703125" style="1" customWidth="1"/>
    <col min="258" max="258" width="12.140625" style="1" customWidth="1"/>
    <col min="259" max="259" width="7.7109375" style="1" customWidth="1"/>
    <col min="260" max="260" width="14.140625" style="1" customWidth="1"/>
    <col min="261" max="261" width="10.140625" style="1" customWidth="1"/>
    <col min="262" max="262" width="6.42578125" style="1" customWidth="1"/>
    <col min="263" max="263" width="9.28515625" style="1" customWidth="1"/>
    <col min="264" max="264" width="8.42578125" style="1" customWidth="1"/>
    <col min="265" max="265" width="9.28515625" style="1" customWidth="1"/>
    <col min="266" max="266" width="11.140625" style="1" customWidth="1"/>
    <col min="267" max="269" width="11" style="1" customWidth="1"/>
    <col min="270" max="270" width="10" style="1" customWidth="1"/>
    <col min="271" max="512" width="11.42578125" style="1"/>
    <col min="513" max="513" width="3.5703125" style="1" customWidth="1"/>
    <col min="514" max="514" width="12.140625" style="1" customWidth="1"/>
    <col min="515" max="515" width="7.7109375" style="1" customWidth="1"/>
    <col min="516" max="516" width="14.140625" style="1" customWidth="1"/>
    <col min="517" max="517" width="10.140625" style="1" customWidth="1"/>
    <col min="518" max="518" width="6.42578125" style="1" customWidth="1"/>
    <col min="519" max="519" width="9.28515625" style="1" customWidth="1"/>
    <col min="520" max="520" width="8.42578125" style="1" customWidth="1"/>
    <col min="521" max="521" width="9.28515625" style="1" customWidth="1"/>
    <col min="522" max="522" width="11.140625" style="1" customWidth="1"/>
    <col min="523" max="525" width="11" style="1" customWidth="1"/>
    <col min="526" max="526" width="10" style="1" customWidth="1"/>
    <col min="527" max="768" width="11.42578125" style="1"/>
    <col min="769" max="769" width="3.5703125" style="1" customWidth="1"/>
    <col min="770" max="770" width="12.140625" style="1" customWidth="1"/>
    <col min="771" max="771" width="7.7109375" style="1" customWidth="1"/>
    <col min="772" max="772" width="14.140625" style="1" customWidth="1"/>
    <col min="773" max="773" width="10.140625" style="1" customWidth="1"/>
    <col min="774" max="774" width="6.42578125" style="1" customWidth="1"/>
    <col min="775" max="775" width="9.28515625" style="1" customWidth="1"/>
    <col min="776" max="776" width="8.42578125" style="1" customWidth="1"/>
    <col min="777" max="777" width="9.28515625" style="1" customWidth="1"/>
    <col min="778" max="778" width="11.140625" style="1" customWidth="1"/>
    <col min="779" max="781" width="11" style="1" customWidth="1"/>
    <col min="782" max="782" width="10" style="1" customWidth="1"/>
    <col min="783" max="1024" width="11.42578125" style="1"/>
    <col min="1025" max="1025" width="3.5703125" style="1" customWidth="1"/>
    <col min="1026" max="1026" width="12.140625" style="1" customWidth="1"/>
    <col min="1027" max="1027" width="7.7109375" style="1" customWidth="1"/>
    <col min="1028" max="1028" width="14.140625" style="1" customWidth="1"/>
    <col min="1029" max="1029" width="10.140625" style="1" customWidth="1"/>
    <col min="1030" max="1030" width="6.42578125" style="1" customWidth="1"/>
    <col min="1031" max="1031" width="9.28515625" style="1" customWidth="1"/>
    <col min="1032" max="1032" width="8.42578125" style="1" customWidth="1"/>
    <col min="1033" max="1033" width="9.28515625" style="1" customWidth="1"/>
    <col min="1034" max="1034" width="11.140625" style="1" customWidth="1"/>
    <col min="1035" max="1037" width="11" style="1" customWidth="1"/>
    <col min="1038" max="1038" width="10" style="1" customWidth="1"/>
    <col min="1039" max="1280" width="11.42578125" style="1"/>
    <col min="1281" max="1281" width="3.5703125" style="1" customWidth="1"/>
    <col min="1282" max="1282" width="12.140625" style="1" customWidth="1"/>
    <col min="1283" max="1283" width="7.7109375" style="1" customWidth="1"/>
    <col min="1284" max="1284" width="14.140625" style="1" customWidth="1"/>
    <col min="1285" max="1285" width="10.140625" style="1" customWidth="1"/>
    <col min="1286" max="1286" width="6.42578125" style="1" customWidth="1"/>
    <col min="1287" max="1287" width="9.28515625" style="1" customWidth="1"/>
    <col min="1288" max="1288" width="8.42578125" style="1" customWidth="1"/>
    <col min="1289" max="1289" width="9.28515625" style="1" customWidth="1"/>
    <col min="1290" max="1290" width="11.140625" style="1" customWidth="1"/>
    <col min="1291" max="1293" width="11" style="1" customWidth="1"/>
    <col min="1294" max="1294" width="10" style="1" customWidth="1"/>
    <col min="1295" max="1536" width="11.42578125" style="1"/>
    <col min="1537" max="1537" width="3.5703125" style="1" customWidth="1"/>
    <col min="1538" max="1538" width="12.140625" style="1" customWidth="1"/>
    <col min="1539" max="1539" width="7.7109375" style="1" customWidth="1"/>
    <col min="1540" max="1540" width="14.140625" style="1" customWidth="1"/>
    <col min="1541" max="1541" width="10.140625" style="1" customWidth="1"/>
    <col min="1542" max="1542" width="6.42578125" style="1" customWidth="1"/>
    <col min="1543" max="1543" width="9.28515625" style="1" customWidth="1"/>
    <col min="1544" max="1544" width="8.42578125" style="1" customWidth="1"/>
    <col min="1545" max="1545" width="9.28515625" style="1" customWidth="1"/>
    <col min="1546" max="1546" width="11.140625" style="1" customWidth="1"/>
    <col min="1547" max="1549" width="11" style="1" customWidth="1"/>
    <col min="1550" max="1550" width="10" style="1" customWidth="1"/>
    <col min="1551" max="1792" width="11.42578125" style="1"/>
    <col min="1793" max="1793" width="3.5703125" style="1" customWidth="1"/>
    <col min="1794" max="1794" width="12.140625" style="1" customWidth="1"/>
    <col min="1795" max="1795" width="7.7109375" style="1" customWidth="1"/>
    <col min="1796" max="1796" width="14.140625" style="1" customWidth="1"/>
    <col min="1797" max="1797" width="10.140625" style="1" customWidth="1"/>
    <col min="1798" max="1798" width="6.42578125" style="1" customWidth="1"/>
    <col min="1799" max="1799" width="9.28515625" style="1" customWidth="1"/>
    <col min="1800" max="1800" width="8.42578125" style="1" customWidth="1"/>
    <col min="1801" max="1801" width="9.28515625" style="1" customWidth="1"/>
    <col min="1802" max="1802" width="11.140625" style="1" customWidth="1"/>
    <col min="1803" max="1805" width="11" style="1" customWidth="1"/>
    <col min="1806" max="1806" width="10" style="1" customWidth="1"/>
    <col min="1807" max="2048" width="11.42578125" style="1"/>
    <col min="2049" max="2049" width="3.5703125" style="1" customWidth="1"/>
    <col min="2050" max="2050" width="12.140625" style="1" customWidth="1"/>
    <col min="2051" max="2051" width="7.7109375" style="1" customWidth="1"/>
    <col min="2052" max="2052" width="14.140625" style="1" customWidth="1"/>
    <col min="2053" max="2053" width="10.140625" style="1" customWidth="1"/>
    <col min="2054" max="2054" width="6.42578125" style="1" customWidth="1"/>
    <col min="2055" max="2055" width="9.28515625" style="1" customWidth="1"/>
    <col min="2056" max="2056" width="8.42578125" style="1" customWidth="1"/>
    <col min="2057" max="2057" width="9.28515625" style="1" customWidth="1"/>
    <col min="2058" max="2058" width="11.140625" style="1" customWidth="1"/>
    <col min="2059" max="2061" width="11" style="1" customWidth="1"/>
    <col min="2062" max="2062" width="10" style="1" customWidth="1"/>
    <col min="2063" max="2304" width="11.42578125" style="1"/>
    <col min="2305" max="2305" width="3.5703125" style="1" customWidth="1"/>
    <col min="2306" max="2306" width="12.140625" style="1" customWidth="1"/>
    <col min="2307" max="2307" width="7.7109375" style="1" customWidth="1"/>
    <col min="2308" max="2308" width="14.140625" style="1" customWidth="1"/>
    <col min="2309" max="2309" width="10.140625" style="1" customWidth="1"/>
    <col min="2310" max="2310" width="6.42578125" style="1" customWidth="1"/>
    <col min="2311" max="2311" width="9.28515625" style="1" customWidth="1"/>
    <col min="2312" max="2312" width="8.42578125" style="1" customWidth="1"/>
    <col min="2313" max="2313" width="9.28515625" style="1" customWidth="1"/>
    <col min="2314" max="2314" width="11.140625" style="1" customWidth="1"/>
    <col min="2315" max="2317" width="11" style="1" customWidth="1"/>
    <col min="2318" max="2318" width="10" style="1" customWidth="1"/>
    <col min="2319" max="2560" width="11.42578125" style="1"/>
    <col min="2561" max="2561" width="3.5703125" style="1" customWidth="1"/>
    <col min="2562" max="2562" width="12.140625" style="1" customWidth="1"/>
    <col min="2563" max="2563" width="7.7109375" style="1" customWidth="1"/>
    <col min="2564" max="2564" width="14.140625" style="1" customWidth="1"/>
    <col min="2565" max="2565" width="10.140625" style="1" customWidth="1"/>
    <col min="2566" max="2566" width="6.42578125" style="1" customWidth="1"/>
    <col min="2567" max="2567" width="9.28515625" style="1" customWidth="1"/>
    <col min="2568" max="2568" width="8.42578125" style="1" customWidth="1"/>
    <col min="2569" max="2569" width="9.28515625" style="1" customWidth="1"/>
    <col min="2570" max="2570" width="11.140625" style="1" customWidth="1"/>
    <col min="2571" max="2573" width="11" style="1" customWidth="1"/>
    <col min="2574" max="2574" width="10" style="1" customWidth="1"/>
    <col min="2575" max="2816" width="11.42578125" style="1"/>
    <col min="2817" max="2817" width="3.5703125" style="1" customWidth="1"/>
    <col min="2818" max="2818" width="12.140625" style="1" customWidth="1"/>
    <col min="2819" max="2819" width="7.7109375" style="1" customWidth="1"/>
    <col min="2820" max="2820" width="14.140625" style="1" customWidth="1"/>
    <col min="2821" max="2821" width="10.140625" style="1" customWidth="1"/>
    <col min="2822" max="2822" width="6.42578125" style="1" customWidth="1"/>
    <col min="2823" max="2823" width="9.28515625" style="1" customWidth="1"/>
    <col min="2824" max="2824" width="8.42578125" style="1" customWidth="1"/>
    <col min="2825" max="2825" width="9.28515625" style="1" customWidth="1"/>
    <col min="2826" max="2826" width="11.140625" style="1" customWidth="1"/>
    <col min="2827" max="2829" width="11" style="1" customWidth="1"/>
    <col min="2830" max="2830" width="10" style="1" customWidth="1"/>
    <col min="2831" max="3072" width="11.42578125" style="1"/>
    <col min="3073" max="3073" width="3.5703125" style="1" customWidth="1"/>
    <col min="3074" max="3074" width="12.140625" style="1" customWidth="1"/>
    <col min="3075" max="3075" width="7.7109375" style="1" customWidth="1"/>
    <col min="3076" max="3076" width="14.140625" style="1" customWidth="1"/>
    <col min="3077" max="3077" width="10.140625" style="1" customWidth="1"/>
    <col min="3078" max="3078" width="6.42578125" style="1" customWidth="1"/>
    <col min="3079" max="3079" width="9.28515625" style="1" customWidth="1"/>
    <col min="3080" max="3080" width="8.42578125" style="1" customWidth="1"/>
    <col min="3081" max="3081" width="9.28515625" style="1" customWidth="1"/>
    <col min="3082" max="3082" width="11.140625" style="1" customWidth="1"/>
    <col min="3083" max="3085" width="11" style="1" customWidth="1"/>
    <col min="3086" max="3086" width="10" style="1" customWidth="1"/>
    <col min="3087" max="3328" width="11.42578125" style="1"/>
    <col min="3329" max="3329" width="3.5703125" style="1" customWidth="1"/>
    <col min="3330" max="3330" width="12.140625" style="1" customWidth="1"/>
    <col min="3331" max="3331" width="7.7109375" style="1" customWidth="1"/>
    <col min="3332" max="3332" width="14.140625" style="1" customWidth="1"/>
    <col min="3333" max="3333" width="10.140625" style="1" customWidth="1"/>
    <col min="3334" max="3334" width="6.42578125" style="1" customWidth="1"/>
    <col min="3335" max="3335" width="9.28515625" style="1" customWidth="1"/>
    <col min="3336" max="3336" width="8.42578125" style="1" customWidth="1"/>
    <col min="3337" max="3337" width="9.28515625" style="1" customWidth="1"/>
    <col min="3338" max="3338" width="11.140625" style="1" customWidth="1"/>
    <col min="3339" max="3341" width="11" style="1" customWidth="1"/>
    <col min="3342" max="3342" width="10" style="1" customWidth="1"/>
    <col min="3343" max="3584" width="11.42578125" style="1"/>
    <col min="3585" max="3585" width="3.5703125" style="1" customWidth="1"/>
    <col min="3586" max="3586" width="12.140625" style="1" customWidth="1"/>
    <col min="3587" max="3587" width="7.7109375" style="1" customWidth="1"/>
    <col min="3588" max="3588" width="14.140625" style="1" customWidth="1"/>
    <col min="3589" max="3589" width="10.140625" style="1" customWidth="1"/>
    <col min="3590" max="3590" width="6.42578125" style="1" customWidth="1"/>
    <col min="3591" max="3591" width="9.28515625" style="1" customWidth="1"/>
    <col min="3592" max="3592" width="8.42578125" style="1" customWidth="1"/>
    <col min="3593" max="3593" width="9.28515625" style="1" customWidth="1"/>
    <col min="3594" max="3594" width="11.140625" style="1" customWidth="1"/>
    <col min="3595" max="3597" width="11" style="1" customWidth="1"/>
    <col min="3598" max="3598" width="10" style="1" customWidth="1"/>
    <col min="3599" max="3840" width="11.42578125" style="1"/>
    <col min="3841" max="3841" width="3.5703125" style="1" customWidth="1"/>
    <col min="3842" max="3842" width="12.140625" style="1" customWidth="1"/>
    <col min="3843" max="3843" width="7.7109375" style="1" customWidth="1"/>
    <col min="3844" max="3844" width="14.140625" style="1" customWidth="1"/>
    <col min="3845" max="3845" width="10.140625" style="1" customWidth="1"/>
    <col min="3846" max="3846" width="6.42578125" style="1" customWidth="1"/>
    <col min="3847" max="3847" width="9.28515625" style="1" customWidth="1"/>
    <col min="3848" max="3848" width="8.42578125" style="1" customWidth="1"/>
    <col min="3849" max="3849" width="9.28515625" style="1" customWidth="1"/>
    <col min="3850" max="3850" width="11.140625" style="1" customWidth="1"/>
    <col min="3851" max="3853" width="11" style="1" customWidth="1"/>
    <col min="3854" max="3854" width="10" style="1" customWidth="1"/>
    <col min="3855" max="4096" width="11.42578125" style="1"/>
    <col min="4097" max="4097" width="3.5703125" style="1" customWidth="1"/>
    <col min="4098" max="4098" width="12.140625" style="1" customWidth="1"/>
    <col min="4099" max="4099" width="7.7109375" style="1" customWidth="1"/>
    <col min="4100" max="4100" width="14.140625" style="1" customWidth="1"/>
    <col min="4101" max="4101" width="10.140625" style="1" customWidth="1"/>
    <col min="4102" max="4102" width="6.42578125" style="1" customWidth="1"/>
    <col min="4103" max="4103" width="9.28515625" style="1" customWidth="1"/>
    <col min="4104" max="4104" width="8.42578125" style="1" customWidth="1"/>
    <col min="4105" max="4105" width="9.28515625" style="1" customWidth="1"/>
    <col min="4106" max="4106" width="11.140625" style="1" customWidth="1"/>
    <col min="4107" max="4109" width="11" style="1" customWidth="1"/>
    <col min="4110" max="4110" width="10" style="1" customWidth="1"/>
    <col min="4111" max="4352" width="11.42578125" style="1"/>
    <col min="4353" max="4353" width="3.5703125" style="1" customWidth="1"/>
    <col min="4354" max="4354" width="12.140625" style="1" customWidth="1"/>
    <col min="4355" max="4355" width="7.7109375" style="1" customWidth="1"/>
    <col min="4356" max="4356" width="14.140625" style="1" customWidth="1"/>
    <col min="4357" max="4357" width="10.140625" style="1" customWidth="1"/>
    <col min="4358" max="4358" width="6.42578125" style="1" customWidth="1"/>
    <col min="4359" max="4359" width="9.28515625" style="1" customWidth="1"/>
    <col min="4360" max="4360" width="8.42578125" style="1" customWidth="1"/>
    <col min="4361" max="4361" width="9.28515625" style="1" customWidth="1"/>
    <col min="4362" max="4362" width="11.140625" style="1" customWidth="1"/>
    <col min="4363" max="4365" width="11" style="1" customWidth="1"/>
    <col min="4366" max="4366" width="10" style="1" customWidth="1"/>
    <col min="4367" max="4608" width="11.42578125" style="1"/>
    <col min="4609" max="4609" width="3.5703125" style="1" customWidth="1"/>
    <col min="4610" max="4610" width="12.140625" style="1" customWidth="1"/>
    <col min="4611" max="4611" width="7.7109375" style="1" customWidth="1"/>
    <col min="4612" max="4612" width="14.140625" style="1" customWidth="1"/>
    <col min="4613" max="4613" width="10.140625" style="1" customWidth="1"/>
    <col min="4614" max="4614" width="6.42578125" style="1" customWidth="1"/>
    <col min="4615" max="4615" width="9.28515625" style="1" customWidth="1"/>
    <col min="4616" max="4616" width="8.42578125" style="1" customWidth="1"/>
    <col min="4617" max="4617" width="9.28515625" style="1" customWidth="1"/>
    <col min="4618" max="4618" width="11.140625" style="1" customWidth="1"/>
    <col min="4619" max="4621" width="11" style="1" customWidth="1"/>
    <col min="4622" max="4622" width="10" style="1" customWidth="1"/>
    <col min="4623" max="4864" width="11.42578125" style="1"/>
    <col min="4865" max="4865" width="3.5703125" style="1" customWidth="1"/>
    <col min="4866" max="4866" width="12.140625" style="1" customWidth="1"/>
    <col min="4867" max="4867" width="7.7109375" style="1" customWidth="1"/>
    <col min="4868" max="4868" width="14.140625" style="1" customWidth="1"/>
    <col min="4869" max="4869" width="10.140625" style="1" customWidth="1"/>
    <col min="4870" max="4870" width="6.42578125" style="1" customWidth="1"/>
    <col min="4871" max="4871" width="9.28515625" style="1" customWidth="1"/>
    <col min="4872" max="4872" width="8.42578125" style="1" customWidth="1"/>
    <col min="4873" max="4873" width="9.28515625" style="1" customWidth="1"/>
    <col min="4874" max="4874" width="11.140625" style="1" customWidth="1"/>
    <col min="4875" max="4877" width="11" style="1" customWidth="1"/>
    <col min="4878" max="4878" width="10" style="1" customWidth="1"/>
    <col min="4879" max="5120" width="11.42578125" style="1"/>
    <col min="5121" max="5121" width="3.5703125" style="1" customWidth="1"/>
    <col min="5122" max="5122" width="12.140625" style="1" customWidth="1"/>
    <col min="5123" max="5123" width="7.7109375" style="1" customWidth="1"/>
    <col min="5124" max="5124" width="14.140625" style="1" customWidth="1"/>
    <col min="5125" max="5125" width="10.140625" style="1" customWidth="1"/>
    <col min="5126" max="5126" width="6.42578125" style="1" customWidth="1"/>
    <col min="5127" max="5127" width="9.28515625" style="1" customWidth="1"/>
    <col min="5128" max="5128" width="8.42578125" style="1" customWidth="1"/>
    <col min="5129" max="5129" width="9.28515625" style="1" customWidth="1"/>
    <col min="5130" max="5130" width="11.140625" style="1" customWidth="1"/>
    <col min="5131" max="5133" width="11" style="1" customWidth="1"/>
    <col min="5134" max="5134" width="10" style="1" customWidth="1"/>
    <col min="5135" max="5376" width="11.42578125" style="1"/>
    <col min="5377" max="5377" width="3.5703125" style="1" customWidth="1"/>
    <col min="5378" max="5378" width="12.140625" style="1" customWidth="1"/>
    <col min="5379" max="5379" width="7.7109375" style="1" customWidth="1"/>
    <col min="5380" max="5380" width="14.140625" style="1" customWidth="1"/>
    <col min="5381" max="5381" width="10.140625" style="1" customWidth="1"/>
    <col min="5382" max="5382" width="6.42578125" style="1" customWidth="1"/>
    <col min="5383" max="5383" width="9.28515625" style="1" customWidth="1"/>
    <col min="5384" max="5384" width="8.42578125" style="1" customWidth="1"/>
    <col min="5385" max="5385" width="9.28515625" style="1" customWidth="1"/>
    <col min="5386" max="5386" width="11.140625" style="1" customWidth="1"/>
    <col min="5387" max="5389" width="11" style="1" customWidth="1"/>
    <col min="5390" max="5390" width="10" style="1" customWidth="1"/>
    <col min="5391" max="5632" width="11.42578125" style="1"/>
    <col min="5633" max="5633" width="3.5703125" style="1" customWidth="1"/>
    <col min="5634" max="5634" width="12.140625" style="1" customWidth="1"/>
    <col min="5635" max="5635" width="7.7109375" style="1" customWidth="1"/>
    <col min="5636" max="5636" width="14.140625" style="1" customWidth="1"/>
    <col min="5637" max="5637" width="10.140625" style="1" customWidth="1"/>
    <col min="5638" max="5638" width="6.42578125" style="1" customWidth="1"/>
    <col min="5639" max="5639" width="9.28515625" style="1" customWidth="1"/>
    <col min="5640" max="5640" width="8.42578125" style="1" customWidth="1"/>
    <col min="5641" max="5641" width="9.28515625" style="1" customWidth="1"/>
    <col min="5642" max="5642" width="11.140625" style="1" customWidth="1"/>
    <col min="5643" max="5645" width="11" style="1" customWidth="1"/>
    <col min="5646" max="5646" width="10" style="1" customWidth="1"/>
    <col min="5647" max="5888" width="11.42578125" style="1"/>
    <col min="5889" max="5889" width="3.5703125" style="1" customWidth="1"/>
    <col min="5890" max="5890" width="12.140625" style="1" customWidth="1"/>
    <col min="5891" max="5891" width="7.7109375" style="1" customWidth="1"/>
    <col min="5892" max="5892" width="14.140625" style="1" customWidth="1"/>
    <col min="5893" max="5893" width="10.140625" style="1" customWidth="1"/>
    <col min="5894" max="5894" width="6.42578125" style="1" customWidth="1"/>
    <col min="5895" max="5895" width="9.28515625" style="1" customWidth="1"/>
    <col min="5896" max="5896" width="8.42578125" style="1" customWidth="1"/>
    <col min="5897" max="5897" width="9.28515625" style="1" customWidth="1"/>
    <col min="5898" max="5898" width="11.140625" style="1" customWidth="1"/>
    <col min="5899" max="5901" width="11" style="1" customWidth="1"/>
    <col min="5902" max="5902" width="10" style="1" customWidth="1"/>
    <col min="5903" max="6144" width="11.42578125" style="1"/>
    <col min="6145" max="6145" width="3.5703125" style="1" customWidth="1"/>
    <col min="6146" max="6146" width="12.140625" style="1" customWidth="1"/>
    <col min="6147" max="6147" width="7.7109375" style="1" customWidth="1"/>
    <col min="6148" max="6148" width="14.140625" style="1" customWidth="1"/>
    <col min="6149" max="6149" width="10.140625" style="1" customWidth="1"/>
    <col min="6150" max="6150" width="6.42578125" style="1" customWidth="1"/>
    <col min="6151" max="6151" width="9.28515625" style="1" customWidth="1"/>
    <col min="6152" max="6152" width="8.42578125" style="1" customWidth="1"/>
    <col min="6153" max="6153" width="9.28515625" style="1" customWidth="1"/>
    <col min="6154" max="6154" width="11.140625" style="1" customWidth="1"/>
    <col min="6155" max="6157" width="11" style="1" customWidth="1"/>
    <col min="6158" max="6158" width="10" style="1" customWidth="1"/>
    <col min="6159" max="6400" width="11.42578125" style="1"/>
    <col min="6401" max="6401" width="3.5703125" style="1" customWidth="1"/>
    <col min="6402" max="6402" width="12.140625" style="1" customWidth="1"/>
    <col min="6403" max="6403" width="7.7109375" style="1" customWidth="1"/>
    <col min="6404" max="6404" width="14.140625" style="1" customWidth="1"/>
    <col min="6405" max="6405" width="10.140625" style="1" customWidth="1"/>
    <col min="6406" max="6406" width="6.42578125" style="1" customWidth="1"/>
    <col min="6407" max="6407" width="9.28515625" style="1" customWidth="1"/>
    <col min="6408" max="6408" width="8.42578125" style="1" customWidth="1"/>
    <col min="6409" max="6409" width="9.28515625" style="1" customWidth="1"/>
    <col min="6410" max="6410" width="11.140625" style="1" customWidth="1"/>
    <col min="6411" max="6413" width="11" style="1" customWidth="1"/>
    <col min="6414" max="6414" width="10" style="1" customWidth="1"/>
    <col min="6415" max="6656" width="11.42578125" style="1"/>
    <col min="6657" max="6657" width="3.5703125" style="1" customWidth="1"/>
    <col min="6658" max="6658" width="12.140625" style="1" customWidth="1"/>
    <col min="6659" max="6659" width="7.7109375" style="1" customWidth="1"/>
    <col min="6660" max="6660" width="14.140625" style="1" customWidth="1"/>
    <col min="6661" max="6661" width="10.140625" style="1" customWidth="1"/>
    <col min="6662" max="6662" width="6.42578125" style="1" customWidth="1"/>
    <col min="6663" max="6663" width="9.28515625" style="1" customWidth="1"/>
    <col min="6664" max="6664" width="8.42578125" style="1" customWidth="1"/>
    <col min="6665" max="6665" width="9.28515625" style="1" customWidth="1"/>
    <col min="6666" max="6666" width="11.140625" style="1" customWidth="1"/>
    <col min="6667" max="6669" width="11" style="1" customWidth="1"/>
    <col min="6670" max="6670" width="10" style="1" customWidth="1"/>
    <col min="6671" max="6912" width="11.42578125" style="1"/>
    <col min="6913" max="6913" width="3.5703125" style="1" customWidth="1"/>
    <col min="6914" max="6914" width="12.140625" style="1" customWidth="1"/>
    <col min="6915" max="6915" width="7.7109375" style="1" customWidth="1"/>
    <col min="6916" max="6916" width="14.140625" style="1" customWidth="1"/>
    <col min="6917" max="6917" width="10.140625" style="1" customWidth="1"/>
    <col min="6918" max="6918" width="6.42578125" style="1" customWidth="1"/>
    <col min="6919" max="6919" width="9.28515625" style="1" customWidth="1"/>
    <col min="6920" max="6920" width="8.42578125" style="1" customWidth="1"/>
    <col min="6921" max="6921" width="9.28515625" style="1" customWidth="1"/>
    <col min="6922" max="6922" width="11.140625" style="1" customWidth="1"/>
    <col min="6923" max="6925" width="11" style="1" customWidth="1"/>
    <col min="6926" max="6926" width="10" style="1" customWidth="1"/>
    <col min="6927" max="7168" width="11.42578125" style="1"/>
    <col min="7169" max="7169" width="3.5703125" style="1" customWidth="1"/>
    <col min="7170" max="7170" width="12.140625" style="1" customWidth="1"/>
    <col min="7171" max="7171" width="7.7109375" style="1" customWidth="1"/>
    <col min="7172" max="7172" width="14.140625" style="1" customWidth="1"/>
    <col min="7173" max="7173" width="10.140625" style="1" customWidth="1"/>
    <col min="7174" max="7174" width="6.42578125" style="1" customWidth="1"/>
    <col min="7175" max="7175" width="9.28515625" style="1" customWidth="1"/>
    <col min="7176" max="7176" width="8.42578125" style="1" customWidth="1"/>
    <col min="7177" max="7177" width="9.28515625" style="1" customWidth="1"/>
    <col min="7178" max="7178" width="11.140625" style="1" customWidth="1"/>
    <col min="7179" max="7181" width="11" style="1" customWidth="1"/>
    <col min="7182" max="7182" width="10" style="1" customWidth="1"/>
    <col min="7183" max="7424" width="11.42578125" style="1"/>
    <col min="7425" max="7425" width="3.5703125" style="1" customWidth="1"/>
    <col min="7426" max="7426" width="12.140625" style="1" customWidth="1"/>
    <col min="7427" max="7427" width="7.7109375" style="1" customWidth="1"/>
    <col min="7428" max="7428" width="14.140625" style="1" customWidth="1"/>
    <col min="7429" max="7429" width="10.140625" style="1" customWidth="1"/>
    <col min="7430" max="7430" width="6.42578125" style="1" customWidth="1"/>
    <col min="7431" max="7431" width="9.28515625" style="1" customWidth="1"/>
    <col min="7432" max="7432" width="8.42578125" style="1" customWidth="1"/>
    <col min="7433" max="7433" width="9.28515625" style="1" customWidth="1"/>
    <col min="7434" max="7434" width="11.140625" style="1" customWidth="1"/>
    <col min="7435" max="7437" width="11" style="1" customWidth="1"/>
    <col min="7438" max="7438" width="10" style="1" customWidth="1"/>
    <col min="7439" max="7680" width="11.42578125" style="1"/>
    <col min="7681" max="7681" width="3.5703125" style="1" customWidth="1"/>
    <col min="7682" max="7682" width="12.140625" style="1" customWidth="1"/>
    <col min="7683" max="7683" width="7.7109375" style="1" customWidth="1"/>
    <col min="7684" max="7684" width="14.140625" style="1" customWidth="1"/>
    <col min="7685" max="7685" width="10.140625" style="1" customWidth="1"/>
    <col min="7686" max="7686" width="6.42578125" style="1" customWidth="1"/>
    <col min="7687" max="7687" width="9.28515625" style="1" customWidth="1"/>
    <col min="7688" max="7688" width="8.42578125" style="1" customWidth="1"/>
    <col min="7689" max="7689" width="9.28515625" style="1" customWidth="1"/>
    <col min="7690" max="7690" width="11.140625" style="1" customWidth="1"/>
    <col min="7691" max="7693" width="11" style="1" customWidth="1"/>
    <col min="7694" max="7694" width="10" style="1" customWidth="1"/>
    <col min="7695" max="7936" width="11.42578125" style="1"/>
    <col min="7937" max="7937" width="3.5703125" style="1" customWidth="1"/>
    <col min="7938" max="7938" width="12.140625" style="1" customWidth="1"/>
    <col min="7939" max="7939" width="7.7109375" style="1" customWidth="1"/>
    <col min="7940" max="7940" width="14.140625" style="1" customWidth="1"/>
    <col min="7941" max="7941" width="10.140625" style="1" customWidth="1"/>
    <col min="7942" max="7942" width="6.42578125" style="1" customWidth="1"/>
    <col min="7943" max="7943" width="9.28515625" style="1" customWidth="1"/>
    <col min="7944" max="7944" width="8.42578125" style="1" customWidth="1"/>
    <col min="7945" max="7945" width="9.28515625" style="1" customWidth="1"/>
    <col min="7946" max="7946" width="11.140625" style="1" customWidth="1"/>
    <col min="7947" max="7949" width="11" style="1" customWidth="1"/>
    <col min="7950" max="7950" width="10" style="1" customWidth="1"/>
    <col min="7951" max="8192" width="11.42578125" style="1"/>
    <col min="8193" max="8193" width="3.5703125" style="1" customWidth="1"/>
    <col min="8194" max="8194" width="12.140625" style="1" customWidth="1"/>
    <col min="8195" max="8195" width="7.7109375" style="1" customWidth="1"/>
    <col min="8196" max="8196" width="14.140625" style="1" customWidth="1"/>
    <col min="8197" max="8197" width="10.140625" style="1" customWidth="1"/>
    <col min="8198" max="8198" width="6.42578125" style="1" customWidth="1"/>
    <col min="8199" max="8199" width="9.28515625" style="1" customWidth="1"/>
    <col min="8200" max="8200" width="8.42578125" style="1" customWidth="1"/>
    <col min="8201" max="8201" width="9.28515625" style="1" customWidth="1"/>
    <col min="8202" max="8202" width="11.140625" style="1" customWidth="1"/>
    <col min="8203" max="8205" width="11" style="1" customWidth="1"/>
    <col min="8206" max="8206" width="10" style="1" customWidth="1"/>
    <col min="8207" max="8448" width="11.42578125" style="1"/>
    <col min="8449" max="8449" width="3.5703125" style="1" customWidth="1"/>
    <col min="8450" max="8450" width="12.140625" style="1" customWidth="1"/>
    <col min="8451" max="8451" width="7.7109375" style="1" customWidth="1"/>
    <col min="8452" max="8452" width="14.140625" style="1" customWidth="1"/>
    <col min="8453" max="8453" width="10.140625" style="1" customWidth="1"/>
    <col min="8454" max="8454" width="6.42578125" style="1" customWidth="1"/>
    <col min="8455" max="8455" width="9.28515625" style="1" customWidth="1"/>
    <col min="8456" max="8456" width="8.42578125" style="1" customWidth="1"/>
    <col min="8457" max="8457" width="9.28515625" style="1" customWidth="1"/>
    <col min="8458" max="8458" width="11.140625" style="1" customWidth="1"/>
    <col min="8459" max="8461" width="11" style="1" customWidth="1"/>
    <col min="8462" max="8462" width="10" style="1" customWidth="1"/>
    <col min="8463" max="8704" width="11.42578125" style="1"/>
    <col min="8705" max="8705" width="3.5703125" style="1" customWidth="1"/>
    <col min="8706" max="8706" width="12.140625" style="1" customWidth="1"/>
    <col min="8707" max="8707" width="7.7109375" style="1" customWidth="1"/>
    <col min="8708" max="8708" width="14.140625" style="1" customWidth="1"/>
    <col min="8709" max="8709" width="10.140625" style="1" customWidth="1"/>
    <col min="8710" max="8710" width="6.42578125" style="1" customWidth="1"/>
    <col min="8711" max="8711" width="9.28515625" style="1" customWidth="1"/>
    <col min="8712" max="8712" width="8.42578125" style="1" customWidth="1"/>
    <col min="8713" max="8713" width="9.28515625" style="1" customWidth="1"/>
    <col min="8714" max="8714" width="11.140625" style="1" customWidth="1"/>
    <col min="8715" max="8717" width="11" style="1" customWidth="1"/>
    <col min="8718" max="8718" width="10" style="1" customWidth="1"/>
    <col min="8719" max="8960" width="11.42578125" style="1"/>
    <col min="8961" max="8961" width="3.5703125" style="1" customWidth="1"/>
    <col min="8962" max="8962" width="12.140625" style="1" customWidth="1"/>
    <col min="8963" max="8963" width="7.7109375" style="1" customWidth="1"/>
    <col min="8964" max="8964" width="14.140625" style="1" customWidth="1"/>
    <col min="8965" max="8965" width="10.140625" style="1" customWidth="1"/>
    <col min="8966" max="8966" width="6.42578125" style="1" customWidth="1"/>
    <col min="8967" max="8967" width="9.28515625" style="1" customWidth="1"/>
    <col min="8968" max="8968" width="8.42578125" style="1" customWidth="1"/>
    <col min="8969" max="8969" width="9.28515625" style="1" customWidth="1"/>
    <col min="8970" max="8970" width="11.140625" style="1" customWidth="1"/>
    <col min="8971" max="8973" width="11" style="1" customWidth="1"/>
    <col min="8974" max="8974" width="10" style="1" customWidth="1"/>
    <col min="8975" max="9216" width="11.42578125" style="1"/>
    <col min="9217" max="9217" width="3.5703125" style="1" customWidth="1"/>
    <col min="9218" max="9218" width="12.140625" style="1" customWidth="1"/>
    <col min="9219" max="9219" width="7.7109375" style="1" customWidth="1"/>
    <col min="9220" max="9220" width="14.140625" style="1" customWidth="1"/>
    <col min="9221" max="9221" width="10.140625" style="1" customWidth="1"/>
    <col min="9222" max="9222" width="6.42578125" style="1" customWidth="1"/>
    <col min="9223" max="9223" width="9.28515625" style="1" customWidth="1"/>
    <col min="9224" max="9224" width="8.42578125" style="1" customWidth="1"/>
    <col min="9225" max="9225" width="9.28515625" style="1" customWidth="1"/>
    <col min="9226" max="9226" width="11.140625" style="1" customWidth="1"/>
    <col min="9227" max="9229" width="11" style="1" customWidth="1"/>
    <col min="9230" max="9230" width="10" style="1" customWidth="1"/>
    <col min="9231" max="9472" width="11.42578125" style="1"/>
    <col min="9473" max="9473" width="3.5703125" style="1" customWidth="1"/>
    <col min="9474" max="9474" width="12.140625" style="1" customWidth="1"/>
    <col min="9475" max="9475" width="7.7109375" style="1" customWidth="1"/>
    <col min="9476" max="9476" width="14.140625" style="1" customWidth="1"/>
    <col min="9477" max="9477" width="10.140625" style="1" customWidth="1"/>
    <col min="9478" max="9478" width="6.42578125" style="1" customWidth="1"/>
    <col min="9479" max="9479" width="9.28515625" style="1" customWidth="1"/>
    <col min="9480" max="9480" width="8.42578125" style="1" customWidth="1"/>
    <col min="9481" max="9481" width="9.28515625" style="1" customWidth="1"/>
    <col min="9482" max="9482" width="11.140625" style="1" customWidth="1"/>
    <col min="9483" max="9485" width="11" style="1" customWidth="1"/>
    <col min="9486" max="9486" width="10" style="1" customWidth="1"/>
    <col min="9487" max="9728" width="11.42578125" style="1"/>
    <col min="9729" max="9729" width="3.5703125" style="1" customWidth="1"/>
    <col min="9730" max="9730" width="12.140625" style="1" customWidth="1"/>
    <col min="9731" max="9731" width="7.7109375" style="1" customWidth="1"/>
    <col min="9732" max="9732" width="14.140625" style="1" customWidth="1"/>
    <col min="9733" max="9733" width="10.140625" style="1" customWidth="1"/>
    <col min="9734" max="9734" width="6.42578125" style="1" customWidth="1"/>
    <col min="9735" max="9735" width="9.28515625" style="1" customWidth="1"/>
    <col min="9736" max="9736" width="8.42578125" style="1" customWidth="1"/>
    <col min="9737" max="9737" width="9.28515625" style="1" customWidth="1"/>
    <col min="9738" max="9738" width="11.140625" style="1" customWidth="1"/>
    <col min="9739" max="9741" width="11" style="1" customWidth="1"/>
    <col min="9742" max="9742" width="10" style="1" customWidth="1"/>
    <col min="9743" max="9984" width="11.42578125" style="1"/>
    <col min="9985" max="9985" width="3.5703125" style="1" customWidth="1"/>
    <col min="9986" max="9986" width="12.140625" style="1" customWidth="1"/>
    <col min="9987" max="9987" width="7.7109375" style="1" customWidth="1"/>
    <col min="9988" max="9988" width="14.140625" style="1" customWidth="1"/>
    <col min="9989" max="9989" width="10.140625" style="1" customWidth="1"/>
    <col min="9990" max="9990" width="6.42578125" style="1" customWidth="1"/>
    <col min="9991" max="9991" width="9.28515625" style="1" customWidth="1"/>
    <col min="9992" max="9992" width="8.42578125" style="1" customWidth="1"/>
    <col min="9993" max="9993" width="9.28515625" style="1" customWidth="1"/>
    <col min="9994" max="9994" width="11.140625" style="1" customWidth="1"/>
    <col min="9995" max="9997" width="11" style="1" customWidth="1"/>
    <col min="9998" max="9998" width="10" style="1" customWidth="1"/>
    <col min="9999" max="10240" width="11.42578125" style="1"/>
    <col min="10241" max="10241" width="3.5703125" style="1" customWidth="1"/>
    <col min="10242" max="10242" width="12.140625" style="1" customWidth="1"/>
    <col min="10243" max="10243" width="7.7109375" style="1" customWidth="1"/>
    <col min="10244" max="10244" width="14.140625" style="1" customWidth="1"/>
    <col min="10245" max="10245" width="10.140625" style="1" customWidth="1"/>
    <col min="10246" max="10246" width="6.42578125" style="1" customWidth="1"/>
    <col min="10247" max="10247" width="9.28515625" style="1" customWidth="1"/>
    <col min="10248" max="10248" width="8.42578125" style="1" customWidth="1"/>
    <col min="10249" max="10249" width="9.28515625" style="1" customWidth="1"/>
    <col min="10250" max="10250" width="11.140625" style="1" customWidth="1"/>
    <col min="10251" max="10253" width="11" style="1" customWidth="1"/>
    <col min="10254" max="10254" width="10" style="1" customWidth="1"/>
    <col min="10255" max="10496" width="11.42578125" style="1"/>
    <col min="10497" max="10497" width="3.5703125" style="1" customWidth="1"/>
    <col min="10498" max="10498" width="12.140625" style="1" customWidth="1"/>
    <col min="10499" max="10499" width="7.7109375" style="1" customWidth="1"/>
    <col min="10500" max="10500" width="14.140625" style="1" customWidth="1"/>
    <col min="10501" max="10501" width="10.140625" style="1" customWidth="1"/>
    <col min="10502" max="10502" width="6.42578125" style="1" customWidth="1"/>
    <col min="10503" max="10503" width="9.28515625" style="1" customWidth="1"/>
    <col min="10504" max="10504" width="8.42578125" style="1" customWidth="1"/>
    <col min="10505" max="10505" width="9.28515625" style="1" customWidth="1"/>
    <col min="10506" max="10506" width="11.140625" style="1" customWidth="1"/>
    <col min="10507" max="10509" width="11" style="1" customWidth="1"/>
    <col min="10510" max="10510" width="10" style="1" customWidth="1"/>
    <col min="10511" max="10752" width="11.42578125" style="1"/>
    <col min="10753" max="10753" width="3.5703125" style="1" customWidth="1"/>
    <col min="10754" max="10754" width="12.140625" style="1" customWidth="1"/>
    <col min="10755" max="10755" width="7.7109375" style="1" customWidth="1"/>
    <col min="10756" max="10756" width="14.140625" style="1" customWidth="1"/>
    <col min="10757" max="10757" width="10.140625" style="1" customWidth="1"/>
    <col min="10758" max="10758" width="6.42578125" style="1" customWidth="1"/>
    <col min="10759" max="10759" width="9.28515625" style="1" customWidth="1"/>
    <col min="10760" max="10760" width="8.42578125" style="1" customWidth="1"/>
    <col min="10761" max="10761" width="9.28515625" style="1" customWidth="1"/>
    <col min="10762" max="10762" width="11.140625" style="1" customWidth="1"/>
    <col min="10763" max="10765" width="11" style="1" customWidth="1"/>
    <col min="10766" max="10766" width="10" style="1" customWidth="1"/>
    <col min="10767" max="11008" width="11.42578125" style="1"/>
    <col min="11009" max="11009" width="3.5703125" style="1" customWidth="1"/>
    <col min="11010" max="11010" width="12.140625" style="1" customWidth="1"/>
    <col min="11011" max="11011" width="7.7109375" style="1" customWidth="1"/>
    <col min="11012" max="11012" width="14.140625" style="1" customWidth="1"/>
    <col min="11013" max="11013" width="10.140625" style="1" customWidth="1"/>
    <col min="11014" max="11014" width="6.42578125" style="1" customWidth="1"/>
    <col min="11015" max="11015" width="9.28515625" style="1" customWidth="1"/>
    <col min="11016" max="11016" width="8.42578125" style="1" customWidth="1"/>
    <col min="11017" max="11017" width="9.28515625" style="1" customWidth="1"/>
    <col min="11018" max="11018" width="11.140625" style="1" customWidth="1"/>
    <col min="11019" max="11021" width="11" style="1" customWidth="1"/>
    <col min="11022" max="11022" width="10" style="1" customWidth="1"/>
    <col min="11023" max="11264" width="11.42578125" style="1"/>
    <col min="11265" max="11265" width="3.5703125" style="1" customWidth="1"/>
    <col min="11266" max="11266" width="12.140625" style="1" customWidth="1"/>
    <col min="11267" max="11267" width="7.7109375" style="1" customWidth="1"/>
    <col min="11268" max="11268" width="14.140625" style="1" customWidth="1"/>
    <col min="11269" max="11269" width="10.140625" style="1" customWidth="1"/>
    <col min="11270" max="11270" width="6.42578125" style="1" customWidth="1"/>
    <col min="11271" max="11271" width="9.28515625" style="1" customWidth="1"/>
    <col min="11272" max="11272" width="8.42578125" style="1" customWidth="1"/>
    <col min="11273" max="11273" width="9.28515625" style="1" customWidth="1"/>
    <col min="11274" max="11274" width="11.140625" style="1" customWidth="1"/>
    <col min="11275" max="11277" width="11" style="1" customWidth="1"/>
    <col min="11278" max="11278" width="10" style="1" customWidth="1"/>
    <col min="11279" max="11520" width="11.42578125" style="1"/>
    <col min="11521" max="11521" width="3.5703125" style="1" customWidth="1"/>
    <col min="11522" max="11522" width="12.140625" style="1" customWidth="1"/>
    <col min="11523" max="11523" width="7.7109375" style="1" customWidth="1"/>
    <col min="11524" max="11524" width="14.140625" style="1" customWidth="1"/>
    <col min="11525" max="11525" width="10.140625" style="1" customWidth="1"/>
    <col min="11526" max="11526" width="6.42578125" style="1" customWidth="1"/>
    <col min="11527" max="11527" width="9.28515625" style="1" customWidth="1"/>
    <col min="11528" max="11528" width="8.42578125" style="1" customWidth="1"/>
    <col min="11529" max="11529" width="9.28515625" style="1" customWidth="1"/>
    <col min="11530" max="11530" width="11.140625" style="1" customWidth="1"/>
    <col min="11531" max="11533" width="11" style="1" customWidth="1"/>
    <col min="11534" max="11534" width="10" style="1" customWidth="1"/>
    <col min="11535" max="11776" width="11.42578125" style="1"/>
    <col min="11777" max="11777" width="3.5703125" style="1" customWidth="1"/>
    <col min="11778" max="11778" width="12.140625" style="1" customWidth="1"/>
    <col min="11779" max="11779" width="7.7109375" style="1" customWidth="1"/>
    <col min="11780" max="11780" width="14.140625" style="1" customWidth="1"/>
    <col min="11781" max="11781" width="10.140625" style="1" customWidth="1"/>
    <col min="11782" max="11782" width="6.42578125" style="1" customWidth="1"/>
    <col min="11783" max="11783" width="9.28515625" style="1" customWidth="1"/>
    <col min="11784" max="11784" width="8.42578125" style="1" customWidth="1"/>
    <col min="11785" max="11785" width="9.28515625" style="1" customWidth="1"/>
    <col min="11786" max="11786" width="11.140625" style="1" customWidth="1"/>
    <col min="11787" max="11789" width="11" style="1" customWidth="1"/>
    <col min="11790" max="11790" width="10" style="1" customWidth="1"/>
    <col min="11791" max="12032" width="11.42578125" style="1"/>
    <col min="12033" max="12033" width="3.5703125" style="1" customWidth="1"/>
    <col min="12034" max="12034" width="12.140625" style="1" customWidth="1"/>
    <col min="12035" max="12035" width="7.7109375" style="1" customWidth="1"/>
    <col min="12036" max="12036" width="14.140625" style="1" customWidth="1"/>
    <col min="12037" max="12037" width="10.140625" style="1" customWidth="1"/>
    <col min="12038" max="12038" width="6.42578125" style="1" customWidth="1"/>
    <col min="12039" max="12039" width="9.28515625" style="1" customWidth="1"/>
    <col min="12040" max="12040" width="8.42578125" style="1" customWidth="1"/>
    <col min="12041" max="12041" width="9.28515625" style="1" customWidth="1"/>
    <col min="12042" max="12042" width="11.140625" style="1" customWidth="1"/>
    <col min="12043" max="12045" width="11" style="1" customWidth="1"/>
    <col min="12046" max="12046" width="10" style="1" customWidth="1"/>
    <col min="12047" max="12288" width="11.42578125" style="1"/>
    <col min="12289" max="12289" width="3.5703125" style="1" customWidth="1"/>
    <col min="12290" max="12290" width="12.140625" style="1" customWidth="1"/>
    <col min="12291" max="12291" width="7.7109375" style="1" customWidth="1"/>
    <col min="12292" max="12292" width="14.140625" style="1" customWidth="1"/>
    <col min="12293" max="12293" width="10.140625" style="1" customWidth="1"/>
    <col min="12294" max="12294" width="6.42578125" style="1" customWidth="1"/>
    <col min="12295" max="12295" width="9.28515625" style="1" customWidth="1"/>
    <col min="12296" max="12296" width="8.42578125" style="1" customWidth="1"/>
    <col min="12297" max="12297" width="9.28515625" style="1" customWidth="1"/>
    <col min="12298" max="12298" width="11.140625" style="1" customWidth="1"/>
    <col min="12299" max="12301" width="11" style="1" customWidth="1"/>
    <col min="12302" max="12302" width="10" style="1" customWidth="1"/>
    <col min="12303" max="12544" width="11.42578125" style="1"/>
    <col min="12545" max="12545" width="3.5703125" style="1" customWidth="1"/>
    <col min="12546" max="12546" width="12.140625" style="1" customWidth="1"/>
    <col min="12547" max="12547" width="7.7109375" style="1" customWidth="1"/>
    <col min="12548" max="12548" width="14.140625" style="1" customWidth="1"/>
    <col min="12549" max="12549" width="10.140625" style="1" customWidth="1"/>
    <col min="12550" max="12550" width="6.42578125" style="1" customWidth="1"/>
    <col min="12551" max="12551" width="9.28515625" style="1" customWidth="1"/>
    <col min="12552" max="12552" width="8.42578125" style="1" customWidth="1"/>
    <col min="12553" max="12553" width="9.28515625" style="1" customWidth="1"/>
    <col min="12554" max="12554" width="11.140625" style="1" customWidth="1"/>
    <col min="12555" max="12557" width="11" style="1" customWidth="1"/>
    <col min="12558" max="12558" width="10" style="1" customWidth="1"/>
    <col min="12559" max="12800" width="11.42578125" style="1"/>
    <col min="12801" max="12801" width="3.5703125" style="1" customWidth="1"/>
    <col min="12802" max="12802" width="12.140625" style="1" customWidth="1"/>
    <col min="12803" max="12803" width="7.7109375" style="1" customWidth="1"/>
    <col min="12804" max="12804" width="14.140625" style="1" customWidth="1"/>
    <col min="12805" max="12805" width="10.140625" style="1" customWidth="1"/>
    <col min="12806" max="12806" width="6.42578125" style="1" customWidth="1"/>
    <col min="12807" max="12807" width="9.28515625" style="1" customWidth="1"/>
    <col min="12808" max="12808" width="8.42578125" style="1" customWidth="1"/>
    <col min="12809" max="12809" width="9.28515625" style="1" customWidth="1"/>
    <col min="12810" max="12810" width="11.140625" style="1" customWidth="1"/>
    <col min="12811" max="12813" width="11" style="1" customWidth="1"/>
    <col min="12814" max="12814" width="10" style="1" customWidth="1"/>
    <col min="12815" max="13056" width="11.42578125" style="1"/>
    <col min="13057" max="13057" width="3.5703125" style="1" customWidth="1"/>
    <col min="13058" max="13058" width="12.140625" style="1" customWidth="1"/>
    <col min="13059" max="13059" width="7.7109375" style="1" customWidth="1"/>
    <col min="13060" max="13060" width="14.140625" style="1" customWidth="1"/>
    <col min="13061" max="13061" width="10.140625" style="1" customWidth="1"/>
    <col min="13062" max="13062" width="6.42578125" style="1" customWidth="1"/>
    <col min="13063" max="13063" width="9.28515625" style="1" customWidth="1"/>
    <col min="13064" max="13064" width="8.42578125" style="1" customWidth="1"/>
    <col min="13065" max="13065" width="9.28515625" style="1" customWidth="1"/>
    <col min="13066" max="13066" width="11.140625" style="1" customWidth="1"/>
    <col min="13067" max="13069" width="11" style="1" customWidth="1"/>
    <col min="13070" max="13070" width="10" style="1" customWidth="1"/>
    <col min="13071" max="13312" width="11.42578125" style="1"/>
    <col min="13313" max="13313" width="3.5703125" style="1" customWidth="1"/>
    <col min="13314" max="13314" width="12.140625" style="1" customWidth="1"/>
    <col min="13315" max="13315" width="7.7109375" style="1" customWidth="1"/>
    <col min="13316" max="13316" width="14.140625" style="1" customWidth="1"/>
    <col min="13317" max="13317" width="10.140625" style="1" customWidth="1"/>
    <col min="13318" max="13318" width="6.42578125" style="1" customWidth="1"/>
    <col min="13319" max="13319" width="9.28515625" style="1" customWidth="1"/>
    <col min="13320" max="13320" width="8.42578125" style="1" customWidth="1"/>
    <col min="13321" max="13321" width="9.28515625" style="1" customWidth="1"/>
    <col min="13322" max="13322" width="11.140625" style="1" customWidth="1"/>
    <col min="13323" max="13325" width="11" style="1" customWidth="1"/>
    <col min="13326" max="13326" width="10" style="1" customWidth="1"/>
    <col min="13327" max="13568" width="11.42578125" style="1"/>
    <col min="13569" max="13569" width="3.5703125" style="1" customWidth="1"/>
    <col min="13570" max="13570" width="12.140625" style="1" customWidth="1"/>
    <col min="13571" max="13571" width="7.7109375" style="1" customWidth="1"/>
    <col min="13572" max="13572" width="14.140625" style="1" customWidth="1"/>
    <col min="13573" max="13573" width="10.140625" style="1" customWidth="1"/>
    <col min="13574" max="13574" width="6.42578125" style="1" customWidth="1"/>
    <col min="13575" max="13575" width="9.28515625" style="1" customWidth="1"/>
    <col min="13576" max="13576" width="8.42578125" style="1" customWidth="1"/>
    <col min="13577" max="13577" width="9.28515625" style="1" customWidth="1"/>
    <col min="13578" max="13578" width="11.140625" style="1" customWidth="1"/>
    <col min="13579" max="13581" width="11" style="1" customWidth="1"/>
    <col min="13582" max="13582" width="10" style="1" customWidth="1"/>
    <col min="13583" max="13824" width="11.42578125" style="1"/>
    <col min="13825" max="13825" width="3.5703125" style="1" customWidth="1"/>
    <col min="13826" max="13826" width="12.140625" style="1" customWidth="1"/>
    <col min="13827" max="13827" width="7.7109375" style="1" customWidth="1"/>
    <col min="13828" max="13828" width="14.140625" style="1" customWidth="1"/>
    <col min="13829" max="13829" width="10.140625" style="1" customWidth="1"/>
    <col min="13830" max="13830" width="6.42578125" style="1" customWidth="1"/>
    <col min="13831" max="13831" width="9.28515625" style="1" customWidth="1"/>
    <col min="13832" max="13832" width="8.42578125" style="1" customWidth="1"/>
    <col min="13833" max="13833" width="9.28515625" style="1" customWidth="1"/>
    <col min="13834" max="13834" width="11.140625" style="1" customWidth="1"/>
    <col min="13835" max="13837" width="11" style="1" customWidth="1"/>
    <col min="13838" max="13838" width="10" style="1" customWidth="1"/>
    <col min="13839" max="14080" width="11.42578125" style="1"/>
    <col min="14081" max="14081" width="3.5703125" style="1" customWidth="1"/>
    <col min="14082" max="14082" width="12.140625" style="1" customWidth="1"/>
    <col min="14083" max="14083" width="7.7109375" style="1" customWidth="1"/>
    <col min="14084" max="14084" width="14.140625" style="1" customWidth="1"/>
    <col min="14085" max="14085" width="10.140625" style="1" customWidth="1"/>
    <col min="14086" max="14086" width="6.42578125" style="1" customWidth="1"/>
    <col min="14087" max="14087" width="9.28515625" style="1" customWidth="1"/>
    <col min="14088" max="14088" width="8.42578125" style="1" customWidth="1"/>
    <col min="14089" max="14089" width="9.28515625" style="1" customWidth="1"/>
    <col min="14090" max="14090" width="11.140625" style="1" customWidth="1"/>
    <col min="14091" max="14093" width="11" style="1" customWidth="1"/>
    <col min="14094" max="14094" width="10" style="1" customWidth="1"/>
    <col min="14095" max="14336" width="11.42578125" style="1"/>
    <col min="14337" max="14337" width="3.5703125" style="1" customWidth="1"/>
    <col min="14338" max="14338" width="12.140625" style="1" customWidth="1"/>
    <col min="14339" max="14339" width="7.7109375" style="1" customWidth="1"/>
    <col min="14340" max="14340" width="14.140625" style="1" customWidth="1"/>
    <col min="14341" max="14341" width="10.140625" style="1" customWidth="1"/>
    <col min="14342" max="14342" width="6.42578125" style="1" customWidth="1"/>
    <col min="14343" max="14343" width="9.28515625" style="1" customWidth="1"/>
    <col min="14344" max="14344" width="8.42578125" style="1" customWidth="1"/>
    <col min="14345" max="14345" width="9.28515625" style="1" customWidth="1"/>
    <col min="14346" max="14346" width="11.140625" style="1" customWidth="1"/>
    <col min="14347" max="14349" width="11" style="1" customWidth="1"/>
    <col min="14350" max="14350" width="10" style="1" customWidth="1"/>
    <col min="14351" max="14592" width="11.42578125" style="1"/>
    <col min="14593" max="14593" width="3.5703125" style="1" customWidth="1"/>
    <col min="14594" max="14594" width="12.140625" style="1" customWidth="1"/>
    <col min="14595" max="14595" width="7.7109375" style="1" customWidth="1"/>
    <col min="14596" max="14596" width="14.140625" style="1" customWidth="1"/>
    <col min="14597" max="14597" width="10.140625" style="1" customWidth="1"/>
    <col min="14598" max="14598" width="6.42578125" style="1" customWidth="1"/>
    <col min="14599" max="14599" width="9.28515625" style="1" customWidth="1"/>
    <col min="14600" max="14600" width="8.42578125" style="1" customWidth="1"/>
    <col min="14601" max="14601" width="9.28515625" style="1" customWidth="1"/>
    <col min="14602" max="14602" width="11.140625" style="1" customWidth="1"/>
    <col min="14603" max="14605" width="11" style="1" customWidth="1"/>
    <col min="14606" max="14606" width="10" style="1" customWidth="1"/>
    <col min="14607" max="14848" width="11.42578125" style="1"/>
    <col min="14849" max="14849" width="3.5703125" style="1" customWidth="1"/>
    <col min="14850" max="14850" width="12.140625" style="1" customWidth="1"/>
    <col min="14851" max="14851" width="7.7109375" style="1" customWidth="1"/>
    <col min="14852" max="14852" width="14.140625" style="1" customWidth="1"/>
    <col min="14853" max="14853" width="10.140625" style="1" customWidth="1"/>
    <col min="14854" max="14854" width="6.42578125" style="1" customWidth="1"/>
    <col min="14855" max="14855" width="9.28515625" style="1" customWidth="1"/>
    <col min="14856" max="14856" width="8.42578125" style="1" customWidth="1"/>
    <col min="14857" max="14857" width="9.28515625" style="1" customWidth="1"/>
    <col min="14858" max="14858" width="11.140625" style="1" customWidth="1"/>
    <col min="14859" max="14861" width="11" style="1" customWidth="1"/>
    <col min="14862" max="14862" width="10" style="1" customWidth="1"/>
    <col min="14863" max="15104" width="11.42578125" style="1"/>
    <col min="15105" max="15105" width="3.5703125" style="1" customWidth="1"/>
    <col min="15106" max="15106" width="12.140625" style="1" customWidth="1"/>
    <col min="15107" max="15107" width="7.7109375" style="1" customWidth="1"/>
    <col min="15108" max="15108" width="14.140625" style="1" customWidth="1"/>
    <col min="15109" max="15109" width="10.140625" style="1" customWidth="1"/>
    <col min="15110" max="15110" width="6.42578125" style="1" customWidth="1"/>
    <col min="15111" max="15111" width="9.28515625" style="1" customWidth="1"/>
    <col min="15112" max="15112" width="8.42578125" style="1" customWidth="1"/>
    <col min="15113" max="15113" width="9.28515625" style="1" customWidth="1"/>
    <col min="15114" max="15114" width="11.140625" style="1" customWidth="1"/>
    <col min="15115" max="15117" width="11" style="1" customWidth="1"/>
    <col min="15118" max="15118" width="10" style="1" customWidth="1"/>
    <col min="15119" max="15360" width="11.42578125" style="1"/>
    <col min="15361" max="15361" width="3.5703125" style="1" customWidth="1"/>
    <col min="15362" max="15362" width="12.140625" style="1" customWidth="1"/>
    <col min="15363" max="15363" width="7.7109375" style="1" customWidth="1"/>
    <col min="15364" max="15364" width="14.140625" style="1" customWidth="1"/>
    <col min="15365" max="15365" width="10.140625" style="1" customWidth="1"/>
    <col min="15366" max="15366" width="6.42578125" style="1" customWidth="1"/>
    <col min="15367" max="15367" width="9.28515625" style="1" customWidth="1"/>
    <col min="15368" max="15368" width="8.42578125" style="1" customWidth="1"/>
    <col min="15369" max="15369" width="9.28515625" style="1" customWidth="1"/>
    <col min="15370" max="15370" width="11.140625" style="1" customWidth="1"/>
    <col min="15371" max="15373" width="11" style="1" customWidth="1"/>
    <col min="15374" max="15374" width="10" style="1" customWidth="1"/>
    <col min="15375" max="15616" width="11.42578125" style="1"/>
    <col min="15617" max="15617" width="3.5703125" style="1" customWidth="1"/>
    <col min="15618" max="15618" width="12.140625" style="1" customWidth="1"/>
    <col min="15619" max="15619" width="7.7109375" style="1" customWidth="1"/>
    <col min="15620" max="15620" width="14.140625" style="1" customWidth="1"/>
    <col min="15621" max="15621" width="10.140625" style="1" customWidth="1"/>
    <col min="15622" max="15622" width="6.42578125" style="1" customWidth="1"/>
    <col min="15623" max="15623" width="9.28515625" style="1" customWidth="1"/>
    <col min="15624" max="15624" width="8.42578125" style="1" customWidth="1"/>
    <col min="15625" max="15625" width="9.28515625" style="1" customWidth="1"/>
    <col min="15626" max="15626" width="11.140625" style="1" customWidth="1"/>
    <col min="15627" max="15629" width="11" style="1" customWidth="1"/>
    <col min="15630" max="15630" width="10" style="1" customWidth="1"/>
    <col min="15631" max="15872" width="11.42578125" style="1"/>
    <col min="15873" max="15873" width="3.5703125" style="1" customWidth="1"/>
    <col min="15874" max="15874" width="12.140625" style="1" customWidth="1"/>
    <col min="15875" max="15875" width="7.7109375" style="1" customWidth="1"/>
    <col min="15876" max="15876" width="14.140625" style="1" customWidth="1"/>
    <col min="15877" max="15877" width="10.140625" style="1" customWidth="1"/>
    <col min="15878" max="15878" width="6.42578125" style="1" customWidth="1"/>
    <col min="15879" max="15879" width="9.28515625" style="1" customWidth="1"/>
    <col min="15880" max="15880" width="8.42578125" style="1" customWidth="1"/>
    <col min="15881" max="15881" width="9.28515625" style="1" customWidth="1"/>
    <col min="15882" max="15882" width="11.140625" style="1" customWidth="1"/>
    <col min="15883" max="15885" width="11" style="1" customWidth="1"/>
    <col min="15886" max="15886" width="10" style="1" customWidth="1"/>
    <col min="15887" max="16128" width="11.42578125" style="1"/>
    <col min="16129" max="16129" width="3.5703125" style="1" customWidth="1"/>
    <col min="16130" max="16130" width="12.140625" style="1" customWidth="1"/>
    <col min="16131" max="16131" width="7.7109375" style="1" customWidth="1"/>
    <col min="16132" max="16132" width="14.140625" style="1" customWidth="1"/>
    <col min="16133" max="16133" width="10.140625" style="1" customWidth="1"/>
    <col min="16134" max="16134" width="6.42578125" style="1" customWidth="1"/>
    <col min="16135" max="16135" width="9.28515625" style="1" customWidth="1"/>
    <col min="16136" max="16136" width="8.42578125" style="1" customWidth="1"/>
    <col min="16137" max="16137" width="9.28515625" style="1" customWidth="1"/>
    <col min="16138" max="16138" width="11.140625" style="1" customWidth="1"/>
    <col min="16139" max="16141" width="11" style="1" customWidth="1"/>
    <col min="16142" max="16142" width="10" style="1" customWidth="1"/>
    <col min="16143" max="16384" width="11.42578125" style="1"/>
  </cols>
  <sheetData>
    <row r="1" spans="1:29" x14ac:dyDescent="0.2">
      <c r="A1" s="41"/>
      <c r="B1" s="7"/>
      <c r="C1" s="7"/>
      <c r="D1" s="7"/>
      <c r="E1" s="7"/>
      <c r="F1" s="7"/>
      <c r="G1" s="7"/>
      <c r="H1" s="7"/>
      <c r="I1" s="7"/>
      <c r="J1" s="7"/>
      <c r="K1" s="64"/>
      <c r="L1" s="64"/>
      <c r="M1" s="64"/>
      <c r="N1" s="7"/>
      <c r="O1" s="102"/>
      <c r="P1" s="7"/>
      <c r="Q1" s="7"/>
      <c r="R1" s="7"/>
      <c r="S1" s="7"/>
      <c r="T1" s="7"/>
      <c r="U1" s="7"/>
      <c r="V1" s="7"/>
      <c r="W1" s="7"/>
      <c r="X1" s="7"/>
      <c r="Y1" s="7"/>
      <c r="Z1" s="7"/>
      <c r="AA1" s="7"/>
      <c r="AB1" s="7"/>
      <c r="AC1" s="7"/>
    </row>
    <row r="2" spans="1:29" x14ac:dyDescent="0.2">
      <c r="A2" s="41"/>
      <c r="B2" s="81"/>
      <c r="C2" s="81"/>
      <c r="D2" s="81"/>
      <c r="E2" s="81"/>
      <c r="F2" s="81"/>
      <c r="G2" s="81"/>
      <c r="H2" s="81"/>
      <c r="I2" s="81"/>
      <c r="J2" s="81"/>
      <c r="N2" s="41"/>
      <c r="O2" s="102"/>
      <c r="P2" s="7"/>
      <c r="Q2" s="7"/>
      <c r="R2" s="7"/>
      <c r="S2" s="7"/>
      <c r="T2" s="7"/>
      <c r="U2" s="7"/>
      <c r="V2" s="7"/>
      <c r="W2" s="7"/>
      <c r="X2" s="7"/>
      <c r="Y2" s="7"/>
      <c r="Z2" s="7"/>
      <c r="AA2" s="7"/>
      <c r="AB2" s="7"/>
      <c r="AC2" s="7"/>
    </row>
    <row r="3" spans="1:29" ht="20.25" x14ac:dyDescent="0.3">
      <c r="A3" s="3"/>
      <c r="B3" s="97" t="s">
        <v>262</v>
      </c>
      <c r="C3" s="494" t="s">
        <v>263</v>
      </c>
      <c r="D3" s="494"/>
      <c r="E3" s="4" t="s">
        <v>138</v>
      </c>
      <c r="F3" s="497" t="s">
        <v>139</v>
      </c>
      <c r="G3" s="497"/>
      <c r="H3" s="497"/>
      <c r="I3" s="497"/>
      <c r="J3" s="5" t="s">
        <v>86</v>
      </c>
      <c r="N3" s="3"/>
      <c r="O3" s="60"/>
      <c r="P3" s="7"/>
      <c r="Q3" s="7"/>
      <c r="R3" s="7"/>
      <c r="S3" s="7"/>
      <c r="T3" s="7"/>
      <c r="U3" s="7"/>
      <c r="V3" s="7"/>
      <c r="W3" s="7"/>
      <c r="X3" s="7"/>
      <c r="Y3" s="7"/>
      <c r="Z3" s="7"/>
      <c r="AA3" s="7"/>
      <c r="AB3" s="7"/>
      <c r="AC3" s="7"/>
    </row>
    <row r="4" spans="1:29" x14ac:dyDescent="0.2">
      <c r="A4" s="3"/>
      <c r="B4" s="500"/>
      <c r="C4" s="500"/>
      <c r="D4" s="501"/>
      <c r="E4" s="501"/>
      <c r="F4" s="498"/>
      <c r="G4" s="498"/>
      <c r="H4" s="498"/>
      <c r="I4" s="498"/>
      <c r="J4" s="94"/>
      <c r="N4" s="3"/>
      <c r="O4" s="60"/>
      <c r="P4" s="7"/>
      <c r="Q4" s="7"/>
      <c r="R4" s="7"/>
      <c r="S4" s="7"/>
      <c r="T4" s="7"/>
      <c r="U4" s="7"/>
      <c r="V4" s="7"/>
      <c r="W4" s="7"/>
      <c r="X4" s="7"/>
      <c r="Y4" s="7"/>
      <c r="Z4" s="7"/>
      <c r="AA4" s="7"/>
      <c r="AB4" s="7"/>
      <c r="AC4" s="7"/>
    </row>
    <row r="5" spans="1:29" x14ac:dyDescent="0.2">
      <c r="A5" s="3"/>
      <c r="B5" s="502"/>
      <c r="C5" s="502"/>
      <c r="D5" s="503">
        <f ca="1">TODAY()</f>
        <v>43453</v>
      </c>
      <c r="E5" s="503"/>
      <c r="F5" s="498" t="s">
        <v>259</v>
      </c>
      <c r="G5" s="498"/>
      <c r="H5" s="498"/>
      <c r="I5" s="498"/>
      <c r="J5" s="498"/>
      <c r="N5" s="3"/>
      <c r="O5" s="60"/>
      <c r="P5" s="7"/>
      <c r="Q5" s="7"/>
      <c r="R5" s="7"/>
      <c r="S5" s="7"/>
      <c r="T5" s="7"/>
      <c r="U5" s="7"/>
      <c r="V5" s="7"/>
      <c r="W5" s="7"/>
      <c r="X5" s="7"/>
      <c r="Y5" s="7"/>
      <c r="Z5" s="7"/>
      <c r="AA5" s="7"/>
      <c r="AB5" s="7"/>
      <c r="AC5" s="7"/>
    </row>
    <row r="6" spans="1:29" s="2" customFormat="1" ht="12" x14ac:dyDescent="0.2">
      <c r="A6" s="8"/>
      <c r="B6" s="482"/>
      <c r="C6" s="482"/>
      <c r="D6" s="482"/>
      <c r="E6" s="482"/>
      <c r="F6" s="499" t="s">
        <v>173</v>
      </c>
      <c r="G6" s="499"/>
      <c r="H6" s="499"/>
      <c r="I6" s="499"/>
      <c r="J6" s="499"/>
      <c r="K6" s="65"/>
      <c r="L6" s="65"/>
      <c r="M6" s="65"/>
      <c r="N6" s="8"/>
      <c r="O6" s="8"/>
      <c r="P6" s="8"/>
      <c r="Q6" s="8"/>
      <c r="R6" s="8"/>
      <c r="S6" s="8"/>
      <c r="T6" s="8"/>
      <c r="U6" s="8"/>
      <c r="V6" s="8"/>
      <c r="W6" s="8"/>
      <c r="X6" s="8"/>
      <c r="Y6" s="8"/>
      <c r="Z6" s="8"/>
      <c r="AA6" s="8"/>
      <c r="AB6" s="8"/>
      <c r="AC6" s="8"/>
    </row>
    <row r="7" spans="1:29" s="2" customFormat="1" thickBot="1" x14ac:dyDescent="0.25">
      <c r="A7" s="8"/>
      <c r="B7" s="61"/>
      <c r="C7" s="61"/>
      <c r="D7" s="61"/>
      <c r="E7" s="61"/>
      <c r="F7" s="62"/>
      <c r="G7" s="62"/>
      <c r="H7" s="62"/>
      <c r="I7" s="62"/>
      <c r="J7" s="62"/>
      <c r="K7" s="65"/>
      <c r="L7" s="65"/>
      <c r="M7" s="65"/>
      <c r="N7" s="8"/>
      <c r="O7" s="8"/>
      <c r="P7" s="8"/>
      <c r="Q7" s="8"/>
      <c r="R7" s="8"/>
      <c r="S7" s="8"/>
      <c r="T7" s="8"/>
      <c r="U7" s="8"/>
      <c r="V7" s="8"/>
      <c r="W7" s="8"/>
      <c r="X7" s="8"/>
      <c r="Y7" s="8"/>
      <c r="Z7" s="8"/>
      <c r="AA7" s="8"/>
      <c r="AB7" s="8"/>
      <c r="AC7" s="8"/>
    </row>
    <row r="8" spans="1:29" ht="14.25" thickTop="1" thickBot="1" x14ac:dyDescent="0.25">
      <c r="A8" s="3"/>
      <c r="B8" s="9" t="s">
        <v>267</v>
      </c>
      <c r="C8" s="125"/>
      <c r="D8" s="126" t="str">
        <f>D35</f>
        <v>Virement</v>
      </c>
      <c r="E8" s="10" t="s">
        <v>180</v>
      </c>
      <c r="F8" s="11"/>
      <c r="G8" s="493" t="s">
        <v>140</v>
      </c>
      <c r="H8" s="493"/>
      <c r="I8" s="491">
        <f ca="1">SUM(D5+10)</f>
        <v>43463</v>
      </c>
      <c r="J8" s="492"/>
      <c r="N8" s="3"/>
      <c r="O8" s="60"/>
      <c r="P8" s="7"/>
      <c r="Q8" s="7"/>
      <c r="R8" s="7"/>
      <c r="S8" s="7"/>
      <c r="T8" s="7"/>
      <c r="U8" s="7"/>
      <c r="V8" s="7"/>
      <c r="W8" s="7"/>
      <c r="X8" s="7"/>
      <c r="Y8" s="7"/>
      <c r="Z8" s="7"/>
      <c r="AA8" s="7"/>
      <c r="AB8" s="7"/>
      <c r="AC8" s="7"/>
    </row>
    <row r="9" spans="1:29" ht="13.5" thickBot="1" x14ac:dyDescent="0.25">
      <c r="A9" s="3"/>
      <c r="B9" s="93" t="s">
        <v>141</v>
      </c>
      <c r="C9" s="483"/>
      <c r="D9" s="483"/>
      <c r="E9" s="483"/>
      <c r="F9" s="483"/>
      <c r="G9" s="483"/>
      <c r="H9" s="483"/>
      <c r="I9" s="483"/>
      <c r="J9" s="484"/>
      <c r="N9" s="3"/>
      <c r="O9" s="60"/>
      <c r="P9" s="7"/>
      <c r="Q9" s="7"/>
      <c r="R9" s="7"/>
      <c r="S9" s="7"/>
      <c r="T9" s="7"/>
      <c r="U9" s="7"/>
      <c r="V9" s="7"/>
      <c r="W9" s="7"/>
      <c r="X9" s="7"/>
      <c r="Y9" s="7"/>
      <c r="Z9" s="7"/>
      <c r="AA9" s="7"/>
      <c r="AB9" s="7"/>
      <c r="AC9" s="7"/>
    </row>
    <row r="10" spans="1:29" ht="14.25" thickTop="1" thickBot="1" x14ac:dyDescent="0.25">
      <c r="A10" s="3"/>
      <c r="B10" s="87" t="str">
        <f>B3</f>
        <v>Facture</v>
      </c>
      <c r="C10" s="88" t="s">
        <v>264</v>
      </c>
      <c r="D10" s="90"/>
      <c r="E10" s="91" t="str">
        <f>IF(D10&lt;&gt;"",D5+30,"")</f>
        <v/>
      </c>
      <c r="F10" s="485"/>
      <c r="G10" s="485"/>
      <c r="H10" s="92" t="s">
        <v>266</v>
      </c>
      <c r="I10" s="495">
        <f ca="1">TODAY()</f>
        <v>43453</v>
      </c>
      <c r="J10" s="496"/>
      <c r="K10" s="82"/>
      <c r="L10" s="82"/>
      <c r="M10" s="82"/>
      <c r="N10" s="80"/>
      <c r="O10" s="60"/>
      <c r="P10" s="7"/>
      <c r="Q10" s="7"/>
      <c r="R10" s="7"/>
      <c r="S10" s="7"/>
      <c r="T10" s="7"/>
      <c r="U10" s="7"/>
      <c r="V10" s="7"/>
      <c r="W10" s="7"/>
      <c r="X10" s="7"/>
      <c r="Y10" s="7"/>
      <c r="Z10" s="7"/>
      <c r="AA10" s="7"/>
      <c r="AB10" s="7"/>
      <c r="AC10" s="7"/>
    </row>
    <row r="11" spans="1:29" ht="23.25" thickBot="1" x14ac:dyDescent="0.25">
      <c r="A11" s="3"/>
      <c r="B11" s="12" t="s">
        <v>145</v>
      </c>
      <c r="C11" s="13" t="s">
        <v>146</v>
      </c>
      <c r="D11" s="486" t="s">
        <v>147</v>
      </c>
      <c r="E11" s="487"/>
      <c r="F11" s="14" t="s">
        <v>148</v>
      </c>
      <c r="G11" s="15" t="s">
        <v>149</v>
      </c>
      <c r="H11" s="486" t="s">
        <v>150</v>
      </c>
      <c r="I11" s="488"/>
      <c r="J11" s="16" t="s">
        <v>151</v>
      </c>
      <c r="K11" s="89" t="s">
        <v>260</v>
      </c>
      <c r="L11" s="89"/>
      <c r="N11" s="3"/>
      <c r="O11" s="60"/>
      <c r="P11" s="7"/>
      <c r="Q11" s="7"/>
      <c r="R11" s="7"/>
      <c r="S11" s="7"/>
      <c r="T11" s="7"/>
      <c r="U11" s="7"/>
      <c r="V11" s="7"/>
      <c r="W11" s="7"/>
      <c r="X11" s="7"/>
      <c r="Y11" s="7"/>
      <c r="Z11" s="7"/>
      <c r="AA11" s="7"/>
      <c r="AB11" s="7"/>
      <c r="AC11" s="7"/>
    </row>
    <row r="12" spans="1:29" ht="13.5" thickBot="1" x14ac:dyDescent="0.25">
      <c r="A12" s="3"/>
      <c r="B12" s="17" t="str">
        <f t="shared" ref="B12:B32" ca="1" si="0">FormP</f>
        <v/>
      </c>
      <c r="C12" s="18"/>
      <c r="D12" s="489"/>
      <c r="E12" s="490"/>
      <c r="F12" s="47" t="s">
        <v>268</v>
      </c>
      <c r="G12" s="19" t="str">
        <f t="shared" ref="G12:G24" ca="1" si="1">IF(B12&lt;&gt;"",VLOOKUP(B12,CodeDP,4,FALSE),"")</f>
        <v/>
      </c>
      <c r="H12" s="20"/>
      <c r="I12" s="21" t="str">
        <f t="shared" ref="I12:I32" si="2">IF(AND(C12&lt;&gt;"",D12&lt;&gt;"",H12),C12*G12*H12,"")</f>
        <v/>
      </c>
      <c r="J12" s="22" t="str">
        <f t="shared" ref="J12:J32" ca="1" si="3">IF(AND(B12&lt;&gt;"",G12&lt;&gt;"",F12&lt;&gt;""),(G12*C12)-I12,"")</f>
        <v/>
      </c>
      <c r="K12" s="95" t="s">
        <v>261</v>
      </c>
      <c r="L12" s="96" t="s">
        <v>265</v>
      </c>
      <c r="N12" s="3"/>
      <c r="O12" s="60"/>
      <c r="P12" s="7"/>
      <c r="Q12" s="7"/>
      <c r="R12" s="7"/>
      <c r="S12" s="7"/>
      <c r="T12" s="7"/>
      <c r="U12" s="7"/>
      <c r="V12" s="7"/>
      <c r="W12" s="7"/>
      <c r="X12" s="7"/>
      <c r="Y12" s="7"/>
      <c r="Z12" s="7"/>
      <c r="AA12" s="7"/>
      <c r="AB12" s="7"/>
      <c r="AC12" s="7"/>
    </row>
    <row r="13" spans="1:29" x14ac:dyDescent="0.2">
      <c r="A13" s="3"/>
      <c r="B13" s="17" t="str">
        <f t="shared" ca="1" si="0"/>
        <v/>
      </c>
      <c r="C13" s="18"/>
      <c r="D13" s="480"/>
      <c r="E13" s="481"/>
      <c r="F13" s="48" t="str">
        <f>IF(AND(C13&lt;&gt;"",D13&lt;&gt;""),$F$12,"")</f>
        <v/>
      </c>
      <c r="G13" s="19" t="str">
        <f t="shared" ca="1" si="1"/>
        <v/>
      </c>
      <c r="H13" s="20"/>
      <c r="I13" s="21" t="str">
        <f t="shared" si="2"/>
        <v/>
      </c>
      <c r="J13" s="22" t="str">
        <f t="shared" ca="1" si="3"/>
        <v/>
      </c>
      <c r="K13" s="96" t="s">
        <v>262</v>
      </c>
      <c r="L13" s="66"/>
      <c r="N13" s="3"/>
      <c r="O13" s="60"/>
      <c r="P13" s="7"/>
      <c r="Q13" s="7"/>
      <c r="R13" s="7"/>
      <c r="S13" s="7"/>
      <c r="T13" s="7"/>
      <c r="U13" s="7"/>
      <c r="V13" s="7"/>
      <c r="W13" s="7"/>
      <c r="X13" s="7"/>
      <c r="Y13" s="7"/>
      <c r="Z13" s="7"/>
      <c r="AA13" s="7"/>
      <c r="AB13" s="7"/>
      <c r="AC13" s="7"/>
    </row>
    <row r="14" spans="1:29" x14ac:dyDescent="0.2">
      <c r="A14" s="3"/>
      <c r="B14" s="17" t="str">
        <f t="shared" ca="1" si="0"/>
        <v/>
      </c>
      <c r="C14" s="18"/>
      <c r="D14" s="480"/>
      <c r="E14" s="481"/>
      <c r="F14" s="48" t="str">
        <f t="shared" ref="F14:F34" si="4">IF(AND(C14&lt;&gt;"",D14&lt;&gt;""),$F$12,"")</f>
        <v/>
      </c>
      <c r="G14" s="19" t="str">
        <f t="shared" ca="1" si="1"/>
        <v/>
      </c>
      <c r="H14" s="20"/>
      <c r="I14" s="21" t="str">
        <f t="shared" si="2"/>
        <v/>
      </c>
      <c r="J14" s="22" t="str">
        <f t="shared" ca="1" si="3"/>
        <v/>
      </c>
      <c r="L14" s="66"/>
      <c r="M14" s="66"/>
      <c r="N14" s="3"/>
      <c r="O14" s="60"/>
      <c r="P14" s="7"/>
      <c r="Q14" s="7"/>
      <c r="R14" s="7"/>
      <c r="S14" s="7"/>
      <c r="T14" s="7"/>
      <c r="U14" s="7"/>
      <c r="V14" s="7"/>
      <c r="W14" s="7"/>
      <c r="X14" s="7"/>
      <c r="Y14" s="7"/>
      <c r="Z14" s="7"/>
      <c r="AA14" s="7"/>
      <c r="AB14" s="7"/>
      <c r="AC14" s="7"/>
    </row>
    <row r="15" spans="1:29" x14ac:dyDescent="0.2">
      <c r="A15" s="3"/>
      <c r="B15" s="17" t="str">
        <f t="shared" ca="1" si="0"/>
        <v/>
      </c>
      <c r="C15" s="18"/>
      <c r="D15" s="480"/>
      <c r="E15" s="481"/>
      <c r="F15" s="48" t="str">
        <f t="shared" si="4"/>
        <v/>
      </c>
      <c r="G15" s="19" t="str">
        <f t="shared" ca="1" si="1"/>
        <v/>
      </c>
      <c r="H15" s="20"/>
      <c r="I15" s="21" t="str">
        <f t="shared" si="2"/>
        <v/>
      </c>
      <c r="J15" s="22" t="str">
        <f t="shared" ca="1" si="3"/>
        <v/>
      </c>
      <c r="L15" s="66"/>
      <c r="M15" s="66"/>
      <c r="N15" s="3"/>
      <c r="O15" s="60"/>
      <c r="P15" s="7"/>
      <c r="Q15" s="7"/>
      <c r="R15" s="7"/>
      <c r="S15" s="7"/>
      <c r="T15" s="7"/>
      <c r="U15" s="7"/>
      <c r="V15" s="7"/>
      <c r="W15" s="7"/>
      <c r="X15" s="7"/>
      <c r="Y15" s="7"/>
      <c r="Z15" s="7"/>
      <c r="AA15" s="7"/>
      <c r="AB15" s="7"/>
      <c r="AC15" s="7"/>
    </row>
    <row r="16" spans="1:29" x14ac:dyDescent="0.2">
      <c r="A16" s="3"/>
      <c r="B16" s="17" t="str">
        <f t="shared" ca="1" si="0"/>
        <v/>
      </c>
      <c r="C16" s="18"/>
      <c r="D16" s="480"/>
      <c r="E16" s="481"/>
      <c r="F16" s="48" t="str">
        <f t="shared" si="4"/>
        <v/>
      </c>
      <c r="G16" s="19" t="str">
        <f t="shared" ca="1" si="1"/>
        <v/>
      </c>
      <c r="H16" s="20"/>
      <c r="I16" s="21" t="str">
        <f t="shared" si="2"/>
        <v/>
      </c>
      <c r="J16" s="22" t="str">
        <f t="shared" ca="1" si="3"/>
        <v/>
      </c>
      <c r="K16" s="67"/>
      <c r="L16" s="67"/>
      <c r="M16" s="67"/>
      <c r="N16" s="3"/>
      <c r="O16" s="60"/>
      <c r="P16" s="7"/>
      <c r="Q16" s="7"/>
      <c r="R16" s="7"/>
      <c r="S16" s="7"/>
      <c r="T16" s="7"/>
      <c r="U16" s="7"/>
      <c r="V16" s="7"/>
      <c r="W16" s="7"/>
      <c r="X16" s="7"/>
      <c r="Y16" s="7"/>
      <c r="Z16" s="7"/>
      <c r="AA16" s="7"/>
      <c r="AB16" s="7"/>
      <c r="AC16" s="7"/>
    </row>
    <row r="17" spans="1:29" x14ac:dyDescent="0.2">
      <c r="A17" s="3"/>
      <c r="B17" s="17" t="str">
        <f t="shared" ca="1" si="0"/>
        <v/>
      </c>
      <c r="C17" s="18"/>
      <c r="D17" s="480"/>
      <c r="E17" s="481"/>
      <c r="F17" s="48" t="str">
        <f t="shared" ref="F17:F22" si="5">IF(AND(C17&lt;&gt;"",D17&lt;&gt;""),$F$12,"")</f>
        <v/>
      </c>
      <c r="G17" s="19" t="str">
        <f t="shared" ref="G17:G22" ca="1" si="6">IF(B17&lt;&gt;"",VLOOKUP(B17,CodeDP,4,FALSE),"")</f>
        <v/>
      </c>
      <c r="H17" s="20"/>
      <c r="I17" s="21" t="str">
        <f t="shared" ref="I17:I22" si="7">IF(AND(C17&lt;&gt;"",D17&lt;&gt;"",H17),C17*G17*H17,"")</f>
        <v/>
      </c>
      <c r="J17" s="22" t="str">
        <f t="shared" ref="J17:J22" ca="1" si="8">IF(AND(B17&lt;&gt;"",G17&lt;&gt;"",F17&lt;&gt;""),(G17*C17)-I17,"")</f>
        <v/>
      </c>
      <c r="K17" s="68" t="s">
        <v>142</v>
      </c>
      <c r="L17" s="69" t="s">
        <v>143</v>
      </c>
      <c r="M17" s="69" t="s">
        <v>144</v>
      </c>
      <c r="N17" s="3"/>
      <c r="O17" s="60"/>
      <c r="P17" s="7"/>
      <c r="Q17" s="7"/>
      <c r="R17" s="7"/>
      <c r="S17" s="7"/>
      <c r="T17" s="7"/>
      <c r="U17" s="7"/>
      <c r="V17" s="7"/>
      <c r="W17" s="7"/>
      <c r="X17" s="7"/>
      <c r="Y17" s="7"/>
      <c r="Z17" s="7"/>
      <c r="AA17" s="7"/>
      <c r="AB17" s="7"/>
      <c r="AC17" s="7"/>
    </row>
    <row r="18" spans="1:29" x14ac:dyDescent="0.2">
      <c r="A18" s="3"/>
      <c r="B18" s="17" t="str">
        <f t="shared" ca="1" si="0"/>
        <v/>
      </c>
      <c r="C18" s="18"/>
      <c r="D18" s="480"/>
      <c r="E18" s="481"/>
      <c r="F18" s="48" t="str">
        <f t="shared" si="5"/>
        <v/>
      </c>
      <c r="G18" s="19" t="str">
        <f t="shared" ca="1" si="6"/>
        <v/>
      </c>
      <c r="H18" s="20"/>
      <c r="I18" s="21" t="str">
        <f t="shared" si="7"/>
        <v/>
      </c>
      <c r="J18" s="22" t="str">
        <f t="shared" ca="1" si="8"/>
        <v/>
      </c>
      <c r="K18" s="70"/>
      <c r="L18" s="71"/>
      <c r="M18" s="71"/>
      <c r="N18" s="3"/>
      <c r="O18" s="60"/>
      <c r="P18" s="7"/>
      <c r="Q18" s="7"/>
      <c r="R18" s="7"/>
      <c r="S18" s="7"/>
      <c r="T18" s="7"/>
      <c r="U18" s="7"/>
      <c r="V18" s="7"/>
      <c r="W18" s="7"/>
      <c r="X18" s="7"/>
      <c r="Y18" s="7"/>
      <c r="Z18" s="7"/>
      <c r="AA18" s="7"/>
      <c r="AB18" s="7"/>
      <c r="AC18" s="7"/>
    </row>
    <row r="19" spans="1:29" x14ac:dyDescent="0.2">
      <c r="A19" s="3"/>
      <c r="B19" s="17" t="str">
        <f t="shared" ca="1" si="0"/>
        <v/>
      </c>
      <c r="C19" s="18"/>
      <c r="D19" s="480"/>
      <c r="E19" s="481"/>
      <c r="F19" s="48" t="str">
        <f t="shared" si="5"/>
        <v/>
      </c>
      <c r="G19" s="19" t="str">
        <f t="shared" ca="1" si="6"/>
        <v/>
      </c>
      <c r="H19" s="20"/>
      <c r="I19" s="21" t="str">
        <f t="shared" si="7"/>
        <v/>
      </c>
      <c r="J19" s="22" t="str">
        <f t="shared" ca="1" si="8"/>
        <v/>
      </c>
      <c r="K19" s="72">
        <f>IF('DonnesP-Jadestone'!C3,'DonnesP-Jadestone'!C3,"")</f>
        <v>0.1</v>
      </c>
      <c r="L19" s="72">
        <f>IF('DonnesP-Jadestone'!C4,'DonnesP-Jadestone'!C4,"")</f>
        <v>0.2</v>
      </c>
      <c r="M19" s="73" t="s">
        <v>152</v>
      </c>
      <c r="N19" s="3"/>
      <c r="O19" s="60"/>
      <c r="P19" s="7"/>
      <c r="Q19" s="7"/>
      <c r="R19" s="7"/>
      <c r="S19" s="7"/>
      <c r="T19" s="7"/>
      <c r="U19" s="7"/>
      <c r="V19" s="7"/>
      <c r="W19" s="7"/>
      <c r="X19" s="7"/>
      <c r="Y19" s="7"/>
      <c r="Z19" s="7"/>
      <c r="AA19" s="7"/>
      <c r="AB19" s="7"/>
      <c r="AC19" s="7"/>
    </row>
    <row r="20" spans="1:29" x14ac:dyDescent="0.2">
      <c r="A20" s="3"/>
      <c r="B20" s="17" t="str">
        <f t="shared" ca="1" si="0"/>
        <v/>
      </c>
      <c r="C20" s="18"/>
      <c r="D20" s="480"/>
      <c r="E20" s="481"/>
      <c r="F20" s="48" t="str">
        <f t="shared" si="5"/>
        <v/>
      </c>
      <c r="G20" s="19" t="str">
        <f t="shared" ca="1" si="6"/>
        <v/>
      </c>
      <c r="H20" s="20"/>
      <c r="I20" s="21" t="str">
        <f t="shared" si="7"/>
        <v/>
      </c>
      <c r="J20" s="22" t="str">
        <f t="shared" ca="1" si="8"/>
        <v/>
      </c>
      <c r="K20" s="74" t="str">
        <f t="shared" ref="K20:K42" ca="1" si="9">IF(AND(J12&lt;&gt;"",F12="P"),J12,"")</f>
        <v/>
      </c>
      <c r="L20" s="74" t="str">
        <f t="shared" ref="L20:L42" ca="1" si="10">IF(AND(J12&lt;&gt;"",F12="V"),J12,"")</f>
        <v/>
      </c>
      <c r="M20" s="74" t="str">
        <f t="shared" ref="M20:M40" ca="1" si="11">IF(AND(J12&lt;&gt;"",F12=0),J12,"")</f>
        <v/>
      </c>
      <c r="N20" s="3"/>
      <c r="O20" s="60"/>
      <c r="P20" s="7"/>
      <c r="Q20" s="7"/>
      <c r="R20" s="7"/>
      <c r="S20" s="7"/>
      <c r="T20" s="7"/>
      <c r="U20" s="7"/>
      <c r="V20" s="7"/>
      <c r="W20" s="7"/>
      <c r="X20" s="7"/>
      <c r="Y20" s="7"/>
      <c r="Z20" s="7"/>
      <c r="AA20" s="7"/>
      <c r="AB20" s="7"/>
      <c r="AC20" s="7"/>
    </row>
    <row r="21" spans="1:29" x14ac:dyDescent="0.2">
      <c r="A21" s="3"/>
      <c r="B21" s="17" t="str">
        <f t="shared" ca="1" si="0"/>
        <v/>
      </c>
      <c r="C21" s="18"/>
      <c r="D21" s="480"/>
      <c r="E21" s="481"/>
      <c r="F21" s="48" t="str">
        <f t="shared" si="5"/>
        <v/>
      </c>
      <c r="G21" s="19" t="str">
        <f t="shared" ca="1" si="6"/>
        <v/>
      </c>
      <c r="H21" s="20"/>
      <c r="I21" s="21" t="str">
        <f t="shared" si="7"/>
        <v/>
      </c>
      <c r="J21" s="22" t="str">
        <f t="shared" ca="1" si="8"/>
        <v/>
      </c>
      <c r="K21" s="74" t="str">
        <f t="shared" ca="1" si="9"/>
        <v/>
      </c>
      <c r="L21" s="74" t="str">
        <f t="shared" ca="1" si="10"/>
        <v/>
      </c>
      <c r="M21" s="74" t="str">
        <f t="shared" ca="1" si="11"/>
        <v/>
      </c>
      <c r="N21" s="3"/>
      <c r="O21" s="60"/>
      <c r="P21" s="7"/>
      <c r="Q21" s="7"/>
      <c r="R21" s="7"/>
      <c r="S21" s="7"/>
      <c r="T21" s="7"/>
      <c r="U21" s="7"/>
      <c r="V21" s="7"/>
      <c r="W21" s="7"/>
      <c r="X21" s="7"/>
      <c r="Y21" s="7"/>
      <c r="Z21" s="7"/>
      <c r="AA21" s="7"/>
      <c r="AB21" s="7"/>
      <c r="AC21" s="7"/>
    </row>
    <row r="22" spans="1:29" x14ac:dyDescent="0.2">
      <c r="A22" s="3"/>
      <c r="B22" s="17" t="str">
        <f t="shared" ca="1" si="0"/>
        <v/>
      </c>
      <c r="C22" s="18"/>
      <c r="D22" s="480"/>
      <c r="E22" s="481"/>
      <c r="F22" s="48" t="str">
        <f t="shared" si="5"/>
        <v/>
      </c>
      <c r="G22" s="19" t="str">
        <f t="shared" ca="1" si="6"/>
        <v/>
      </c>
      <c r="H22" s="20"/>
      <c r="I22" s="21" t="str">
        <f t="shared" si="7"/>
        <v/>
      </c>
      <c r="J22" s="22" t="str">
        <f t="shared" ca="1" si="8"/>
        <v/>
      </c>
      <c r="K22" s="74" t="str">
        <f t="shared" ca="1" si="9"/>
        <v/>
      </c>
      <c r="L22" s="74" t="str">
        <f t="shared" ca="1" si="10"/>
        <v/>
      </c>
      <c r="M22" s="74" t="str">
        <f t="shared" ca="1" si="11"/>
        <v/>
      </c>
      <c r="N22" s="3"/>
      <c r="O22" s="60"/>
      <c r="P22" s="7"/>
      <c r="Q22" s="7"/>
      <c r="R22" s="7"/>
      <c r="S22" s="7"/>
      <c r="T22" s="7"/>
      <c r="U22" s="7"/>
      <c r="V22" s="7"/>
      <c r="W22" s="7"/>
      <c r="X22" s="7"/>
      <c r="Y22" s="7"/>
      <c r="Z22" s="7"/>
      <c r="AA22" s="7"/>
      <c r="AB22" s="7"/>
      <c r="AC22" s="7"/>
    </row>
    <row r="23" spans="1:29" x14ac:dyDescent="0.2">
      <c r="A23" s="3"/>
      <c r="B23" s="17" t="str">
        <f t="shared" ca="1" si="0"/>
        <v/>
      </c>
      <c r="C23" s="18"/>
      <c r="D23" s="480"/>
      <c r="E23" s="481"/>
      <c r="F23" s="48" t="str">
        <f t="shared" si="4"/>
        <v/>
      </c>
      <c r="G23" s="19" t="str">
        <f t="shared" ca="1" si="1"/>
        <v/>
      </c>
      <c r="H23" s="20"/>
      <c r="I23" s="21" t="str">
        <f t="shared" si="2"/>
        <v/>
      </c>
      <c r="J23" s="22" t="str">
        <f t="shared" ca="1" si="3"/>
        <v/>
      </c>
      <c r="K23" s="74" t="str">
        <f t="shared" ca="1" si="9"/>
        <v/>
      </c>
      <c r="L23" s="74" t="str">
        <f t="shared" ca="1" si="10"/>
        <v/>
      </c>
      <c r="M23" s="74" t="str">
        <f t="shared" ca="1" si="11"/>
        <v/>
      </c>
      <c r="N23" s="3"/>
      <c r="O23" s="60"/>
      <c r="P23" s="7"/>
      <c r="Q23" s="7"/>
      <c r="R23" s="7"/>
      <c r="S23" s="7"/>
      <c r="T23" s="7"/>
      <c r="U23" s="7"/>
      <c r="V23" s="7"/>
      <c r="W23" s="7"/>
      <c r="X23" s="7"/>
      <c r="Y23" s="7"/>
      <c r="Z23" s="7"/>
      <c r="AA23" s="7"/>
      <c r="AB23" s="7"/>
      <c r="AC23" s="7"/>
    </row>
    <row r="24" spans="1:29" x14ac:dyDescent="0.2">
      <c r="A24" s="3"/>
      <c r="B24" s="17" t="str">
        <f t="shared" ca="1" si="0"/>
        <v/>
      </c>
      <c r="C24" s="18"/>
      <c r="D24" s="480"/>
      <c r="E24" s="481"/>
      <c r="F24" s="48" t="str">
        <f t="shared" si="4"/>
        <v/>
      </c>
      <c r="G24" s="19" t="str">
        <f t="shared" ca="1" si="1"/>
        <v/>
      </c>
      <c r="H24" s="20"/>
      <c r="I24" s="21" t="str">
        <f t="shared" si="2"/>
        <v/>
      </c>
      <c r="J24" s="22" t="str">
        <f t="shared" ca="1" si="3"/>
        <v/>
      </c>
      <c r="K24" s="74" t="str">
        <f t="shared" ca="1" si="9"/>
        <v/>
      </c>
      <c r="L24" s="74" t="str">
        <f t="shared" ca="1" si="10"/>
        <v/>
      </c>
      <c r="M24" s="74" t="str">
        <f t="shared" ca="1" si="11"/>
        <v/>
      </c>
      <c r="N24" s="3"/>
      <c r="O24" s="60"/>
      <c r="P24" s="7"/>
      <c r="Q24" s="7"/>
      <c r="R24" s="7"/>
      <c r="S24" s="7"/>
      <c r="T24" s="7"/>
      <c r="U24" s="7"/>
      <c r="V24" s="7"/>
      <c r="W24" s="7"/>
      <c r="X24" s="7"/>
      <c r="Y24" s="7"/>
      <c r="Z24" s="7"/>
      <c r="AA24" s="7"/>
      <c r="AB24" s="7"/>
      <c r="AC24" s="7"/>
    </row>
    <row r="25" spans="1:29" x14ac:dyDescent="0.2">
      <c r="A25" s="3"/>
      <c r="B25" s="17" t="str">
        <f t="shared" ca="1" si="0"/>
        <v/>
      </c>
      <c r="C25" s="18"/>
      <c r="D25" s="480"/>
      <c r="E25" s="481"/>
      <c r="F25" s="48" t="str">
        <f t="shared" si="4"/>
        <v/>
      </c>
      <c r="G25" s="19" t="str">
        <f t="shared" ref="G25:G32" ca="1" si="12">IF(B25&lt;&gt;"",VLOOKUP(B25,CodeDP,4,FALSE),"")</f>
        <v/>
      </c>
      <c r="H25" s="20"/>
      <c r="I25" s="21" t="str">
        <f t="shared" si="2"/>
        <v/>
      </c>
      <c r="J25" s="22" t="str">
        <f t="shared" ca="1" si="3"/>
        <v/>
      </c>
      <c r="K25" s="74" t="str">
        <f t="shared" ref="K25:K30" ca="1" si="13">IF(AND(J17&lt;&gt;"",F17="P"),J17,"")</f>
        <v/>
      </c>
      <c r="L25" s="74" t="str">
        <f t="shared" ref="L25:L30" ca="1" si="14">IF(AND(J17&lt;&gt;"",F17="V"),J17,"")</f>
        <v/>
      </c>
      <c r="M25" s="74" t="str">
        <f t="shared" ref="M25:M30" ca="1" si="15">IF(AND(J17&lt;&gt;"",F17=0),J17,"")</f>
        <v/>
      </c>
      <c r="N25" s="3"/>
      <c r="O25" s="60"/>
      <c r="P25" s="7"/>
      <c r="Q25" s="7"/>
      <c r="R25" s="7"/>
      <c r="S25" s="7"/>
      <c r="T25" s="7"/>
      <c r="U25" s="7"/>
      <c r="V25" s="7"/>
      <c r="W25" s="7"/>
      <c r="X25" s="7"/>
      <c r="Y25" s="7"/>
      <c r="Z25" s="7"/>
      <c r="AA25" s="7"/>
      <c r="AB25" s="7"/>
      <c r="AC25" s="7"/>
    </row>
    <row r="26" spans="1:29" x14ac:dyDescent="0.2">
      <c r="A26" s="3"/>
      <c r="B26" s="17" t="str">
        <f t="shared" ca="1" si="0"/>
        <v/>
      </c>
      <c r="C26" s="18"/>
      <c r="D26" s="480"/>
      <c r="E26" s="481"/>
      <c r="F26" s="48" t="str">
        <f t="shared" si="4"/>
        <v/>
      </c>
      <c r="G26" s="19" t="str">
        <f t="shared" ca="1" si="12"/>
        <v/>
      </c>
      <c r="H26" s="20"/>
      <c r="I26" s="21" t="str">
        <f t="shared" si="2"/>
        <v/>
      </c>
      <c r="J26" s="22" t="str">
        <f t="shared" ca="1" si="3"/>
        <v/>
      </c>
      <c r="K26" s="74" t="str">
        <f t="shared" ca="1" si="13"/>
        <v/>
      </c>
      <c r="L26" s="74" t="str">
        <f t="shared" ca="1" si="14"/>
        <v/>
      </c>
      <c r="M26" s="74" t="str">
        <f t="shared" ca="1" si="15"/>
        <v/>
      </c>
      <c r="N26" s="3"/>
      <c r="O26" s="60"/>
      <c r="P26" s="7"/>
      <c r="Q26" s="7"/>
      <c r="R26" s="7"/>
      <c r="S26" s="7"/>
      <c r="T26" s="7"/>
      <c r="U26" s="7"/>
      <c r="V26" s="7"/>
      <c r="W26" s="7"/>
      <c r="X26" s="7"/>
      <c r="Y26" s="7"/>
      <c r="Z26" s="7"/>
      <c r="AA26" s="7"/>
      <c r="AB26" s="7"/>
      <c r="AC26" s="7"/>
    </row>
    <row r="27" spans="1:29" x14ac:dyDescent="0.2">
      <c r="A27" s="3"/>
      <c r="B27" s="17" t="str">
        <f t="shared" ca="1" si="0"/>
        <v/>
      </c>
      <c r="C27" s="18"/>
      <c r="D27" s="480"/>
      <c r="E27" s="481"/>
      <c r="F27" s="48" t="str">
        <f t="shared" si="4"/>
        <v/>
      </c>
      <c r="G27" s="19" t="str">
        <f t="shared" ca="1" si="12"/>
        <v/>
      </c>
      <c r="H27" s="20"/>
      <c r="I27" s="21" t="str">
        <f t="shared" si="2"/>
        <v/>
      </c>
      <c r="J27" s="22" t="str">
        <f t="shared" ca="1" si="3"/>
        <v/>
      </c>
      <c r="K27" s="74" t="str">
        <f t="shared" ca="1" si="13"/>
        <v/>
      </c>
      <c r="L27" s="74" t="str">
        <f t="shared" ca="1" si="14"/>
        <v/>
      </c>
      <c r="M27" s="74" t="str">
        <f t="shared" ca="1" si="15"/>
        <v/>
      </c>
      <c r="N27" s="3"/>
      <c r="O27" s="60"/>
      <c r="P27" s="7"/>
      <c r="Q27" s="7"/>
      <c r="R27" s="7"/>
      <c r="S27" s="7"/>
      <c r="T27" s="7"/>
      <c r="U27" s="7"/>
      <c r="V27" s="7"/>
      <c r="W27" s="7"/>
      <c r="X27" s="7"/>
      <c r="Y27" s="7"/>
      <c r="Z27" s="7"/>
      <c r="AA27" s="7"/>
      <c r="AB27" s="7"/>
      <c r="AC27" s="7"/>
    </row>
    <row r="28" spans="1:29" x14ac:dyDescent="0.2">
      <c r="A28" s="3"/>
      <c r="B28" s="17" t="str">
        <f t="shared" ca="1" si="0"/>
        <v/>
      </c>
      <c r="C28" s="18"/>
      <c r="D28" s="480"/>
      <c r="E28" s="481"/>
      <c r="F28" s="48" t="str">
        <f t="shared" si="4"/>
        <v/>
      </c>
      <c r="G28" s="19" t="str">
        <f t="shared" ca="1" si="12"/>
        <v/>
      </c>
      <c r="H28" s="20"/>
      <c r="I28" s="21" t="str">
        <f t="shared" si="2"/>
        <v/>
      </c>
      <c r="J28" s="22" t="str">
        <f t="shared" ca="1" si="3"/>
        <v/>
      </c>
      <c r="K28" s="74" t="str">
        <f t="shared" ca="1" si="13"/>
        <v/>
      </c>
      <c r="L28" s="74" t="str">
        <f t="shared" ca="1" si="14"/>
        <v/>
      </c>
      <c r="M28" s="74" t="str">
        <f t="shared" ca="1" si="15"/>
        <v/>
      </c>
      <c r="N28" s="3"/>
      <c r="O28" s="60"/>
      <c r="P28" s="7"/>
      <c r="Q28" s="7"/>
      <c r="R28" s="7"/>
      <c r="S28" s="7"/>
      <c r="T28" s="7"/>
      <c r="U28" s="7"/>
      <c r="V28" s="7"/>
      <c r="W28" s="7"/>
      <c r="X28" s="7"/>
      <c r="Y28" s="7"/>
      <c r="Z28" s="7"/>
      <c r="AA28" s="7"/>
      <c r="AB28" s="7"/>
      <c r="AC28" s="7"/>
    </row>
    <row r="29" spans="1:29" x14ac:dyDescent="0.2">
      <c r="A29" s="3"/>
      <c r="B29" s="17" t="str">
        <f t="shared" ca="1" si="0"/>
        <v/>
      </c>
      <c r="C29" s="18"/>
      <c r="D29" s="480"/>
      <c r="E29" s="481"/>
      <c r="F29" s="48" t="str">
        <f t="shared" si="4"/>
        <v/>
      </c>
      <c r="G29" s="19" t="str">
        <f t="shared" ca="1" si="12"/>
        <v/>
      </c>
      <c r="H29" s="20"/>
      <c r="I29" s="21" t="str">
        <f t="shared" si="2"/>
        <v/>
      </c>
      <c r="J29" s="22" t="str">
        <f t="shared" ca="1" si="3"/>
        <v/>
      </c>
      <c r="K29" s="74" t="str">
        <f t="shared" ca="1" si="13"/>
        <v/>
      </c>
      <c r="L29" s="74" t="str">
        <f t="shared" ca="1" si="14"/>
        <v/>
      </c>
      <c r="M29" s="74" t="str">
        <f t="shared" ca="1" si="15"/>
        <v/>
      </c>
      <c r="N29" s="3"/>
      <c r="O29" s="60"/>
      <c r="P29" s="7"/>
      <c r="Q29" s="7"/>
      <c r="R29" s="7"/>
      <c r="S29" s="7"/>
      <c r="T29" s="7"/>
      <c r="U29" s="7"/>
      <c r="V29" s="7"/>
      <c r="W29" s="7"/>
      <c r="X29" s="7"/>
      <c r="Y29" s="7"/>
      <c r="Z29" s="7"/>
      <c r="AA29" s="7"/>
      <c r="AB29" s="7"/>
      <c r="AC29" s="7"/>
    </row>
    <row r="30" spans="1:29" x14ac:dyDescent="0.2">
      <c r="A30" s="3"/>
      <c r="B30" s="17" t="str">
        <f t="shared" ca="1" si="0"/>
        <v/>
      </c>
      <c r="C30" s="18"/>
      <c r="D30" s="480"/>
      <c r="E30" s="481"/>
      <c r="F30" s="48" t="str">
        <f t="shared" si="4"/>
        <v/>
      </c>
      <c r="G30" s="19" t="str">
        <f t="shared" ca="1" si="12"/>
        <v/>
      </c>
      <c r="H30" s="20"/>
      <c r="I30" s="21" t="str">
        <f t="shared" si="2"/>
        <v/>
      </c>
      <c r="J30" s="22" t="str">
        <f t="shared" ca="1" si="3"/>
        <v/>
      </c>
      <c r="K30" s="74" t="str">
        <f t="shared" ca="1" si="13"/>
        <v/>
      </c>
      <c r="L30" s="74" t="str">
        <f t="shared" ca="1" si="14"/>
        <v/>
      </c>
      <c r="M30" s="74" t="str">
        <f t="shared" ca="1" si="15"/>
        <v/>
      </c>
      <c r="N30" s="3"/>
      <c r="O30" s="60"/>
      <c r="P30" s="7"/>
      <c r="Q30" s="7"/>
      <c r="R30" s="7"/>
      <c r="S30" s="7"/>
      <c r="T30" s="7"/>
      <c r="U30" s="7"/>
      <c r="V30" s="7"/>
      <c r="W30" s="7"/>
      <c r="X30" s="7"/>
      <c r="Y30" s="7"/>
      <c r="Z30" s="7"/>
      <c r="AA30" s="7"/>
      <c r="AB30" s="7"/>
      <c r="AC30" s="7"/>
    </row>
    <row r="31" spans="1:29" s="28" customFormat="1" x14ac:dyDescent="0.2">
      <c r="A31" s="23"/>
      <c r="B31" s="17" t="str">
        <f t="shared" ca="1" si="0"/>
        <v/>
      </c>
      <c r="C31" s="18"/>
      <c r="D31" s="480"/>
      <c r="E31" s="481"/>
      <c r="F31" s="48" t="str">
        <f t="shared" si="4"/>
        <v/>
      </c>
      <c r="G31" s="19" t="str">
        <f t="shared" ca="1" si="12"/>
        <v/>
      </c>
      <c r="H31" s="20"/>
      <c r="I31" s="21" t="str">
        <f t="shared" si="2"/>
        <v/>
      </c>
      <c r="J31" s="22" t="str">
        <f t="shared" ca="1" si="3"/>
        <v/>
      </c>
      <c r="K31" s="74" t="str">
        <f t="shared" ca="1" si="9"/>
        <v/>
      </c>
      <c r="L31" s="74" t="str">
        <f t="shared" ca="1" si="10"/>
        <v/>
      </c>
      <c r="M31" s="74" t="str">
        <f t="shared" ca="1" si="11"/>
        <v/>
      </c>
      <c r="N31" s="23"/>
      <c r="O31" s="23"/>
      <c r="P31" s="23"/>
      <c r="Q31" s="23"/>
      <c r="R31" s="23"/>
      <c r="S31" s="23"/>
      <c r="T31" s="23"/>
      <c r="U31" s="23"/>
      <c r="V31" s="23"/>
      <c r="W31" s="23"/>
      <c r="X31" s="23"/>
      <c r="Y31" s="23"/>
      <c r="Z31" s="23"/>
      <c r="AA31" s="23"/>
      <c r="AB31" s="23"/>
      <c r="AC31" s="23"/>
    </row>
    <row r="32" spans="1:29" s="28" customFormat="1" x14ac:dyDescent="0.2">
      <c r="A32" s="23"/>
      <c r="B32" s="17" t="str">
        <f t="shared" ca="1" si="0"/>
        <v/>
      </c>
      <c r="C32" s="18"/>
      <c r="D32" s="480"/>
      <c r="E32" s="512"/>
      <c r="F32" s="48" t="str">
        <f t="shared" si="4"/>
        <v/>
      </c>
      <c r="G32" s="19" t="str">
        <f t="shared" ca="1" si="12"/>
        <v/>
      </c>
      <c r="H32" s="20"/>
      <c r="I32" s="21" t="str">
        <f t="shared" si="2"/>
        <v/>
      </c>
      <c r="J32" s="22" t="str">
        <f t="shared" ca="1" si="3"/>
        <v/>
      </c>
      <c r="K32" s="74" t="str">
        <f t="shared" ca="1" si="9"/>
        <v/>
      </c>
      <c r="L32" s="74" t="str">
        <f t="shared" ca="1" si="10"/>
        <v/>
      </c>
      <c r="M32" s="74" t="str">
        <f t="shared" ca="1" si="11"/>
        <v/>
      </c>
      <c r="N32" s="23"/>
      <c r="O32" s="23"/>
      <c r="P32" s="23"/>
      <c r="Q32" s="23"/>
      <c r="R32" s="23"/>
      <c r="S32" s="23"/>
      <c r="T32" s="23"/>
      <c r="U32" s="23"/>
      <c r="V32" s="23"/>
      <c r="W32" s="23"/>
      <c r="X32" s="23"/>
      <c r="Y32" s="23"/>
      <c r="Z32" s="23"/>
      <c r="AA32" s="23"/>
      <c r="AB32" s="23"/>
      <c r="AC32" s="23"/>
    </row>
    <row r="33" spans="1:29" ht="15" x14ac:dyDescent="0.25">
      <c r="A33" s="3"/>
      <c r="B33" s="24" t="s">
        <v>153</v>
      </c>
      <c r="C33" s="25"/>
      <c r="D33" s="509" t="s">
        <v>150</v>
      </c>
      <c r="E33" s="510"/>
      <c r="F33" s="510"/>
      <c r="G33" s="511"/>
      <c r="H33" s="20"/>
      <c r="I33" s="26"/>
      <c r="J33" s="27">
        <f ca="1">-SUM(J6:J32)*H33</f>
        <v>0</v>
      </c>
      <c r="K33" s="74" t="str">
        <f t="shared" ca="1" si="9"/>
        <v/>
      </c>
      <c r="L33" s="74" t="str">
        <f t="shared" ca="1" si="10"/>
        <v/>
      </c>
      <c r="M33" s="74" t="str">
        <f t="shared" ca="1" si="11"/>
        <v/>
      </c>
      <c r="N33" s="3"/>
      <c r="O33" s="60"/>
      <c r="P33" s="7"/>
      <c r="Q33" s="7"/>
      <c r="R33" s="7"/>
      <c r="S33" s="7"/>
      <c r="T33" s="7"/>
      <c r="U33" s="7"/>
      <c r="V33" s="7"/>
      <c r="W33" s="7"/>
      <c r="X33" s="7"/>
      <c r="Y33" s="7"/>
      <c r="Z33" s="7"/>
      <c r="AA33" s="7"/>
      <c r="AB33" s="7"/>
      <c r="AC33" s="7"/>
    </row>
    <row r="34" spans="1:29" ht="13.5" thickBot="1" x14ac:dyDescent="0.25">
      <c r="A34" s="3"/>
      <c r="B34" s="29"/>
      <c r="C34" s="30">
        <v>1</v>
      </c>
      <c r="D34" s="506" t="s">
        <v>154</v>
      </c>
      <c r="E34" s="507"/>
      <c r="F34" s="48" t="str">
        <f t="shared" si="4"/>
        <v>v</v>
      </c>
      <c r="G34" s="112">
        <v>27.5</v>
      </c>
      <c r="H34" s="31"/>
      <c r="I34" s="31">
        <f>SUM(I12:I33)</f>
        <v>0</v>
      </c>
      <c r="J34" s="32">
        <f>IF(AND(C34&lt;&gt;"",G34&lt;&gt;"",F34&lt;&gt;""),G34*C34,G34)</f>
        <v>27.5</v>
      </c>
      <c r="K34" s="74" t="str">
        <f t="shared" ca="1" si="9"/>
        <v/>
      </c>
      <c r="L34" s="74" t="str">
        <f t="shared" ca="1" si="10"/>
        <v/>
      </c>
      <c r="M34" s="74" t="str">
        <f t="shared" ca="1" si="11"/>
        <v/>
      </c>
      <c r="N34" s="3"/>
      <c r="O34" s="60"/>
      <c r="P34" s="7"/>
      <c r="Q34" s="7"/>
      <c r="R34" s="7"/>
      <c r="S34" s="7"/>
      <c r="T34" s="7"/>
      <c r="U34" s="7"/>
      <c r="V34" s="7"/>
      <c r="W34" s="7"/>
      <c r="X34" s="7"/>
      <c r="Y34" s="7"/>
      <c r="Z34" s="7"/>
      <c r="AA34" s="7"/>
      <c r="AB34" s="7"/>
      <c r="AC34" s="7"/>
    </row>
    <row r="35" spans="1:29" ht="13.5" thickTop="1" x14ac:dyDescent="0.2">
      <c r="A35" s="3"/>
      <c r="B35" s="500" t="s">
        <v>155</v>
      </c>
      <c r="C35" s="500"/>
      <c r="D35" s="33" t="s">
        <v>135</v>
      </c>
      <c r="E35" s="508" t="s">
        <v>156</v>
      </c>
      <c r="F35" s="508"/>
      <c r="G35" s="508"/>
      <c r="H35" s="508"/>
      <c r="I35" s="34"/>
      <c r="J35" s="35">
        <f ca="1">IF(SUM(J12:J34)&lt;&gt;"",SUM(J12:J34),"")</f>
        <v>27.5</v>
      </c>
      <c r="K35" s="74" t="str">
        <f t="shared" ca="1" si="9"/>
        <v/>
      </c>
      <c r="L35" s="74" t="str">
        <f t="shared" ca="1" si="10"/>
        <v/>
      </c>
      <c r="M35" s="74" t="str">
        <f t="shared" ca="1" si="11"/>
        <v/>
      </c>
      <c r="N35" s="3"/>
      <c r="O35" s="60"/>
      <c r="P35" s="7"/>
      <c r="Q35" s="7"/>
      <c r="R35" s="7"/>
      <c r="S35" s="7"/>
      <c r="T35" s="7"/>
      <c r="U35" s="7"/>
      <c r="V35" s="7"/>
      <c r="W35" s="7"/>
      <c r="X35" s="7"/>
      <c r="Y35" s="7"/>
      <c r="Z35" s="7"/>
      <c r="AA35" s="7"/>
      <c r="AB35" s="7"/>
      <c r="AC35" s="7"/>
    </row>
    <row r="36" spans="1:29" x14ac:dyDescent="0.2">
      <c r="A36" s="3"/>
      <c r="B36" s="45"/>
      <c r="C36" s="45"/>
      <c r="D36" s="33"/>
      <c r="E36" s="504" t="s">
        <v>179</v>
      </c>
      <c r="F36" s="504"/>
      <c r="G36" s="504"/>
      <c r="H36" s="504"/>
      <c r="I36" s="36">
        <f>IF('DonnesP-Jadestone'!C3&lt;&gt;"",('DonnesP-Jadestone'!C3),"")</f>
        <v>0.1</v>
      </c>
      <c r="J36" s="46">
        <f ca="1">IF(K43&lt;&gt;"",K43*I36,"")</f>
        <v>0</v>
      </c>
      <c r="K36" s="74" t="str">
        <f t="shared" ca="1" si="9"/>
        <v/>
      </c>
      <c r="L36" s="74" t="str">
        <f t="shared" ca="1" si="10"/>
        <v/>
      </c>
      <c r="M36" s="74" t="str">
        <f t="shared" ca="1" si="11"/>
        <v/>
      </c>
      <c r="N36" s="3"/>
      <c r="O36" s="60"/>
      <c r="P36" s="7"/>
      <c r="Q36" s="7"/>
      <c r="R36" s="7"/>
      <c r="S36" s="7"/>
      <c r="T36" s="7"/>
      <c r="U36" s="7"/>
      <c r="V36" s="7"/>
      <c r="W36" s="7"/>
      <c r="X36" s="7"/>
      <c r="Y36" s="7"/>
      <c r="Z36" s="7"/>
      <c r="AA36" s="7"/>
      <c r="AB36" s="7"/>
      <c r="AC36" s="7"/>
    </row>
    <row r="37" spans="1:29" x14ac:dyDescent="0.2">
      <c r="A37" s="3"/>
      <c r="B37" s="482"/>
      <c r="C37" s="482"/>
      <c r="D37" s="482"/>
      <c r="E37" s="504" t="s">
        <v>157</v>
      </c>
      <c r="F37" s="504"/>
      <c r="G37" s="504"/>
      <c r="H37" s="504"/>
      <c r="I37" s="36">
        <f>IF('DonnesP-Jadestone'!C4&lt;&gt;"",('DonnesP-Jadestone'!C4),"")</f>
        <v>0.2</v>
      </c>
      <c r="J37" s="37">
        <f ca="1">IF(L43&lt;&gt;"",L43*I37,"")</f>
        <v>5.5</v>
      </c>
      <c r="K37" s="74" t="str">
        <f t="shared" ca="1" si="9"/>
        <v/>
      </c>
      <c r="L37" s="74" t="str">
        <f t="shared" ca="1" si="10"/>
        <v/>
      </c>
      <c r="M37" s="74" t="str">
        <f t="shared" ca="1" si="11"/>
        <v/>
      </c>
      <c r="N37" s="7"/>
      <c r="O37" s="60"/>
      <c r="P37" s="7"/>
      <c r="Q37" s="7"/>
      <c r="R37" s="7"/>
      <c r="S37" s="7"/>
      <c r="T37" s="7"/>
      <c r="U37" s="7"/>
      <c r="V37" s="7"/>
      <c r="W37" s="7"/>
      <c r="X37" s="7"/>
      <c r="Y37" s="7"/>
      <c r="Z37" s="7"/>
      <c r="AA37" s="7"/>
      <c r="AB37" s="7"/>
      <c r="AC37" s="7"/>
    </row>
    <row r="38" spans="1:29" ht="13.5" thickBot="1" x14ac:dyDescent="0.25">
      <c r="A38" s="3"/>
      <c r="B38" s="482"/>
      <c r="C38" s="482"/>
      <c r="D38" s="482"/>
      <c r="E38" s="505" t="s">
        <v>158</v>
      </c>
      <c r="F38" s="505"/>
      <c r="G38" s="505"/>
      <c r="H38" s="505"/>
      <c r="I38" s="38"/>
      <c r="J38" s="39">
        <f ca="1">IF(J35&lt;&gt;"",SUM(J35:J37),"")</f>
        <v>33</v>
      </c>
      <c r="K38" s="74" t="str">
        <f t="shared" ca="1" si="9"/>
        <v/>
      </c>
      <c r="L38" s="74" t="str">
        <f t="shared" ca="1" si="10"/>
        <v/>
      </c>
      <c r="M38" s="74" t="str">
        <f t="shared" ca="1" si="11"/>
        <v/>
      </c>
      <c r="N38" s="7"/>
      <c r="O38" s="60"/>
      <c r="P38" s="7"/>
      <c r="Q38" s="7"/>
      <c r="R38" s="7"/>
      <c r="S38" s="7"/>
      <c r="T38" s="7"/>
      <c r="U38" s="7"/>
      <c r="V38" s="7"/>
      <c r="W38" s="7"/>
      <c r="X38" s="7"/>
      <c r="Y38" s="7"/>
      <c r="Z38" s="7"/>
      <c r="AA38" s="7"/>
      <c r="AB38" s="7"/>
      <c r="AC38" s="7"/>
    </row>
    <row r="39" spans="1:29" ht="13.5" thickTop="1" x14ac:dyDescent="0.2">
      <c r="A39" s="3"/>
      <c r="B39" s="7"/>
      <c r="C39" s="7"/>
      <c r="D39" s="7"/>
      <c r="E39" s="7"/>
      <c r="F39" s="7"/>
      <c r="G39" s="7"/>
      <c r="H39" s="7"/>
      <c r="I39" s="7"/>
      <c r="J39" s="7"/>
      <c r="K39" s="74" t="str">
        <f t="shared" ca="1" si="9"/>
        <v/>
      </c>
      <c r="L39" s="74" t="str">
        <f t="shared" ca="1" si="10"/>
        <v/>
      </c>
      <c r="M39" s="74" t="str">
        <f t="shared" ca="1" si="11"/>
        <v/>
      </c>
      <c r="N39" s="7"/>
      <c r="O39" s="60"/>
      <c r="P39" s="7"/>
      <c r="Q39" s="7"/>
      <c r="R39" s="7"/>
      <c r="S39" s="7"/>
      <c r="T39" s="7"/>
      <c r="U39" s="7"/>
      <c r="V39" s="7"/>
      <c r="W39" s="7"/>
      <c r="X39" s="7"/>
      <c r="Y39" s="7"/>
      <c r="Z39" s="7"/>
      <c r="AA39" s="7"/>
      <c r="AB39" s="7"/>
      <c r="AC39" s="7"/>
    </row>
    <row r="40" spans="1:29" x14ac:dyDescent="0.2">
      <c r="A40" s="3"/>
      <c r="B40" s="7"/>
      <c r="C40" s="7"/>
      <c r="D40" s="7"/>
      <c r="E40" s="7"/>
      <c r="F40" s="7"/>
      <c r="G40" s="7"/>
      <c r="H40" s="7"/>
      <c r="I40" s="7"/>
      <c r="J40" s="7"/>
      <c r="K40" s="74" t="str">
        <f t="shared" ca="1" si="9"/>
        <v/>
      </c>
      <c r="L40" s="74" t="str">
        <f t="shared" ca="1" si="10"/>
        <v/>
      </c>
      <c r="M40" s="74" t="str">
        <f t="shared" ca="1" si="11"/>
        <v/>
      </c>
      <c r="N40" s="7"/>
      <c r="O40" s="60"/>
      <c r="P40" s="7"/>
      <c r="Q40" s="7"/>
      <c r="R40" s="7"/>
      <c r="S40" s="7"/>
      <c r="T40" s="7"/>
      <c r="U40" s="7"/>
      <c r="V40" s="7"/>
      <c r="W40" s="7"/>
      <c r="X40" s="7"/>
      <c r="Y40" s="7"/>
      <c r="Z40" s="7"/>
      <c r="AA40" s="7"/>
      <c r="AB40" s="7"/>
      <c r="AC40" s="7"/>
    </row>
    <row r="41" spans="1:29" ht="18" x14ac:dyDescent="0.25">
      <c r="A41" s="80"/>
      <c r="B41" s="7"/>
      <c r="C41" s="7"/>
      <c r="D41" s="40"/>
      <c r="E41" s="7"/>
      <c r="F41" s="7"/>
      <c r="G41" s="7"/>
      <c r="H41" s="7"/>
      <c r="I41" s="7"/>
      <c r="J41" s="7"/>
      <c r="K41" s="74" t="str">
        <f ca="1">IF(AND(J33&lt;&gt;"",F12="P"),J33,"")</f>
        <v/>
      </c>
      <c r="L41" s="75">
        <f ca="1">IF(AND(J33&lt;&gt;"",F12="V"),J33,"")</f>
        <v>0</v>
      </c>
      <c r="M41" s="74"/>
      <c r="N41" s="81"/>
      <c r="O41" s="63"/>
      <c r="P41" s="81"/>
      <c r="Q41" s="81"/>
      <c r="R41" s="81"/>
      <c r="S41" s="81"/>
      <c r="T41" s="81"/>
      <c r="U41" s="81"/>
      <c r="V41" s="81"/>
      <c r="W41" s="81"/>
      <c r="X41" s="81"/>
      <c r="Y41" s="81"/>
      <c r="Z41" s="81"/>
      <c r="AA41" s="81"/>
      <c r="AB41" s="81"/>
      <c r="AC41" s="81"/>
    </row>
    <row r="42" spans="1:29" x14ac:dyDescent="0.2">
      <c r="A42" s="80"/>
      <c r="B42" s="7"/>
      <c r="C42" s="7"/>
      <c r="D42" s="7"/>
      <c r="E42" s="7"/>
      <c r="F42" s="7"/>
      <c r="G42" s="7"/>
      <c r="H42" s="7"/>
      <c r="I42" s="7"/>
      <c r="J42" s="7"/>
      <c r="K42" s="74" t="str">
        <f t="shared" si="9"/>
        <v/>
      </c>
      <c r="L42" s="74">
        <f t="shared" si="10"/>
        <v>27.5</v>
      </c>
      <c r="M42" s="74" t="str">
        <f>IF(AND(J34&lt;&gt;"",F34=0),J34,"")</f>
        <v/>
      </c>
      <c r="N42" s="81"/>
      <c r="O42" s="63"/>
      <c r="P42" s="81"/>
      <c r="Q42" s="81"/>
      <c r="R42" s="81"/>
      <c r="S42" s="81"/>
      <c r="T42" s="81"/>
      <c r="U42" s="81"/>
      <c r="V42" s="81"/>
      <c r="W42" s="81"/>
      <c r="X42" s="81"/>
      <c r="Y42" s="81"/>
      <c r="Z42" s="81"/>
      <c r="AA42" s="81"/>
      <c r="AB42" s="81"/>
      <c r="AC42" s="81"/>
    </row>
    <row r="43" spans="1:29" s="107" customFormat="1" x14ac:dyDescent="0.2">
      <c r="A43" s="103"/>
      <c r="B43" s="104" t="s">
        <v>175</v>
      </c>
      <c r="C43" s="105" t="s">
        <v>178</v>
      </c>
      <c r="D43" s="104"/>
      <c r="E43" s="104"/>
      <c r="F43" s="104"/>
      <c r="G43" s="104"/>
      <c r="H43" s="104"/>
      <c r="I43" s="104"/>
      <c r="J43" s="104"/>
      <c r="K43" s="76">
        <f ca="1">SUM(K20:K42)</f>
        <v>0</v>
      </c>
      <c r="L43" s="77">
        <f ca="1">SUM(L20:L42)</f>
        <v>27.5</v>
      </c>
      <c r="M43" s="77">
        <f ca="1">SUM(M20:M42)</f>
        <v>0</v>
      </c>
      <c r="N43" s="104"/>
      <c r="O43" s="106"/>
      <c r="P43" s="104"/>
      <c r="Q43" s="104"/>
      <c r="R43" s="104"/>
      <c r="S43" s="104"/>
      <c r="T43" s="104"/>
      <c r="U43" s="104"/>
      <c r="V43" s="104"/>
      <c r="W43" s="104"/>
      <c r="X43" s="104"/>
      <c r="Y43" s="104"/>
      <c r="Z43" s="104"/>
      <c r="AA43" s="104"/>
      <c r="AB43" s="104"/>
      <c r="AC43" s="104"/>
    </row>
    <row r="44" spans="1:29" s="107" customFormat="1" x14ac:dyDescent="0.2">
      <c r="A44" s="108"/>
      <c r="B44" s="104" t="s">
        <v>177</v>
      </c>
      <c r="C44" s="105" t="s">
        <v>176</v>
      </c>
      <c r="D44" s="104"/>
      <c r="E44" s="104"/>
      <c r="F44" s="104"/>
      <c r="G44" s="104"/>
      <c r="H44" s="104"/>
      <c r="I44" s="104"/>
      <c r="J44" s="104"/>
      <c r="K44" s="78"/>
      <c r="L44" s="78"/>
      <c r="M44" s="78"/>
      <c r="N44" s="109"/>
      <c r="O44" s="110"/>
      <c r="P44" s="109"/>
      <c r="Q44" s="109"/>
      <c r="R44" s="109"/>
      <c r="S44" s="109"/>
      <c r="T44" s="109"/>
      <c r="U44" s="109"/>
      <c r="V44" s="109"/>
      <c r="W44" s="109"/>
      <c r="X44" s="109"/>
      <c r="Y44" s="109"/>
      <c r="Z44" s="109"/>
      <c r="AA44" s="109"/>
      <c r="AB44" s="109"/>
      <c r="AC44" s="109"/>
    </row>
    <row r="45" spans="1:29" x14ac:dyDescent="0.2">
      <c r="A45" s="3"/>
      <c r="B45" s="81"/>
      <c r="C45" s="83"/>
      <c r="D45" s="81"/>
      <c r="E45" s="81"/>
      <c r="F45" s="81"/>
      <c r="G45" s="81"/>
      <c r="H45" s="81"/>
      <c r="I45" s="81"/>
      <c r="J45" s="84"/>
      <c r="K45" s="79">
        <f ca="1">IF(J37&lt;&gt;"",J37,"")</f>
        <v>5.5</v>
      </c>
      <c r="L45" s="66"/>
      <c r="M45" s="66"/>
      <c r="N45" s="7"/>
      <c r="O45" s="60"/>
      <c r="P45" s="7"/>
      <c r="Q45" s="7"/>
      <c r="R45" s="7"/>
      <c r="S45" s="7"/>
      <c r="T45" s="7"/>
      <c r="U45" s="7"/>
      <c r="V45" s="7"/>
      <c r="W45" s="7"/>
      <c r="X45" s="7"/>
      <c r="Y45" s="7"/>
      <c r="Z45" s="7"/>
      <c r="AA45" s="7"/>
      <c r="AB45" s="7"/>
      <c r="AC45" s="7"/>
    </row>
    <row r="46" spans="1:29" x14ac:dyDescent="0.2">
      <c r="A46" s="3"/>
      <c r="B46" s="7"/>
      <c r="C46" s="7"/>
      <c r="D46" s="7"/>
      <c r="E46" s="7"/>
      <c r="F46" s="7"/>
      <c r="G46" s="7"/>
      <c r="H46" s="7"/>
      <c r="I46" s="7"/>
      <c r="J46" s="7"/>
      <c r="K46" s="66"/>
      <c r="L46" s="66"/>
      <c r="M46" s="66"/>
      <c r="N46" s="7"/>
      <c r="O46" s="60"/>
      <c r="P46" s="7"/>
      <c r="Q46" s="7"/>
      <c r="R46" s="7"/>
      <c r="S46" s="7"/>
      <c r="T46" s="7"/>
      <c r="U46" s="7"/>
      <c r="V46" s="7"/>
      <c r="W46" s="7"/>
      <c r="X46" s="7"/>
      <c r="Y46" s="7"/>
      <c r="Z46" s="7"/>
      <c r="AA46" s="7"/>
      <c r="AB46" s="7"/>
      <c r="AC46" s="7"/>
    </row>
    <row r="47" spans="1:29" x14ac:dyDescent="0.2">
      <c r="A47" s="3"/>
      <c r="B47" s="7"/>
      <c r="C47" s="7"/>
      <c r="D47" s="7"/>
      <c r="E47" s="7"/>
      <c r="F47" s="7"/>
      <c r="G47" s="7"/>
      <c r="H47" s="7"/>
      <c r="I47" s="7"/>
      <c r="J47" s="7"/>
      <c r="K47" s="64"/>
      <c r="L47" s="64"/>
      <c r="M47" s="64"/>
      <c r="N47" s="7"/>
      <c r="O47" s="60"/>
      <c r="P47" s="7"/>
      <c r="Q47" s="7"/>
      <c r="R47" s="7"/>
      <c r="S47" s="7"/>
      <c r="T47" s="7"/>
      <c r="U47" s="7"/>
      <c r="V47" s="7"/>
      <c r="W47" s="7"/>
      <c r="X47" s="7"/>
      <c r="Y47" s="7"/>
      <c r="Z47" s="7"/>
      <c r="AA47" s="7"/>
      <c r="AB47" s="7"/>
      <c r="AC47" s="7"/>
    </row>
    <row r="48" spans="1:29" x14ac:dyDescent="0.2">
      <c r="A48" s="3"/>
      <c r="B48" s="7"/>
      <c r="C48" s="7"/>
      <c r="D48" s="7"/>
      <c r="E48" s="7"/>
      <c r="F48" s="7"/>
      <c r="G48" s="7"/>
      <c r="H48" s="7"/>
      <c r="I48" s="7"/>
      <c r="J48" s="7"/>
      <c r="K48" s="64"/>
      <c r="L48" s="64"/>
      <c r="M48" s="64"/>
      <c r="N48" s="7"/>
      <c r="O48" s="60"/>
      <c r="P48" s="7"/>
      <c r="Q48" s="7"/>
      <c r="R48" s="7"/>
      <c r="S48" s="7"/>
      <c r="T48" s="7"/>
      <c r="U48" s="7"/>
      <c r="V48" s="7"/>
      <c r="W48" s="7"/>
      <c r="X48" s="7"/>
      <c r="Y48" s="7"/>
      <c r="Z48" s="7"/>
      <c r="AA48" s="7"/>
      <c r="AB48" s="7"/>
      <c r="AC48" s="7"/>
    </row>
    <row r="49" spans="1:29" x14ac:dyDescent="0.2">
      <c r="A49" s="3"/>
      <c r="B49" s="7"/>
      <c r="C49" s="7"/>
      <c r="D49" s="7"/>
      <c r="E49" s="7"/>
      <c r="F49" s="7"/>
      <c r="G49" s="7"/>
      <c r="H49" s="7"/>
      <c r="I49" s="7"/>
      <c r="J49" s="7"/>
      <c r="K49" s="64"/>
      <c r="L49" s="64"/>
      <c r="M49" s="64"/>
      <c r="N49" s="7"/>
      <c r="O49" s="60"/>
      <c r="P49" s="7"/>
      <c r="Q49" s="7"/>
      <c r="R49" s="7"/>
      <c r="S49" s="7"/>
      <c r="T49" s="7"/>
      <c r="U49" s="7"/>
      <c r="V49" s="7"/>
      <c r="W49" s="7"/>
      <c r="X49" s="7"/>
      <c r="Y49" s="7"/>
      <c r="Z49" s="7"/>
      <c r="AA49" s="7"/>
      <c r="AB49" s="7"/>
      <c r="AC49" s="7"/>
    </row>
    <row r="50" spans="1:29" x14ac:dyDescent="0.2">
      <c r="A50" s="3"/>
      <c r="B50" s="7"/>
      <c r="C50" s="7"/>
      <c r="D50" s="7"/>
      <c r="E50" s="7"/>
      <c r="F50" s="7"/>
      <c r="G50" s="7"/>
      <c r="H50" s="7"/>
      <c r="I50" s="7"/>
      <c r="J50" s="7"/>
      <c r="K50" s="64"/>
      <c r="L50" s="64"/>
      <c r="M50" s="64"/>
      <c r="N50" s="7"/>
      <c r="O50" s="60"/>
      <c r="P50" s="7"/>
      <c r="Q50" s="7"/>
      <c r="R50" s="7"/>
      <c r="S50" s="7"/>
      <c r="T50" s="7"/>
      <c r="U50" s="7"/>
      <c r="V50" s="7"/>
      <c r="W50" s="7"/>
      <c r="X50" s="7"/>
      <c r="Y50" s="7"/>
      <c r="Z50" s="7"/>
      <c r="AA50" s="7"/>
      <c r="AB50" s="7"/>
      <c r="AC50" s="7"/>
    </row>
    <row r="51" spans="1:29" x14ac:dyDescent="0.2">
      <c r="A51" s="3"/>
      <c r="B51" s="7"/>
      <c r="C51" s="7"/>
      <c r="D51" s="7"/>
      <c r="E51" s="7"/>
      <c r="F51" s="7"/>
      <c r="G51" s="7"/>
      <c r="H51" s="7"/>
      <c r="I51" s="7"/>
      <c r="J51" s="7"/>
      <c r="K51" s="82"/>
      <c r="L51" s="82"/>
      <c r="M51" s="82"/>
      <c r="N51" s="7"/>
      <c r="O51" s="60"/>
      <c r="P51" s="7"/>
      <c r="Q51" s="7"/>
      <c r="R51" s="7"/>
      <c r="S51" s="7"/>
      <c r="T51" s="7"/>
      <c r="U51" s="7"/>
      <c r="V51" s="7"/>
      <c r="W51" s="7"/>
      <c r="X51" s="7"/>
      <c r="Y51" s="7"/>
      <c r="Z51" s="7"/>
      <c r="AA51" s="7"/>
      <c r="AB51" s="7"/>
      <c r="AC51" s="7"/>
    </row>
    <row r="52" spans="1:29" x14ac:dyDescent="0.2">
      <c r="A52" s="3"/>
      <c r="B52" s="7"/>
      <c r="C52" s="7"/>
      <c r="D52" s="7"/>
      <c r="E52" s="7"/>
      <c r="F52" s="7"/>
      <c r="G52" s="7"/>
      <c r="H52" s="7"/>
      <c r="I52" s="7"/>
      <c r="J52" s="7"/>
      <c r="K52" s="82"/>
      <c r="L52" s="82"/>
      <c r="M52" s="82"/>
      <c r="N52" s="7"/>
      <c r="O52" s="60"/>
      <c r="P52" s="7"/>
      <c r="Q52" s="7"/>
      <c r="R52" s="7"/>
      <c r="S52" s="7"/>
      <c r="T52" s="7"/>
      <c r="U52" s="7"/>
      <c r="V52" s="7"/>
      <c r="W52" s="7"/>
      <c r="X52" s="7"/>
      <c r="Y52" s="7"/>
      <c r="Z52" s="7"/>
      <c r="AA52" s="7"/>
      <c r="AB52" s="7"/>
      <c r="AC52" s="7"/>
    </row>
    <row r="53" spans="1:29" x14ac:dyDescent="0.2">
      <c r="A53" s="3"/>
      <c r="B53" s="7"/>
      <c r="C53" s="7"/>
      <c r="D53" s="7"/>
      <c r="E53" s="7"/>
      <c r="F53" s="7"/>
      <c r="G53" s="7"/>
      <c r="H53" s="7"/>
      <c r="I53" s="7"/>
      <c r="J53" s="7"/>
      <c r="K53" s="82"/>
      <c r="L53" s="82"/>
      <c r="M53" s="82"/>
      <c r="N53" s="7"/>
      <c r="O53" s="60"/>
      <c r="P53" s="7"/>
      <c r="Q53" s="7"/>
      <c r="R53" s="7"/>
      <c r="S53" s="7"/>
      <c r="T53" s="7"/>
      <c r="U53" s="7"/>
      <c r="V53" s="7"/>
      <c r="W53" s="7"/>
      <c r="X53" s="7"/>
      <c r="Y53" s="7"/>
      <c r="Z53" s="7"/>
      <c r="AA53" s="7"/>
      <c r="AB53" s="7"/>
      <c r="AC53" s="7"/>
    </row>
    <row r="54" spans="1:29" x14ac:dyDescent="0.2">
      <c r="A54" s="3"/>
      <c r="B54" s="7"/>
      <c r="C54" s="7"/>
      <c r="D54" s="7"/>
      <c r="E54" s="7"/>
      <c r="F54" s="7"/>
      <c r="G54" s="7"/>
      <c r="H54" s="7"/>
      <c r="I54" s="7"/>
      <c r="J54" s="7"/>
      <c r="K54" s="64"/>
      <c r="L54" s="64"/>
      <c r="M54" s="64"/>
      <c r="N54" s="7"/>
      <c r="O54" s="60"/>
      <c r="P54" s="7"/>
      <c r="Q54" s="7"/>
      <c r="R54" s="7"/>
      <c r="S54" s="7"/>
      <c r="T54" s="7"/>
      <c r="U54" s="7"/>
      <c r="V54" s="7"/>
      <c r="W54" s="7"/>
      <c r="X54" s="7"/>
      <c r="Y54" s="7"/>
      <c r="Z54" s="7"/>
      <c r="AA54" s="7"/>
      <c r="AB54" s="7"/>
      <c r="AC54" s="7"/>
    </row>
    <row r="55" spans="1:29" x14ac:dyDescent="0.2">
      <c r="A55" s="3"/>
      <c r="B55" s="7"/>
      <c r="C55" s="7"/>
      <c r="D55" s="7"/>
      <c r="E55" s="7"/>
      <c r="F55" s="7"/>
      <c r="G55" s="7"/>
      <c r="H55" s="7"/>
      <c r="I55" s="7"/>
      <c r="J55" s="7"/>
      <c r="K55" s="64"/>
      <c r="L55" s="64"/>
      <c r="M55" s="64"/>
      <c r="N55" s="7"/>
      <c r="O55" s="60"/>
      <c r="P55" s="7"/>
      <c r="Q55" s="7"/>
      <c r="R55" s="7"/>
      <c r="S55" s="7"/>
      <c r="T55" s="7"/>
      <c r="U55" s="7"/>
      <c r="V55" s="7"/>
      <c r="W55" s="7"/>
      <c r="X55" s="7"/>
      <c r="Y55" s="7"/>
      <c r="Z55" s="7"/>
      <c r="AA55" s="7"/>
      <c r="AB55" s="7"/>
      <c r="AC55" s="7"/>
    </row>
    <row r="56" spans="1:29" x14ac:dyDescent="0.2">
      <c r="A56" s="3"/>
      <c r="B56" s="7"/>
      <c r="C56" s="7"/>
      <c r="D56" s="7"/>
      <c r="E56" s="7"/>
      <c r="F56" s="7"/>
      <c r="G56" s="7"/>
      <c r="H56" s="7"/>
      <c r="I56" s="7"/>
      <c r="J56" s="7"/>
      <c r="K56" s="64"/>
      <c r="L56" s="64"/>
      <c r="M56" s="64"/>
      <c r="N56" s="7"/>
      <c r="O56" s="60"/>
      <c r="P56" s="7"/>
      <c r="Q56" s="7"/>
      <c r="R56" s="7"/>
      <c r="S56" s="7"/>
      <c r="T56" s="7"/>
      <c r="U56" s="7"/>
      <c r="V56" s="7"/>
      <c r="W56" s="7"/>
      <c r="X56" s="7"/>
      <c r="Y56" s="7"/>
      <c r="Z56" s="7"/>
      <c r="AA56" s="7"/>
      <c r="AB56" s="7"/>
      <c r="AC56" s="7"/>
    </row>
    <row r="57" spans="1:29" x14ac:dyDescent="0.2">
      <c r="A57" s="3"/>
      <c r="B57" s="7"/>
      <c r="C57" s="7"/>
      <c r="D57" s="7"/>
      <c r="E57" s="7"/>
      <c r="F57" s="7"/>
      <c r="G57" s="7"/>
      <c r="H57" s="7"/>
      <c r="I57" s="7"/>
      <c r="J57" s="7"/>
      <c r="K57" s="64"/>
      <c r="L57" s="64"/>
      <c r="M57" s="64"/>
      <c r="N57" s="7"/>
      <c r="O57" s="60"/>
      <c r="P57" s="7"/>
      <c r="Q57" s="7"/>
      <c r="R57" s="7"/>
      <c r="S57" s="7"/>
      <c r="T57" s="7"/>
      <c r="U57" s="7"/>
      <c r="V57" s="7"/>
      <c r="W57" s="7"/>
      <c r="X57" s="7"/>
      <c r="Y57" s="7"/>
      <c r="Z57" s="7"/>
      <c r="AA57" s="7"/>
      <c r="AB57" s="7"/>
      <c r="AC57" s="7"/>
    </row>
    <row r="58" spans="1:29" x14ac:dyDescent="0.2">
      <c r="A58" s="3"/>
      <c r="B58" s="7"/>
      <c r="C58" s="7"/>
      <c r="D58" s="7"/>
      <c r="E58" s="7"/>
      <c r="F58" s="7"/>
      <c r="G58" s="7"/>
      <c r="H58" s="7"/>
      <c r="I58" s="7"/>
      <c r="J58" s="7"/>
      <c r="K58" s="64"/>
      <c r="L58" s="64"/>
      <c r="M58" s="64"/>
      <c r="N58" s="7"/>
      <c r="O58" s="60"/>
      <c r="P58" s="7"/>
      <c r="Q58" s="7"/>
      <c r="R58" s="7"/>
      <c r="S58" s="7"/>
      <c r="T58" s="7"/>
      <c r="U58" s="7"/>
      <c r="V58" s="7"/>
      <c r="W58" s="7"/>
      <c r="X58" s="7"/>
      <c r="Y58" s="7"/>
      <c r="Z58" s="7"/>
      <c r="AA58" s="7"/>
      <c r="AB58" s="7"/>
      <c r="AC58" s="7"/>
    </row>
    <row r="59" spans="1:29" x14ac:dyDescent="0.2">
      <c r="A59" s="3"/>
      <c r="B59" s="7"/>
      <c r="C59" s="7"/>
      <c r="D59" s="7"/>
      <c r="E59" s="7"/>
      <c r="F59" s="7"/>
      <c r="G59" s="7"/>
      <c r="H59" s="7"/>
      <c r="I59" s="7"/>
      <c r="J59" s="7"/>
      <c r="K59" s="64"/>
      <c r="L59" s="64"/>
      <c r="M59" s="64"/>
      <c r="N59" s="7"/>
      <c r="O59" s="60"/>
      <c r="P59" s="7"/>
      <c r="Q59" s="7"/>
      <c r="R59" s="7"/>
      <c r="S59" s="7"/>
      <c r="T59" s="7"/>
      <c r="U59" s="7"/>
      <c r="V59" s="7"/>
      <c r="W59" s="7"/>
      <c r="X59" s="7"/>
      <c r="Y59" s="7"/>
      <c r="Z59" s="7"/>
      <c r="AA59" s="7"/>
      <c r="AB59" s="7"/>
      <c r="AC59" s="7"/>
    </row>
    <row r="60" spans="1:29" x14ac:dyDescent="0.2">
      <c r="A60" s="3"/>
      <c r="B60" s="7"/>
      <c r="C60" s="7"/>
      <c r="D60" s="7"/>
      <c r="E60" s="7"/>
      <c r="F60" s="7"/>
      <c r="G60" s="7"/>
      <c r="H60" s="7"/>
      <c r="I60" s="7"/>
      <c r="J60" s="7"/>
      <c r="K60" s="64"/>
      <c r="L60" s="64"/>
      <c r="M60" s="64"/>
      <c r="N60" s="7"/>
      <c r="O60" s="60"/>
      <c r="P60" s="7"/>
      <c r="Q60" s="7"/>
      <c r="R60" s="7"/>
      <c r="S60" s="7"/>
      <c r="T60" s="7"/>
      <c r="U60" s="7"/>
      <c r="V60" s="7"/>
      <c r="W60" s="7"/>
      <c r="X60" s="7"/>
      <c r="Y60" s="7"/>
      <c r="Z60" s="7"/>
      <c r="AA60" s="7"/>
      <c r="AB60" s="7"/>
      <c r="AC60" s="7"/>
    </row>
    <row r="61" spans="1:29" x14ac:dyDescent="0.2">
      <c r="A61" s="3"/>
      <c r="B61" s="7"/>
      <c r="C61" s="7"/>
      <c r="D61" s="7"/>
      <c r="E61" s="7"/>
      <c r="F61" s="7"/>
      <c r="G61" s="7"/>
      <c r="H61" s="7"/>
      <c r="I61" s="7"/>
      <c r="J61" s="7"/>
      <c r="K61" s="64"/>
      <c r="L61" s="64"/>
      <c r="M61" s="64"/>
      <c r="N61" s="7"/>
      <c r="O61" s="60"/>
      <c r="P61" s="7"/>
      <c r="Q61" s="7"/>
      <c r="R61" s="7"/>
      <c r="S61" s="7"/>
      <c r="T61" s="7"/>
      <c r="U61" s="7"/>
      <c r="V61" s="7"/>
      <c r="W61" s="7"/>
      <c r="X61" s="7"/>
      <c r="Y61" s="7"/>
      <c r="Z61" s="7"/>
      <c r="AA61" s="7"/>
      <c r="AB61" s="7"/>
      <c r="AC61" s="7"/>
    </row>
    <row r="62" spans="1:29" x14ac:dyDescent="0.2">
      <c r="A62" s="3"/>
      <c r="B62" s="7"/>
      <c r="C62" s="7"/>
      <c r="D62" s="7"/>
      <c r="E62" s="7"/>
      <c r="F62" s="7"/>
      <c r="G62" s="7"/>
      <c r="H62" s="7"/>
      <c r="I62" s="7"/>
      <c r="J62" s="7"/>
      <c r="K62" s="64"/>
      <c r="L62" s="64"/>
      <c r="M62" s="64"/>
      <c r="N62" s="7"/>
      <c r="O62" s="60"/>
      <c r="P62" s="7"/>
      <c r="Q62" s="7"/>
      <c r="R62" s="7"/>
      <c r="S62" s="7"/>
      <c r="T62" s="7"/>
      <c r="U62" s="7"/>
      <c r="V62" s="7"/>
      <c r="W62" s="7"/>
      <c r="X62" s="7"/>
      <c r="Y62" s="7"/>
      <c r="Z62" s="7"/>
      <c r="AA62" s="7"/>
      <c r="AB62" s="7"/>
      <c r="AC62" s="7"/>
    </row>
    <row r="63" spans="1:29" x14ac:dyDescent="0.2">
      <c r="A63" s="3"/>
      <c r="B63" s="7"/>
      <c r="C63" s="7"/>
      <c r="D63" s="7"/>
      <c r="E63" s="7"/>
      <c r="F63" s="7"/>
      <c r="G63" s="7"/>
      <c r="H63" s="7"/>
      <c r="I63" s="7"/>
      <c r="J63" s="7"/>
      <c r="K63" s="64"/>
      <c r="L63" s="64"/>
      <c r="M63" s="64"/>
      <c r="N63" s="7"/>
      <c r="O63" s="60"/>
      <c r="P63" s="7"/>
      <c r="Q63" s="7"/>
      <c r="R63" s="7"/>
      <c r="S63" s="7"/>
      <c r="T63" s="7"/>
      <c r="U63" s="7"/>
      <c r="V63" s="7"/>
      <c r="W63" s="7"/>
      <c r="X63" s="7"/>
      <c r="Y63" s="7"/>
      <c r="Z63" s="7"/>
      <c r="AA63" s="7"/>
      <c r="AB63" s="7"/>
      <c r="AC63" s="7"/>
    </row>
    <row r="64" spans="1:29" x14ac:dyDescent="0.2">
      <c r="A64" s="3"/>
      <c r="B64" s="7"/>
      <c r="C64" s="7"/>
      <c r="D64" s="7"/>
      <c r="E64" s="7"/>
      <c r="F64" s="7"/>
      <c r="G64" s="7"/>
      <c r="H64" s="7"/>
      <c r="I64" s="7"/>
      <c r="J64" s="7"/>
      <c r="K64" s="64"/>
      <c r="L64" s="64"/>
      <c r="M64" s="64"/>
      <c r="N64" s="7"/>
      <c r="O64" s="60"/>
      <c r="P64" s="7"/>
      <c r="Q64" s="7"/>
      <c r="R64" s="7"/>
      <c r="S64" s="7"/>
      <c r="T64" s="7"/>
      <c r="U64" s="7"/>
      <c r="V64" s="7"/>
      <c r="W64" s="7"/>
      <c r="X64" s="7"/>
      <c r="Y64" s="7"/>
      <c r="Z64" s="7"/>
      <c r="AA64" s="7"/>
      <c r="AB64" s="7"/>
      <c r="AC64" s="7"/>
    </row>
    <row r="65" spans="1:29" x14ac:dyDescent="0.2">
      <c r="A65" s="3"/>
      <c r="B65" s="7"/>
      <c r="C65" s="7"/>
      <c r="D65" s="7"/>
      <c r="E65" s="7"/>
      <c r="F65" s="7"/>
      <c r="G65" s="7"/>
      <c r="H65" s="7"/>
      <c r="I65" s="7"/>
      <c r="J65" s="7"/>
      <c r="K65" s="64"/>
      <c r="L65" s="64"/>
      <c r="M65" s="64"/>
      <c r="N65" s="7"/>
      <c r="O65" s="60"/>
      <c r="P65" s="7"/>
      <c r="Q65" s="7"/>
      <c r="R65" s="7"/>
      <c r="S65" s="7"/>
      <c r="T65" s="7"/>
      <c r="U65" s="7"/>
      <c r="V65" s="7"/>
      <c r="W65" s="7"/>
      <c r="X65" s="7"/>
      <c r="Y65" s="7"/>
      <c r="Z65" s="7"/>
      <c r="AA65" s="7"/>
      <c r="AB65" s="7"/>
      <c r="AC65" s="7"/>
    </row>
    <row r="66" spans="1:29" x14ac:dyDescent="0.2">
      <c r="A66" s="3"/>
      <c r="B66" s="7"/>
      <c r="C66" s="7"/>
      <c r="D66" s="7"/>
      <c r="E66" s="7"/>
      <c r="F66" s="7"/>
      <c r="G66" s="7"/>
      <c r="H66" s="7"/>
      <c r="I66" s="7"/>
      <c r="J66" s="7"/>
      <c r="K66" s="64"/>
      <c r="L66" s="64"/>
      <c r="M66" s="64"/>
      <c r="N66" s="7"/>
      <c r="O66" s="60"/>
      <c r="P66" s="7"/>
      <c r="Q66" s="7"/>
      <c r="R66" s="7"/>
      <c r="S66" s="7"/>
      <c r="T66" s="7"/>
      <c r="U66" s="7"/>
      <c r="V66" s="7"/>
      <c r="W66" s="7"/>
      <c r="X66" s="7"/>
      <c r="Y66" s="7"/>
      <c r="Z66" s="7"/>
      <c r="AA66" s="7"/>
      <c r="AB66" s="7"/>
      <c r="AC66" s="7"/>
    </row>
    <row r="67" spans="1:29" x14ac:dyDescent="0.2">
      <c r="A67" s="3"/>
      <c r="B67" s="7"/>
      <c r="C67" s="7"/>
      <c r="D67" s="7"/>
      <c r="E67" s="7"/>
      <c r="F67" s="7"/>
      <c r="G67" s="7"/>
      <c r="H67" s="7"/>
      <c r="I67" s="7"/>
      <c r="J67" s="7"/>
      <c r="K67" s="64"/>
      <c r="L67" s="64"/>
      <c r="M67" s="64"/>
      <c r="N67" s="7"/>
      <c r="O67" s="60"/>
      <c r="P67" s="7"/>
      <c r="Q67" s="7"/>
      <c r="R67" s="7"/>
      <c r="S67" s="7"/>
      <c r="T67" s="7"/>
      <c r="U67" s="7"/>
      <c r="V67" s="7"/>
      <c r="W67" s="7"/>
      <c r="X67" s="7"/>
      <c r="Y67" s="7"/>
      <c r="Z67" s="7"/>
      <c r="AA67" s="7"/>
      <c r="AB67" s="7"/>
      <c r="AC67" s="7"/>
    </row>
    <row r="68" spans="1:29" x14ac:dyDescent="0.2">
      <c r="A68" s="3"/>
      <c r="B68" s="7"/>
      <c r="C68" s="7"/>
      <c r="D68" s="7"/>
      <c r="E68" s="7"/>
      <c r="F68" s="7"/>
      <c r="G68" s="7"/>
      <c r="H68" s="7"/>
      <c r="I68" s="7"/>
      <c r="J68" s="7"/>
      <c r="K68" s="64"/>
      <c r="L68" s="64"/>
      <c r="M68" s="64"/>
      <c r="N68" s="7"/>
      <c r="O68" s="60"/>
      <c r="P68" s="7"/>
      <c r="Q68" s="7"/>
      <c r="R68" s="7"/>
      <c r="S68" s="7"/>
      <c r="T68" s="7"/>
      <c r="U68" s="7"/>
      <c r="V68" s="7"/>
      <c r="W68" s="7"/>
      <c r="X68" s="7"/>
      <c r="Y68" s="7"/>
      <c r="Z68" s="7"/>
      <c r="AA68" s="7"/>
      <c r="AB68" s="7"/>
      <c r="AC68" s="7"/>
    </row>
    <row r="69" spans="1:29" x14ac:dyDescent="0.2">
      <c r="A69" s="3"/>
      <c r="B69" s="7"/>
      <c r="C69" s="7"/>
      <c r="D69" s="7"/>
      <c r="E69" s="7"/>
      <c r="F69" s="7"/>
      <c r="G69" s="7"/>
      <c r="H69" s="7"/>
      <c r="I69" s="7"/>
      <c r="J69" s="7"/>
      <c r="K69" s="64"/>
      <c r="L69" s="64"/>
      <c r="M69" s="64"/>
      <c r="N69" s="7"/>
      <c r="O69" s="60"/>
      <c r="P69" s="7"/>
      <c r="Q69" s="7"/>
      <c r="R69" s="7"/>
      <c r="S69" s="7"/>
      <c r="T69" s="7"/>
      <c r="U69" s="7"/>
      <c r="V69" s="7"/>
      <c r="W69" s="7"/>
      <c r="X69" s="7"/>
      <c r="Y69" s="7"/>
      <c r="Z69" s="7"/>
      <c r="AA69" s="7"/>
      <c r="AB69" s="7"/>
      <c r="AC69" s="7"/>
    </row>
    <row r="70" spans="1:29" x14ac:dyDescent="0.2">
      <c r="A70" s="3"/>
      <c r="B70" s="7"/>
      <c r="C70" s="7"/>
      <c r="D70" s="7"/>
      <c r="E70" s="7"/>
      <c r="F70" s="7"/>
      <c r="G70" s="7"/>
      <c r="H70" s="7"/>
      <c r="I70" s="7"/>
      <c r="J70" s="7"/>
      <c r="K70" s="64"/>
      <c r="L70" s="64"/>
      <c r="M70" s="64"/>
      <c r="N70" s="7"/>
      <c r="O70" s="60"/>
      <c r="P70" s="7"/>
      <c r="Q70" s="7"/>
      <c r="R70" s="7"/>
      <c r="S70" s="7"/>
      <c r="T70" s="7"/>
      <c r="U70" s="7"/>
      <c r="V70" s="7"/>
      <c r="W70" s="7"/>
      <c r="X70" s="7"/>
      <c r="Y70" s="7"/>
      <c r="Z70" s="7"/>
      <c r="AA70" s="7"/>
      <c r="AB70" s="7"/>
      <c r="AC70" s="7"/>
    </row>
    <row r="71" spans="1:29" x14ac:dyDescent="0.2">
      <c r="A71" s="3"/>
      <c r="B71" s="7"/>
      <c r="C71" s="7"/>
      <c r="D71" s="7"/>
      <c r="E71" s="7"/>
      <c r="F71" s="7"/>
      <c r="G71" s="7"/>
      <c r="H71" s="7"/>
      <c r="I71" s="7"/>
      <c r="J71" s="7"/>
      <c r="K71" s="64"/>
      <c r="L71" s="64"/>
      <c r="M71" s="64"/>
      <c r="N71" s="7"/>
      <c r="O71" s="60"/>
      <c r="P71" s="7"/>
      <c r="Q71" s="7"/>
      <c r="R71" s="7"/>
      <c r="S71" s="7"/>
      <c r="T71" s="7"/>
      <c r="U71" s="7"/>
      <c r="V71" s="7"/>
      <c r="W71" s="7"/>
      <c r="X71" s="7"/>
      <c r="Y71" s="7"/>
      <c r="Z71" s="7"/>
      <c r="AA71" s="7"/>
      <c r="AB71" s="7"/>
      <c r="AC71" s="7"/>
    </row>
    <row r="72" spans="1:29" x14ac:dyDescent="0.2">
      <c r="A72" s="3"/>
      <c r="B72" s="7"/>
      <c r="C72" s="7"/>
      <c r="D72" s="7"/>
      <c r="E72" s="7"/>
      <c r="F72" s="7"/>
      <c r="G72" s="7"/>
      <c r="H72" s="7"/>
      <c r="I72" s="7"/>
      <c r="J72" s="7"/>
      <c r="K72" s="64"/>
      <c r="L72" s="64"/>
      <c r="M72" s="64"/>
      <c r="N72" s="7"/>
      <c r="O72" s="60"/>
      <c r="P72" s="7"/>
      <c r="Q72" s="7"/>
      <c r="R72" s="7"/>
      <c r="S72" s="7"/>
      <c r="T72" s="7"/>
      <c r="U72" s="7"/>
      <c r="V72" s="7"/>
      <c r="W72" s="7"/>
      <c r="X72" s="7"/>
      <c r="Y72" s="7"/>
      <c r="Z72" s="7"/>
      <c r="AA72" s="7"/>
      <c r="AB72" s="7"/>
      <c r="AC72" s="7"/>
    </row>
    <row r="73" spans="1:29" x14ac:dyDescent="0.2">
      <c r="A73" s="3"/>
      <c r="B73" s="7"/>
      <c r="C73" s="7"/>
      <c r="D73" s="7"/>
      <c r="E73" s="7"/>
      <c r="F73" s="7"/>
      <c r="G73" s="7"/>
      <c r="H73" s="7"/>
      <c r="I73" s="7"/>
      <c r="J73" s="7"/>
      <c r="K73" s="64"/>
      <c r="L73" s="64"/>
      <c r="M73" s="64"/>
      <c r="N73" s="7"/>
      <c r="O73" s="60"/>
      <c r="P73" s="7"/>
      <c r="Q73" s="7"/>
      <c r="R73" s="7"/>
      <c r="S73" s="7"/>
      <c r="T73" s="7"/>
      <c r="U73" s="7"/>
      <c r="V73" s="7"/>
      <c r="W73" s="7"/>
      <c r="X73" s="7"/>
      <c r="Y73" s="7"/>
      <c r="Z73" s="7"/>
      <c r="AA73" s="7"/>
      <c r="AB73" s="7"/>
      <c r="AC73" s="7"/>
    </row>
    <row r="74" spans="1:29" x14ac:dyDescent="0.2">
      <c r="A74" s="3"/>
      <c r="B74" s="7"/>
      <c r="C74" s="7"/>
      <c r="D74" s="7"/>
      <c r="E74" s="7"/>
      <c r="F74" s="7"/>
      <c r="G74" s="7"/>
      <c r="H74" s="7"/>
      <c r="I74" s="7"/>
      <c r="J74" s="7"/>
      <c r="K74" s="64"/>
      <c r="L74" s="64"/>
      <c r="M74" s="64"/>
      <c r="N74" s="7"/>
      <c r="O74" s="60"/>
      <c r="P74" s="7"/>
      <c r="Q74" s="7"/>
      <c r="R74" s="7"/>
      <c r="S74" s="7"/>
      <c r="T74" s="7"/>
      <c r="U74" s="7"/>
      <c r="V74" s="7"/>
      <c r="W74" s="7"/>
      <c r="X74" s="7"/>
      <c r="Y74" s="7"/>
      <c r="Z74" s="7"/>
      <c r="AA74" s="7"/>
      <c r="AB74" s="7"/>
      <c r="AC74" s="7"/>
    </row>
    <row r="75" spans="1:29" x14ac:dyDescent="0.2">
      <c r="A75" s="3"/>
      <c r="B75" s="7"/>
      <c r="C75" s="7"/>
      <c r="D75" s="7"/>
      <c r="E75" s="7"/>
      <c r="F75" s="7"/>
      <c r="G75" s="7"/>
      <c r="H75" s="7"/>
      <c r="I75" s="7"/>
      <c r="J75" s="7"/>
      <c r="K75" s="64"/>
      <c r="L75" s="64"/>
      <c r="M75" s="64"/>
      <c r="N75" s="7"/>
      <c r="O75" s="60"/>
      <c r="P75" s="7"/>
      <c r="Q75" s="7"/>
      <c r="R75" s="7"/>
      <c r="S75" s="7"/>
      <c r="T75" s="7"/>
      <c r="U75" s="7"/>
      <c r="V75" s="7"/>
      <c r="W75" s="7"/>
      <c r="X75" s="7"/>
      <c r="Y75" s="7"/>
      <c r="Z75" s="7"/>
      <c r="AA75" s="7"/>
      <c r="AB75" s="7"/>
      <c r="AC75" s="7"/>
    </row>
    <row r="76" spans="1:29" x14ac:dyDescent="0.2">
      <c r="A76" s="3"/>
      <c r="B76" s="7"/>
      <c r="C76" s="7"/>
      <c r="D76" s="7"/>
      <c r="E76" s="7"/>
      <c r="F76" s="7"/>
      <c r="G76" s="7"/>
      <c r="H76" s="7"/>
      <c r="I76" s="7"/>
      <c r="J76" s="7"/>
      <c r="K76" s="64"/>
      <c r="L76" s="64"/>
      <c r="M76" s="64"/>
      <c r="N76" s="7"/>
      <c r="O76" s="60"/>
      <c r="P76" s="7"/>
      <c r="Q76" s="7"/>
      <c r="R76" s="7"/>
      <c r="S76" s="7"/>
      <c r="T76" s="7"/>
      <c r="U76" s="7"/>
      <c r="V76" s="7"/>
      <c r="W76" s="7"/>
      <c r="X76" s="7"/>
      <c r="Y76" s="7"/>
      <c r="Z76" s="7"/>
      <c r="AA76" s="7"/>
      <c r="AB76" s="7"/>
      <c r="AC76" s="7"/>
    </row>
    <row r="77" spans="1:29" x14ac:dyDescent="0.2">
      <c r="A77" s="3"/>
      <c r="B77" s="7"/>
      <c r="C77" s="7"/>
      <c r="D77" s="7"/>
      <c r="E77" s="7"/>
      <c r="F77" s="7"/>
      <c r="G77" s="7"/>
      <c r="H77" s="7"/>
      <c r="I77" s="7"/>
      <c r="J77" s="7"/>
      <c r="K77" s="64"/>
      <c r="L77" s="64"/>
      <c r="M77" s="64"/>
      <c r="N77" s="7"/>
      <c r="O77" s="60"/>
      <c r="P77" s="7"/>
      <c r="Q77" s="7"/>
      <c r="R77" s="7"/>
      <c r="S77" s="7"/>
      <c r="T77" s="7"/>
      <c r="U77" s="7"/>
      <c r="V77" s="7"/>
      <c r="W77" s="7"/>
      <c r="X77" s="7"/>
      <c r="Y77" s="7"/>
      <c r="Z77" s="7"/>
      <c r="AA77" s="7"/>
      <c r="AB77" s="7"/>
      <c r="AC77" s="7"/>
    </row>
    <row r="78" spans="1:29" x14ac:dyDescent="0.2">
      <c r="A78" s="3"/>
      <c r="B78" s="7"/>
      <c r="C78" s="7"/>
      <c r="D78" s="7"/>
      <c r="E78" s="7"/>
      <c r="F78" s="7"/>
      <c r="G78" s="7"/>
      <c r="H78" s="7"/>
      <c r="I78" s="7"/>
      <c r="J78" s="7"/>
      <c r="K78" s="64"/>
      <c r="L78" s="64"/>
      <c r="M78" s="64"/>
      <c r="N78" s="7"/>
      <c r="O78" s="60"/>
      <c r="P78" s="7"/>
      <c r="Q78" s="7"/>
      <c r="R78" s="7"/>
      <c r="S78" s="7"/>
      <c r="T78" s="7"/>
      <c r="U78" s="7"/>
      <c r="V78" s="7"/>
      <c r="W78" s="7"/>
      <c r="X78" s="7"/>
      <c r="Y78" s="7"/>
      <c r="Z78" s="7"/>
      <c r="AA78" s="7"/>
      <c r="AB78" s="7"/>
      <c r="AC78" s="7"/>
    </row>
    <row r="79" spans="1:29" x14ac:dyDescent="0.2">
      <c r="A79" s="3"/>
      <c r="B79" s="7"/>
      <c r="C79" s="7"/>
      <c r="D79" s="7"/>
      <c r="E79" s="7"/>
      <c r="F79" s="7"/>
      <c r="G79" s="7"/>
      <c r="H79" s="7"/>
      <c r="I79" s="7"/>
      <c r="J79" s="7"/>
      <c r="K79" s="64"/>
      <c r="L79" s="64"/>
      <c r="M79" s="64"/>
      <c r="N79" s="7"/>
      <c r="O79" s="60"/>
      <c r="P79" s="7"/>
      <c r="Q79" s="7"/>
      <c r="R79" s="7"/>
      <c r="S79" s="7"/>
      <c r="T79" s="7"/>
      <c r="U79" s="7"/>
      <c r="V79" s="7"/>
      <c r="W79" s="7"/>
      <c r="X79" s="7"/>
      <c r="Y79" s="7"/>
      <c r="Z79" s="7"/>
      <c r="AA79" s="7"/>
      <c r="AB79" s="7"/>
      <c r="AC79" s="7"/>
    </row>
    <row r="80" spans="1:29" x14ac:dyDescent="0.2">
      <c r="A80" s="3"/>
      <c r="B80" s="7"/>
      <c r="C80" s="7"/>
      <c r="D80" s="7"/>
      <c r="E80" s="7"/>
      <c r="F80" s="7"/>
      <c r="G80" s="7"/>
      <c r="H80" s="7"/>
      <c r="I80" s="7"/>
      <c r="J80" s="7"/>
      <c r="K80" s="64"/>
      <c r="L80" s="64"/>
      <c r="M80" s="64"/>
      <c r="N80" s="7"/>
      <c r="O80" s="60"/>
      <c r="P80" s="7"/>
      <c r="Q80" s="7"/>
      <c r="R80" s="7"/>
      <c r="S80" s="7"/>
      <c r="T80" s="7"/>
      <c r="U80" s="7"/>
      <c r="V80" s="7"/>
      <c r="W80" s="7"/>
      <c r="X80" s="7"/>
      <c r="Y80" s="7"/>
      <c r="Z80" s="7"/>
      <c r="AA80" s="7"/>
      <c r="AB80" s="7"/>
      <c r="AC80" s="7"/>
    </row>
    <row r="81" spans="1:29" x14ac:dyDescent="0.2">
      <c r="A81" s="3"/>
      <c r="B81" s="7"/>
      <c r="C81" s="7"/>
      <c r="D81" s="7"/>
      <c r="E81" s="7"/>
      <c r="F81" s="7"/>
      <c r="G81" s="7"/>
      <c r="H81" s="7"/>
      <c r="I81" s="7"/>
      <c r="J81" s="7"/>
      <c r="K81" s="64"/>
      <c r="L81" s="64"/>
      <c r="M81" s="64"/>
      <c r="N81" s="7"/>
      <c r="O81" s="60"/>
      <c r="P81" s="7"/>
      <c r="Q81" s="7"/>
      <c r="R81" s="7"/>
      <c r="S81" s="7"/>
      <c r="T81" s="7"/>
      <c r="U81" s="7"/>
      <c r="V81" s="7"/>
      <c r="W81" s="7"/>
      <c r="X81" s="7"/>
      <c r="Y81" s="7"/>
      <c r="Z81" s="7"/>
      <c r="AA81" s="7"/>
      <c r="AB81" s="7"/>
      <c r="AC81" s="7"/>
    </row>
    <row r="82" spans="1:29" x14ac:dyDescent="0.2">
      <c r="A82" s="3"/>
      <c r="B82" s="7"/>
      <c r="C82" s="7"/>
      <c r="D82" s="7"/>
      <c r="E82" s="7"/>
      <c r="F82" s="7"/>
      <c r="G82" s="7"/>
      <c r="H82" s="7"/>
      <c r="I82" s="7"/>
      <c r="J82" s="7"/>
      <c r="K82" s="64"/>
      <c r="L82" s="64"/>
      <c r="M82" s="64"/>
      <c r="N82" s="7"/>
      <c r="O82" s="60"/>
      <c r="P82" s="7"/>
      <c r="Q82" s="7"/>
      <c r="R82" s="7"/>
      <c r="S82" s="7"/>
      <c r="T82" s="7"/>
      <c r="U82" s="7"/>
      <c r="V82" s="7"/>
      <c r="W82" s="7"/>
      <c r="X82" s="7"/>
      <c r="Y82" s="7"/>
      <c r="Z82" s="7"/>
      <c r="AA82" s="7"/>
      <c r="AB82" s="7"/>
      <c r="AC82" s="7"/>
    </row>
    <row r="83" spans="1:29" x14ac:dyDescent="0.2">
      <c r="A83" s="3"/>
      <c r="B83" s="7"/>
      <c r="C83" s="7"/>
      <c r="D83" s="7"/>
      <c r="E83" s="7"/>
      <c r="F83" s="7"/>
      <c r="G83" s="7"/>
      <c r="H83" s="7"/>
      <c r="I83" s="7"/>
      <c r="J83" s="7"/>
      <c r="K83" s="64"/>
      <c r="L83" s="64"/>
      <c r="M83" s="64"/>
      <c r="N83" s="7"/>
      <c r="O83" s="60"/>
      <c r="P83" s="7"/>
      <c r="Q83" s="7"/>
      <c r="R83" s="7"/>
      <c r="S83" s="7"/>
      <c r="T83" s="7"/>
      <c r="U83" s="7"/>
      <c r="V83" s="7"/>
      <c r="W83" s="7"/>
      <c r="X83" s="7"/>
      <c r="Y83" s="7"/>
      <c r="Z83" s="7"/>
      <c r="AA83" s="7"/>
      <c r="AB83" s="7"/>
      <c r="AC83" s="7"/>
    </row>
    <row r="84" spans="1:29" x14ac:dyDescent="0.2">
      <c r="A84" s="3"/>
      <c r="B84" s="7"/>
      <c r="C84" s="7"/>
      <c r="D84" s="7"/>
      <c r="E84" s="7"/>
      <c r="F84" s="7"/>
      <c r="G84" s="7"/>
      <c r="H84" s="7"/>
      <c r="I84" s="7"/>
      <c r="J84" s="7"/>
      <c r="K84" s="64"/>
      <c r="L84" s="64"/>
      <c r="M84" s="64"/>
      <c r="N84" s="7"/>
      <c r="O84" s="60"/>
      <c r="P84" s="7"/>
      <c r="Q84" s="7"/>
      <c r="R84" s="7"/>
      <c r="S84" s="7"/>
      <c r="T84" s="7"/>
      <c r="U84" s="7"/>
      <c r="V84" s="7"/>
      <c r="W84" s="7"/>
      <c r="X84" s="7"/>
      <c r="Y84" s="7"/>
      <c r="Z84" s="7"/>
      <c r="AA84" s="7"/>
      <c r="AB84" s="7"/>
      <c r="AC84" s="7"/>
    </row>
    <row r="85" spans="1:29" x14ac:dyDescent="0.2">
      <c r="A85" s="3"/>
      <c r="B85" s="7"/>
      <c r="C85" s="7"/>
      <c r="D85" s="7"/>
      <c r="E85" s="7"/>
      <c r="F85" s="7"/>
      <c r="G85" s="7"/>
      <c r="H85" s="7"/>
      <c r="I85" s="7"/>
      <c r="J85" s="7"/>
      <c r="K85" s="64"/>
      <c r="L85" s="64"/>
      <c r="M85" s="64"/>
      <c r="N85" s="7"/>
      <c r="O85" s="60"/>
      <c r="P85" s="7"/>
      <c r="Q85" s="7"/>
      <c r="R85" s="7"/>
      <c r="S85" s="7"/>
      <c r="T85" s="7"/>
      <c r="U85" s="7"/>
      <c r="V85" s="7"/>
      <c r="W85" s="7"/>
      <c r="X85" s="7"/>
      <c r="Y85" s="7"/>
      <c r="Z85" s="7"/>
      <c r="AA85" s="7"/>
      <c r="AB85" s="7"/>
      <c r="AC85" s="7"/>
    </row>
    <row r="86" spans="1:29" x14ac:dyDescent="0.2">
      <c r="A86" s="3"/>
      <c r="B86" s="7"/>
      <c r="C86" s="7"/>
      <c r="D86" s="81"/>
      <c r="E86" s="7"/>
      <c r="F86" s="7"/>
      <c r="G86" s="7"/>
      <c r="H86" s="7"/>
      <c r="I86" s="7"/>
      <c r="J86" s="7"/>
      <c r="K86" s="64"/>
      <c r="L86" s="64"/>
      <c r="M86" s="64"/>
      <c r="N86" s="7"/>
      <c r="O86" s="60"/>
      <c r="P86" s="7"/>
      <c r="Q86" s="7"/>
      <c r="R86" s="7"/>
      <c r="S86" s="7"/>
      <c r="T86" s="7"/>
      <c r="U86" s="7"/>
      <c r="V86" s="7"/>
      <c r="W86" s="7"/>
      <c r="X86" s="7"/>
      <c r="Y86" s="7"/>
      <c r="Z86" s="7"/>
      <c r="AA86" s="7"/>
      <c r="AB86" s="7"/>
      <c r="AC86" s="7"/>
    </row>
    <row r="87" spans="1:29" x14ac:dyDescent="0.2">
      <c r="A87" s="3"/>
      <c r="B87" s="7"/>
      <c r="C87" s="7"/>
      <c r="D87" s="7"/>
      <c r="E87" s="7"/>
      <c r="F87" s="7"/>
      <c r="G87" s="7"/>
      <c r="H87" s="7"/>
      <c r="I87" s="7"/>
      <c r="J87" s="7"/>
      <c r="K87" s="64"/>
      <c r="L87" s="64"/>
      <c r="M87" s="64"/>
      <c r="N87" s="7"/>
      <c r="O87" s="60"/>
      <c r="P87" s="7"/>
      <c r="Q87" s="7"/>
      <c r="R87" s="7"/>
      <c r="S87" s="7"/>
      <c r="T87" s="7"/>
      <c r="U87" s="7"/>
      <c r="V87" s="7"/>
      <c r="W87" s="7"/>
      <c r="X87" s="7"/>
      <c r="Y87" s="7"/>
      <c r="Z87" s="7"/>
      <c r="AA87" s="7"/>
      <c r="AB87" s="7"/>
      <c r="AC87" s="7"/>
    </row>
    <row r="88" spans="1:29" x14ac:dyDescent="0.2">
      <c r="A88" s="3"/>
      <c r="B88" s="7"/>
      <c r="C88" s="7"/>
      <c r="D88" s="7"/>
      <c r="E88" s="7"/>
      <c r="F88" s="7"/>
      <c r="G88" s="7"/>
      <c r="H88" s="7"/>
      <c r="I88" s="7"/>
      <c r="J88" s="7"/>
      <c r="K88" s="64"/>
      <c r="L88" s="64"/>
      <c r="M88" s="64"/>
      <c r="N88" s="7"/>
      <c r="O88" s="60"/>
      <c r="P88" s="7"/>
      <c r="Q88" s="7"/>
      <c r="R88" s="7"/>
      <c r="S88" s="7"/>
      <c r="T88" s="7"/>
      <c r="U88" s="7"/>
      <c r="V88" s="7"/>
      <c r="W88" s="7"/>
      <c r="X88" s="7"/>
      <c r="Y88" s="7"/>
      <c r="Z88" s="7"/>
      <c r="AA88" s="7"/>
      <c r="AB88" s="7"/>
      <c r="AC88" s="7"/>
    </row>
    <row r="89" spans="1:29" x14ac:dyDescent="0.2">
      <c r="A89" s="3"/>
      <c r="B89" s="7"/>
      <c r="C89" s="7"/>
      <c r="D89" s="7"/>
      <c r="E89" s="7"/>
      <c r="F89" s="7"/>
      <c r="G89" s="7"/>
      <c r="H89" s="7"/>
      <c r="I89" s="7"/>
      <c r="J89" s="7"/>
      <c r="K89" s="64"/>
      <c r="L89" s="64"/>
      <c r="M89" s="64"/>
      <c r="N89" s="7"/>
      <c r="O89" s="60"/>
      <c r="P89" s="7"/>
      <c r="Q89" s="7"/>
      <c r="R89" s="7"/>
      <c r="S89" s="7"/>
      <c r="T89" s="7"/>
      <c r="U89" s="7"/>
      <c r="V89" s="7"/>
      <c r="W89" s="7"/>
      <c r="X89" s="7"/>
      <c r="Y89" s="7"/>
      <c r="Z89" s="7"/>
      <c r="AA89" s="7"/>
      <c r="AB89" s="7"/>
      <c r="AC89" s="7"/>
    </row>
    <row r="90" spans="1:29" x14ac:dyDescent="0.2">
      <c r="A90" s="3"/>
      <c r="B90" s="7"/>
      <c r="C90" s="7"/>
      <c r="D90" s="7"/>
      <c r="E90" s="7"/>
      <c r="F90" s="7"/>
      <c r="G90" s="7"/>
      <c r="H90" s="7"/>
      <c r="I90" s="7"/>
      <c r="J90" s="7"/>
      <c r="K90" s="64"/>
      <c r="L90" s="64"/>
      <c r="M90" s="64"/>
      <c r="N90" s="7"/>
      <c r="O90" s="60"/>
      <c r="P90" s="7"/>
      <c r="Q90" s="7"/>
      <c r="R90" s="7"/>
      <c r="S90" s="7"/>
      <c r="T90" s="7"/>
      <c r="U90" s="7"/>
      <c r="V90" s="7"/>
      <c r="W90" s="7"/>
      <c r="X90" s="7"/>
      <c r="Y90" s="7"/>
      <c r="Z90" s="7"/>
      <c r="AA90" s="7"/>
      <c r="AB90" s="7"/>
      <c r="AC90" s="7"/>
    </row>
    <row r="91" spans="1:29" x14ac:dyDescent="0.2">
      <c r="A91" s="3"/>
      <c r="B91" s="85" t="s">
        <v>162</v>
      </c>
      <c r="C91" s="85"/>
      <c r="D91" s="86" t="s">
        <v>181</v>
      </c>
      <c r="E91" s="7"/>
      <c r="F91" s="7"/>
      <c r="G91" s="7"/>
      <c r="H91" s="7"/>
      <c r="I91" s="7"/>
      <c r="J91" s="7"/>
      <c r="K91" s="64"/>
      <c r="L91" s="64"/>
      <c r="M91" s="64"/>
      <c r="N91" s="7"/>
      <c r="O91" s="60"/>
      <c r="P91" s="7"/>
      <c r="Q91" s="7"/>
      <c r="R91" s="7"/>
      <c r="S91" s="7"/>
      <c r="T91" s="7"/>
      <c r="U91" s="7"/>
      <c r="V91" s="7"/>
      <c r="W91" s="7"/>
      <c r="X91" s="7"/>
      <c r="Y91" s="7"/>
      <c r="Z91" s="7"/>
      <c r="AA91" s="7"/>
      <c r="AB91" s="7"/>
      <c r="AC91" s="7"/>
    </row>
    <row r="92" spans="1:29" x14ac:dyDescent="0.2">
      <c r="A92" s="3"/>
      <c r="B92" s="7"/>
      <c r="C92" s="7"/>
      <c r="D92" s="7"/>
      <c r="E92" s="7"/>
      <c r="F92" s="7"/>
      <c r="G92" s="7"/>
      <c r="H92" s="7"/>
      <c r="I92" s="7"/>
      <c r="J92" s="7"/>
      <c r="K92" s="64"/>
      <c r="L92" s="64"/>
      <c r="M92" s="64"/>
      <c r="N92" s="7"/>
      <c r="O92" s="60"/>
      <c r="P92" s="7"/>
      <c r="Q92" s="7"/>
      <c r="R92" s="7"/>
      <c r="S92" s="7"/>
      <c r="T92" s="7"/>
      <c r="U92" s="7"/>
      <c r="V92" s="7"/>
      <c r="W92" s="7"/>
      <c r="X92" s="7"/>
      <c r="Y92" s="7"/>
      <c r="Z92" s="7"/>
      <c r="AA92" s="7"/>
      <c r="AB92" s="7"/>
      <c r="AC92" s="7"/>
    </row>
    <row r="93" spans="1:29" x14ac:dyDescent="0.2">
      <c r="A93" s="3"/>
      <c r="B93" s="7"/>
      <c r="C93" s="7"/>
      <c r="D93" s="7"/>
      <c r="E93" s="7"/>
      <c r="F93" s="7"/>
      <c r="G93" s="7"/>
      <c r="H93" s="7"/>
      <c r="I93" s="7"/>
      <c r="J93" s="7"/>
      <c r="K93" s="64"/>
      <c r="L93" s="64"/>
      <c r="M93" s="64"/>
      <c r="N93" s="7"/>
      <c r="O93" s="60"/>
      <c r="P93" s="7"/>
      <c r="Q93" s="7"/>
      <c r="R93" s="7"/>
      <c r="S93" s="7"/>
      <c r="T93" s="7"/>
      <c r="U93" s="7"/>
      <c r="V93" s="7"/>
      <c r="W93" s="7"/>
      <c r="X93" s="7"/>
      <c r="Y93" s="7"/>
      <c r="Z93" s="7"/>
      <c r="AA93" s="7"/>
      <c r="AB93" s="7"/>
      <c r="AC93" s="7"/>
    </row>
    <row r="94" spans="1:29" x14ac:dyDescent="0.2">
      <c r="A94" s="3"/>
      <c r="B94" s="81"/>
      <c r="C94" s="81"/>
      <c r="D94" s="81"/>
      <c r="E94" s="81"/>
      <c r="F94" s="81"/>
      <c r="G94" s="81"/>
      <c r="H94" s="81"/>
      <c r="I94" s="81"/>
      <c r="J94" s="81"/>
      <c r="K94" s="64"/>
      <c r="L94" s="64"/>
      <c r="M94" s="64"/>
      <c r="N94" s="7"/>
      <c r="O94" s="60"/>
      <c r="P94" s="7"/>
      <c r="Q94" s="7"/>
      <c r="R94" s="7"/>
      <c r="S94" s="7"/>
      <c r="T94" s="7"/>
      <c r="U94" s="7"/>
      <c r="V94" s="7"/>
      <c r="W94" s="7"/>
      <c r="X94" s="7"/>
      <c r="Y94" s="7"/>
      <c r="Z94" s="7"/>
      <c r="AA94" s="7"/>
      <c r="AB94" s="7"/>
      <c r="AC94" s="7"/>
    </row>
    <row r="95" spans="1:29" x14ac:dyDescent="0.2">
      <c r="A95" s="3"/>
      <c r="B95" s="81"/>
      <c r="C95" s="81"/>
      <c r="D95" s="81"/>
      <c r="E95" s="81"/>
      <c r="F95" s="81"/>
      <c r="G95" s="81"/>
      <c r="H95" s="81"/>
      <c r="I95" s="81"/>
      <c r="J95" s="81"/>
      <c r="K95" s="64"/>
      <c r="L95" s="64"/>
      <c r="M95" s="64"/>
      <c r="N95" s="7"/>
      <c r="O95" s="60"/>
      <c r="P95" s="7"/>
      <c r="Q95" s="7"/>
      <c r="R95" s="7"/>
      <c r="S95" s="7"/>
      <c r="T95" s="7"/>
      <c r="U95" s="7"/>
      <c r="V95" s="7"/>
      <c r="W95" s="7"/>
      <c r="X95" s="7"/>
      <c r="Y95" s="7"/>
      <c r="Z95" s="7"/>
      <c r="AA95" s="7"/>
      <c r="AB95" s="7"/>
      <c r="AC95" s="7"/>
    </row>
    <row r="96" spans="1:29" x14ac:dyDescent="0.2">
      <c r="A96" s="3"/>
      <c r="B96" s="81"/>
      <c r="C96" s="81"/>
      <c r="D96" s="81"/>
      <c r="E96" s="81"/>
      <c r="F96" s="81"/>
      <c r="G96" s="81"/>
      <c r="H96" s="81"/>
      <c r="I96" s="81"/>
      <c r="J96" s="81"/>
      <c r="K96" s="64"/>
      <c r="L96" s="64"/>
      <c r="M96" s="64"/>
      <c r="N96" s="7"/>
      <c r="O96" s="60"/>
      <c r="P96" s="7"/>
      <c r="Q96" s="7"/>
      <c r="R96" s="7"/>
      <c r="S96" s="7"/>
      <c r="T96" s="7"/>
      <c r="U96" s="7"/>
      <c r="V96" s="7"/>
      <c r="W96" s="7"/>
      <c r="X96" s="7"/>
      <c r="Y96" s="7"/>
      <c r="Z96" s="7"/>
      <c r="AA96" s="7"/>
      <c r="AB96" s="7"/>
      <c r="AC96" s="7"/>
    </row>
    <row r="97" spans="1:29" x14ac:dyDescent="0.2">
      <c r="A97" s="3"/>
      <c r="B97" s="81"/>
      <c r="C97" s="81"/>
      <c r="D97" s="81"/>
      <c r="E97" s="81"/>
      <c r="F97" s="81"/>
      <c r="G97" s="81"/>
      <c r="H97" s="81"/>
      <c r="I97" s="81"/>
      <c r="J97" s="81"/>
      <c r="K97" s="64"/>
      <c r="L97" s="64"/>
      <c r="M97" s="64"/>
      <c r="N97" s="7"/>
      <c r="O97" s="60"/>
      <c r="P97" s="7"/>
      <c r="Q97" s="7"/>
      <c r="R97" s="7"/>
      <c r="S97" s="7"/>
      <c r="T97" s="7"/>
      <c r="U97" s="7"/>
      <c r="V97" s="7"/>
      <c r="W97" s="7"/>
      <c r="X97" s="7"/>
      <c r="Y97" s="7"/>
      <c r="Z97" s="7"/>
      <c r="AA97" s="7"/>
      <c r="AB97" s="7"/>
      <c r="AC97" s="7"/>
    </row>
    <row r="98" spans="1:29" x14ac:dyDescent="0.2">
      <c r="A98" s="3"/>
      <c r="B98" s="81"/>
      <c r="C98" s="81"/>
      <c r="D98" s="81"/>
      <c r="E98" s="81"/>
      <c r="F98" s="81"/>
      <c r="G98" s="81"/>
      <c r="H98" s="81"/>
      <c r="I98" s="81"/>
      <c r="J98" s="81"/>
      <c r="K98" s="64"/>
      <c r="L98" s="64"/>
      <c r="M98" s="64"/>
      <c r="N98" s="7"/>
      <c r="O98" s="60"/>
      <c r="P98" s="7"/>
      <c r="Q98" s="7"/>
      <c r="R98" s="7"/>
      <c r="S98" s="7"/>
      <c r="T98" s="7"/>
      <c r="U98" s="7"/>
      <c r="V98" s="7"/>
      <c r="W98" s="7"/>
      <c r="X98" s="7"/>
      <c r="Y98" s="7"/>
      <c r="Z98" s="7"/>
      <c r="AA98" s="7"/>
      <c r="AB98" s="7"/>
      <c r="AC98" s="7"/>
    </row>
    <row r="99" spans="1:29" x14ac:dyDescent="0.2">
      <c r="A99" s="3"/>
      <c r="B99" s="81"/>
      <c r="C99" s="81"/>
      <c r="D99" s="81"/>
      <c r="E99" s="81"/>
      <c r="F99" s="81"/>
      <c r="G99" s="81"/>
      <c r="H99" s="81"/>
      <c r="I99" s="81"/>
      <c r="J99" s="81"/>
      <c r="K99" s="64"/>
      <c r="L99" s="64"/>
      <c r="M99" s="64"/>
      <c r="N99" s="7"/>
      <c r="O99" s="60"/>
      <c r="P99" s="7"/>
      <c r="Q99" s="7"/>
      <c r="R99" s="7"/>
      <c r="S99" s="7"/>
      <c r="T99" s="7"/>
      <c r="U99" s="7"/>
      <c r="V99" s="7"/>
      <c r="W99" s="7"/>
      <c r="X99" s="7"/>
      <c r="Y99" s="7"/>
      <c r="Z99" s="7"/>
      <c r="AA99" s="7"/>
      <c r="AB99" s="7"/>
      <c r="AC99" s="7"/>
    </row>
    <row r="100" spans="1:29" x14ac:dyDescent="0.2">
      <c r="A100" s="3"/>
      <c r="B100" s="81"/>
      <c r="C100" s="81"/>
      <c r="D100" s="81"/>
      <c r="E100" s="81"/>
      <c r="F100" s="81"/>
      <c r="G100" s="81"/>
      <c r="H100" s="81"/>
      <c r="I100" s="81"/>
      <c r="J100" s="81"/>
      <c r="K100" s="64"/>
      <c r="L100" s="64"/>
      <c r="M100" s="64"/>
      <c r="N100" s="7"/>
      <c r="O100" s="60"/>
      <c r="P100" s="7"/>
      <c r="Q100" s="7"/>
      <c r="R100" s="7"/>
      <c r="S100" s="7"/>
      <c r="T100" s="7"/>
      <c r="U100" s="7"/>
      <c r="V100" s="7"/>
      <c r="W100" s="7"/>
      <c r="X100" s="7"/>
      <c r="Y100" s="7"/>
      <c r="Z100" s="7"/>
      <c r="AA100" s="7"/>
      <c r="AB100" s="7"/>
      <c r="AC100" s="7"/>
    </row>
    <row r="101" spans="1:29" x14ac:dyDescent="0.2">
      <c r="A101" s="3"/>
      <c r="B101" s="81"/>
      <c r="C101" s="81"/>
      <c r="D101" s="81"/>
      <c r="E101" s="81"/>
      <c r="F101" s="81"/>
      <c r="G101" s="81"/>
      <c r="H101" s="81"/>
      <c r="I101" s="81"/>
      <c r="J101" s="81"/>
      <c r="K101" s="64"/>
      <c r="L101" s="64"/>
      <c r="M101" s="64"/>
      <c r="N101" s="7"/>
      <c r="O101" s="60"/>
      <c r="P101" s="7"/>
      <c r="Q101" s="7"/>
      <c r="R101" s="7"/>
      <c r="S101" s="7"/>
      <c r="T101" s="7"/>
      <c r="U101" s="7"/>
      <c r="V101" s="7"/>
      <c r="W101" s="7"/>
      <c r="X101" s="7"/>
      <c r="Y101" s="7"/>
      <c r="Z101" s="7"/>
      <c r="AA101" s="7"/>
      <c r="AB101" s="7"/>
      <c r="AC101" s="7"/>
    </row>
    <row r="102" spans="1:29" x14ac:dyDescent="0.2">
      <c r="K102" s="64"/>
      <c r="L102" s="64"/>
      <c r="M102" s="64"/>
    </row>
    <row r="103" spans="1:29" x14ac:dyDescent="0.2">
      <c r="K103" s="64"/>
      <c r="L103" s="64"/>
      <c r="M103" s="64"/>
    </row>
    <row r="104" spans="1:29" x14ac:dyDescent="0.2">
      <c r="K104" s="64"/>
      <c r="L104" s="64"/>
      <c r="M104" s="64"/>
    </row>
    <row r="105" spans="1:29" x14ac:dyDescent="0.2">
      <c r="K105" s="64"/>
      <c r="L105" s="64"/>
      <c r="M105" s="64"/>
    </row>
    <row r="106" spans="1:29" x14ac:dyDescent="0.2">
      <c r="K106" s="64"/>
      <c r="L106" s="64"/>
      <c r="M106" s="64"/>
    </row>
    <row r="107" spans="1:29" x14ac:dyDescent="0.2">
      <c r="K107" s="64"/>
      <c r="L107" s="64"/>
      <c r="M107" s="64"/>
    </row>
    <row r="108" spans="1:29" x14ac:dyDescent="0.2">
      <c r="K108" s="64"/>
      <c r="L108" s="64"/>
      <c r="M108" s="64"/>
    </row>
    <row r="109" spans="1:29" x14ac:dyDescent="0.2">
      <c r="K109" s="64"/>
      <c r="L109" s="64"/>
      <c r="M109" s="64"/>
    </row>
    <row r="110" spans="1:29" x14ac:dyDescent="0.2">
      <c r="K110" s="64"/>
      <c r="L110" s="64"/>
      <c r="M110" s="64"/>
    </row>
    <row r="111" spans="1:29" x14ac:dyDescent="0.2">
      <c r="K111" s="64"/>
      <c r="L111" s="64"/>
      <c r="M111" s="64"/>
    </row>
  </sheetData>
  <sheetProtection algorithmName="SHA-512" hashValue="LRCkyfHJr84VhnRGUjcw886upHfd/afHTwYvqnhzl7ewkFpndYKjln24hrwvQZcExfcprBzFicoTWWnDLlyYEQ==" saltValue="DscflH1GtXiOsWQPAPbZZA==" spinCount="100000" sheet="1" formatCells="0" formatColumns="0" formatRows="0" insertColumns="0" insertRows="0" insertHyperlinks="0" deleteColumns="0" deleteRows="0" sort="0" autoFilter="0" pivotTables="0"/>
  <mergeCells count="46">
    <mergeCell ref="B37:D38"/>
    <mergeCell ref="E37:H37"/>
    <mergeCell ref="E38:H38"/>
    <mergeCell ref="E36:H36"/>
    <mergeCell ref="D20:E20"/>
    <mergeCell ref="D34:E34"/>
    <mergeCell ref="D21:E21"/>
    <mergeCell ref="D22:E22"/>
    <mergeCell ref="B35:C35"/>
    <mergeCell ref="E35:H35"/>
    <mergeCell ref="D33:G33"/>
    <mergeCell ref="D25:E25"/>
    <mergeCell ref="D26:E26"/>
    <mergeCell ref="D32:E32"/>
    <mergeCell ref="D27:E27"/>
    <mergeCell ref="D28:E28"/>
    <mergeCell ref="C3:D3"/>
    <mergeCell ref="I10:J10"/>
    <mergeCell ref="F3:I3"/>
    <mergeCell ref="F4:I4"/>
    <mergeCell ref="D14:E14"/>
    <mergeCell ref="F5:J5"/>
    <mergeCell ref="F6:J6"/>
    <mergeCell ref="B4:C4"/>
    <mergeCell ref="D4:E4"/>
    <mergeCell ref="B5:C5"/>
    <mergeCell ref="D5:E5"/>
    <mergeCell ref="D15:E15"/>
    <mergeCell ref="B6:E6"/>
    <mergeCell ref="C9:J9"/>
    <mergeCell ref="F10:G10"/>
    <mergeCell ref="D11:E11"/>
    <mergeCell ref="H11:I11"/>
    <mergeCell ref="D12:E12"/>
    <mergeCell ref="D13:E13"/>
    <mergeCell ref="I8:J8"/>
    <mergeCell ref="G8:H8"/>
    <mergeCell ref="D29:E29"/>
    <mergeCell ref="D30:E30"/>
    <mergeCell ref="D31:E31"/>
    <mergeCell ref="D16:E16"/>
    <mergeCell ref="D23:E23"/>
    <mergeCell ref="D24:E24"/>
    <mergeCell ref="D17:E17"/>
    <mergeCell ref="D18:E18"/>
    <mergeCell ref="D19:E19"/>
  </mergeCells>
  <dataValidations count="7">
    <dataValidation type="list" allowBlank="1" showInputMessage="1" showErrorMessage="1" sqref="D983059:D983073 D917523:D917537 D851987:D852001 D786451:D786465 D720915:D720929 D655379:D655393 D589843:D589857 D524307:D524321 D458771:D458785 D393235:D393249 D327699:D327713 D262163:D262177 D196627:D196641 D131091:D131105 D65555:D65569 WVL10:WVL30 WLP10:WLP30 WBT10:WBT30 VRX10:VRX30 VIB10:VIB30 UYF10:UYF30 UOJ10:UOJ30 UEN10:UEN30 TUR10:TUR30 TKV10:TKV30 TAZ10:TAZ30 SRD10:SRD30 SHH10:SHH30 RXL10:RXL30 RNP10:RNP30 RDT10:RDT30 QTX10:QTX30 QKB10:QKB30 QAF10:QAF30 PQJ10:PQJ30 PGN10:PGN30 OWR10:OWR30 OMV10:OMV30 OCZ10:OCZ30 NTD10:NTD30 NJH10:NJH30 MZL10:MZL30 MPP10:MPP30 MFT10:MFT30 LVX10:LVX30 LMB10:LMB30 LCF10:LCF30 KSJ10:KSJ30 KIN10:KIN30 JYR10:JYR30 JOV10:JOV30 JEZ10:JEZ30 IVD10:IVD30 ILH10:ILH30 IBL10:IBL30 HRP10:HRP30 HHT10:HHT30 GXX10:GXX30 GOB10:GOB30 GEF10:GEF30 FUJ10:FUJ30 FKN10:FKN30 FAR10:FAR30 EQV10:EQV30 EGZ10:EGZ30 DXD10:DXD30 DNH10:DNH30 DDL10:DDL30 CTP10:CTP30 CJT10:CJT30 BZX10:BZX30 BQB10:BQB30 BGF10:BGF30 AWJ10:AWJ30 AMN10:AMN30 ACR10:ACR30 SV10:SV30 IZ10:IZ30 IZ65553:IZ65567 SV65553:SV65567 ACR65553:ACR65567 AMN65553:AMN65567 AWJ65553:AWJ65567 BGF65553:BGF65567 BQB65553:BQB65567 BZX65553:BZX65567 CJT65553:CJT65567 CTP65553:CTP65567 DDL65553:DDL65567 DNH65553:DNH65567 DXD65553:DXD65567 EGZ65553:EGZ65567 EQV65553:EQV65567 FAR65553:FAR65567 FKN65553:FKN65567 FUJ65553:FUJ65567 GEF65553:GEF65567 GOB65553:GOB65567 GXX65553:GXX65567 HHT65553:HHT65567 HRP65553:HRP65567 IBL65553:IBL65567 ILH65553:ILH65567 IVD65553:IVD65567 JEZ65553:JEZ65567 JOV65553:JOV65567 JYR65553:JYR65567 KIN65553:KIN65567 KSJ65553:KSJ65567 LCF65553:LCF65567 LMB65553:LMB65567 LVX65553:LVX65567 MFT65553:MFT65567 MPP65553:MPP65567 MZL65553:MZL65567 NJH65553:NJH65567 NTD65553:NTD65567 OCZ65553:OCZ65567 OMV65553:OMV65567 OWR65553:OWR65567 PGN65553:PGN65567 PQJ65553:PQJ65567 QAF65553:QAF65567 QKB65553:QKB65567 QTX65553:QTX65567 RDT65553:RDT65567 RNP65553:RNP65567 RXL65553:RXL65567 SHH65553:SHH65567 SRD65553:SRD65567 TAZ65553:TAZ65567 TKV65553:TKV65567 TUR65553:TUR65567 UEN65553:UEN65567 UOJ65553:UOJ65567 UYF65553:UYF65567 VIB65553:VIB65567 VRX65553:VRX65567 WBT65553:WBT65567 WLP65553:WLP65567 WVL65553:WVL65567 IZ131089:IZ131103 SV131089:SV131103 ACR131089:ACR131103 AMN131089:AMN131103 AWJ131089:AWJ131103 BGF131089:BGF131103 BQB131089:BQB131103 BZX131089:BZX131103 CJT131089:CJT131103 CTP131089:CTP131103 DDL131089:DDL131103 DNH131089:DNH131103 DXD131089:DXD131103 EGZ131089:EGZ131103 EQV131089:EQV131103 FAR131089:FAR131103 FKN131089:FKN131103 FUJ131089:FUJ131103 GEF131089:GEF131103 GOB131089:GOB131103 GXX131089:GXX131103 HHT131089:HHT131103 HRP131089:HRP131103 IBL131089:IBL131103 ILH131089:ILH131103 IVD131089:IVD131103 JEZ131089:JEZ131103 JOV131089:JOV131103 JYR131089:JYR131103 KIN131089:KIN131103 KSJ131089:KSJ131103 LCF131089:LCF131103 LMB131089:LMB131103 LVX131089:LVX131103 MFT131089:MFT131103 MPP131089:MPP131103 MZL131089:MZL131103 NJH131089:NJH131103 NTD131089:NTD131103 OCZ131089:OCZ131103 OMV131089:OMV131103 OWR131089:OWR131103 PGN131089:PGN131103 PQJ131089:PQJ131103 QAF131089:QAF131103 QKB131089:QKB131103 QTX131089:QTX131103 RDT131089:RDT131103 RNP131089:RNP131103 RXL131089:RXL131103 SHH131089:SHH131103 SRD131089:SRD131103 TAZ131089:TAZ131103 TKV131089:TKV131103 TUR131089:TUR131103 UEN131089:UEN131103 UOJ131089:UOJ131103 UYF131089:UYF131103 VIB131089:VIB131103 VRX131089:VRX131103 WBT131089:WBT131103 WLP131089:WLP131103 WVL131089:WVL131103 IZ196625:IZ196639 SV196625:SV196639 ACR196625:ACR196639 AMN196625:AMN196639 AWJ196625:AWJ196639 BGF196625:BGF196639 BQB196625:BQB196639 BZX196625:BZX196639 CJT196625:CJT196639 CTP196625:CTP196639 DDL196625:DDL196639 DNH196625:DNH196639 DXD196625:DXD196639 EGZ196625:EGZ196639 EQV196625:EQV196639 FAR196625:FAR196639 FKN196625:FKN196639 FUJ196625:FUJ196639 GEF196625:GEF196639 GOB196625:GOB196639 GXX196625:GXX196639 HHT196625:HHT196639 HRP196625:HRP196639 IBL196625:IBL196639 ILH196625:ILH196639 IVD196625:IVD196639 JEZ196625:JEZ196639 JOV196625:JOV196639 JYR196625:JYR196639 KIN196625:KIN196639 KSJ196625:KSJ196639 LCF196625:LCF196639 LMB196625:LMB196639 LVX196625:LVX196639 MFT196625:MFT196639 MPP196625:MPP196639 MZL196625:MZL196639 NJH196625:NJH196639 NTD196625:NTD196639 OCZ196625:OCZ196639 OMV196625:OMV196639 OWR196625:OWR196639 PGN196625:PGN196639 PQJ196625:PQJ196639 QAF196625:QAF196639 QKB196625:QKB196639 QTX196625:QTX196639 RDT196625:RDT196639 RNP196625:RNP196639 RXL196625:RXL196639 SHH196625:SHH196639 SRD196625:SRD196639 TAZ196625:TAZ196639 TKV196625:TKV196639 TUR196625:TUR196639 UEN196625:UEN196639 UOJ196625:UOJ196639 UYF196625:UYF196639 VIB196625:VIB196639 VRX196625:VRX196639 WBT196625:WBT196639 WLP196625:WLP196639 WVL196625:WVL196639 IZ262161:IZ262175 SV262161:SV262175 ACR262161:ACR262175 AMN262161:AMN262175 AWJ262161:AWJ262175 BGF262161:BGF262175 BQB262161:BQB262175 BZX262161:BZX262175 CJT262161:CJT262175 CTP262161:CTP262175 DDL262161:DDL262175 DNH262161:DNH262175 DXD262161:DXD262175 EGZ262161:EGZ262175 EQV262161:EQV262175 FAR262161:FAR262175 FKN262161:FKN262175 FUJ262161:FUJ262175 GEF262161:GEF262175 GOB262161:GOB262175 GXX262161:GXX262175 HHT262161:HHT262175 HRP262161:HRP262175 IBL262161:IBL262175 ILH262161:ILH262175 IVD262161:IVD262175 JEZ262161:JEZ262175 JOV262161:JOV262175 JYR262161:JYR262175 KIN262161:KIN262175 KSJ262161:KSJ262175 LCF262161:LCF262175 LMB262161:LMB262175 LVX262161:LVX262175 MFT262161:MFT262175 MPP262161:MPP262175 MZL262161:MZL262175 NJH262161:NJH262175 NTD262161:NTD262175 OCZ262161:OCZ262175 OMV262161:OMV262175 OWR262161:OWR262175 PGN262161:PGN262175 PQJ262161:PQJ262175 QAF262161:QAF262175 QKB262161:QKB262175 QTX262161:QTX262175 RDT262161:RDT262175 RNP262161:RNP262175 RXL262161:RXL262175 SHH262161:SHH262175 SRD262161:SRD262175 TAZ262161:TAZ262175 TKV262161:TKV262175 TUR262161:TUR262175 UEN262161:UEN262175 UOJ262161:UOJ262175 UYF262161:UYF262175 VIB262161:VIB262175 VRX262161:VRX262175 WBT262161:WBT262175 WLP262161:WLP262175 WVL262161:WVL262175 IZ327697:IZ327711 SV327697:SV327711 ACR327697:ACR327711 AMN327697:AMN327711 AWJ327697:AWJ327711 BGF327697:BGF327711 BQB327697:BQB327711 BZX327697:BZX327711 CJT327697:CJT327711 CTP327697:CTP327711 DDL327697:DDL327711 DNH327697:DNH327711 DXD327697:DXD327711 EGZ327697:EGZ327711 EQV327697:EQV327711 FAR327697:FAR327711 FKN327697:FKN327711 FUJ327697:FUJ327711 GEF327697:GEF327711 GOB327697:GOB327711 GXX327697:GXX327711 HHT327697:HHT327711 HRP327697:HRP327711 IBL327697:IBL327711 ILH327697:ILH327711 IVD327697:IVD327711 JEZ327697:JEZ327711 JOV327697:JOV327711 JYR327697:JYR327711 KIN327697:KIN327711 KSJ327697:KSJ327711 LCF327697:LCF327711 LMB327697:LMB327711 LVX327697:LVX327711 MFT327697:MFT327711 MPP327697:MPP327711 MZL327697:MZL327711 NJH327697:NJH327711 NTD327697:NTD327711 OCZ327697:OCZ327711 OMV327697:OMV327711 OWR327697:OWR327711 PGN327697:PGN327711 PQJ327697:PQJ327711 QAF327697:QAF327711 QKB327697:QKB327711 QTX327697:QTX327711 RDT327697:RDT327711 RNP327697:RNP327711 RXL327697:RXL327711 SHH327697:SHH327711 SRD327697:SRD327711 TAZ327697:TAZ327711 TKV327697:TKV327711 TUR327697:TUR327711 UEN327697:UEN327711 UOJ327697:UOJ327711 UYF327697:UYF327711 VIB327697:VIB327711 VRX327697:VRX327711 WBT327697:WBT327711 WLP327697:WLP327711 WVL327697:WVL327711 IZ393233:IZ393247 SV393233:SV393247 ACR393233:ACR393247 AMN393233:AMN393247 AWJ393233:AWJ393247 BGF393233:BGF393247 BQB393233:BQB393247 BZX393233:BZX393247 CJT393233:CJT393247 CTP393233:CTP393247 DDL393233:DDL393247 DNH393233:DNH393247 DXD393233:DXD393247 EGZ393233:EGZ393247 EQV393233:EQV393247 FAR393233:FAR393247 FKN393233:FKN393247 FUJ393233:FUJ393247 GEF393233:GEF393247 GOB393233:GOB393247 GXX393233:GXX393247 HHT393233:HHT393247 HRP393233:HRP393247 IBL393233:IBL393247 ILH393233:ILH393247 IVD393233:IVD393247 JEZ393233:JEZ393247 JOV393233:JOV393247 JYR393233:JYR393247 KIN393233:KIN393247 KSJ393233:KSJ393247 LCF393233:LCF393247 LMB393233:LMB393247 LVX393233:LVX393247 MFT393233:MFT393247 MPP393233:MPP393247 MZL393233:MZL393247 NJH393233:NJH393247 NTD393233:NTD393247 OCZ393233:OCZ393247 OMV393233:OMV393247 OWR393233:OWR393247 PGN393233:PGN393247 PQJ393233:PQJ393247 QAF393233:QAF393247 QKB393233:QKB393247 QTX393233:QTX393247 RDT393233:RDT393247 RNP393233:RNP393247 RXL393233:RXL393247 SHH393233:SHH393247 SRD393233:SRD393247 TAZ393233:TAZ393247 TKV393233:TKV393247 TUR393233:TUR393247 UEN393233:UEN393247 UOJ393233:UOJ393247 UYF393233:UYF393247 VIB393233:VIB393247 VRX393233:VRX393247 WBT393233:WBT393247 WLP393233:WLP393247 WVL393233:WVL393247 IZ458769:IZ458783 SV458769:SV458783 ACR458769:ACR458783 AMN458769:AMN458783 AWJ458769:AWJ458783 BGF458769:BGF458783 BQB458769:BQB458783 BZX458769:BZX458783 CJT458769:CJT458783 CTP458769:CTP458783 DDL458769:DDL458783 DNH458769:DNH458783 DXD458769:DXD458783 EGZ458769:EGZ458783 EQV458769:EQV458783 FAR458769:FAR458783 FKN458769:FKN458783 FUJ458769:FUJ458783 GEF458769:GEF458783 GOB458769:GOB458783 GXX458769:GXX458783 HHT458769:HHT458783 HRP458769:HRP458783 IBL458769:IBL458783 ILH458769:ILH458783 IVD458769:IVD458783 JEZ458769:JEZ458783 JOV458769:JOV458783 JYR458769:JYR458783 KIN458769:KIN458783 KSJ458769:KSJ458783 LCF458769:LCF458783 LMB458769:LMB458783 LVX458769:LVX458783 MFT458769:MFT458783 MPP458769:MPP458783 MZL458769:MZL458783 NJH458769:NJH458783 NTD458769:NTD458783 OCZ458769:OCZ458783 OMV458769:OMV458783 OWR458769:OWR458783 PGN458769:PGN458783 PQJ458769:PQJ458783 QAF458769:QAF458783 QKB458769:QKB458783 QTX458769:QTX458783 RDT458769:RDT458783 RNP458769:RNP458783 RXL458769:RXL458783 SHH458769:SHH458783 SRD458769:SRD458783 TAZ458769:TAZ458783 TKV458769:TKV458783 TUR458769:TUR458783 UEN458769:UEN458783 UOJ458769:UOJ458783 UYF458769:UYF458783 VIB458769:VIB458783 VRX458769:VRX458783 WBT458769:WBT458783 WLP458769:WLP458783 WVL458769:WVL458783 IZ524305:IZ524319 SV524305:SV524319 ACR524305:ACR524319 AMN524305:AMN524319 AWJ524305:AWJ524319 BGF524305:BGF524319 BQB524305:BQB524319 BZX524305:BZX524319 CJT524305:CJT524319 CTP524305:CTP524319 DDL524305:DDL524319 DNH524305:DNH524319 DXD524305:DXD524319 EGZ524305:EGZ524319 EQV524305:EQV524319 FAR524305:FAR524319 FKN524305:FKN524319 FUJ524305:FUJ524319 GEF524305:GEF524319 GOB524305:GOB524319 GXX524305:GXX524319 HHT524305:HHT524319 HRP524305:HRP524319 IBL524305:IBL524319 ILH524305:ILH524319 IVD524305:IVD524319 JEZ524305:JEZ524319 JOV524305:JOV524319 JYR524305:JYR524319 KIN524305:KIN524319 KSJ524305:KSJ524319 LCF524305:LCF524319 LMB524305:LMB524319 LVX524305:LVX524319 MFT524305:MFT524319 MPP524305:MPP524319 MZL524305:MZL524319 NJH524305:NJH524319 NTD524305:NTD524319 OCZ524305:OCZ524319 OMV524305:OMV524319 OWR524305:OWR524319 PGN524305:PGN524319 PQJ524305:PQJ524319 QAF524305:QAF524319 QKB524305:QKB524319 QTX524305:QTX524319 RDT524305:RDT524319 RNP524305:RNP524319 RXL524305:RXL524319 SHH524305:SHH524319 SRD524305:SRD524319 TAZ524305:TAZ524319 TKV524305:TKV524319 TUR524305:TUR524319 UEN524305:UEN524319 UOJ524305:UOJ524319 UYF524305:UYF524319 VIB524305:VIB524319 VRX524305:VRX524319 WBT524305:WBT524319 WLP524305:WLP524319 WVL524305:WVL524319 IZ589841:IZ589855 SV589841:SV589855 ACR589841:ACR589855 AMN589841:AMN589855 AWJ589841:AWJ589855 BGF589841:BGF589855 BQB589841:BQB589855 BZX589841:BZX589855 CJT589841:CJT589855 CTP589841:CTP589855 DDL589841:DDL589855 DNH589841:DNH589855 DXD589841:DXD589855 EGZ589841:EGZ589855 EQV589841:EQV589855 FAR589841:FAR589855 FKN589841:FKN589855 FUJ589841:FUJ589855 GEF589841:GEF589855 GOB589841:GOB589855 GXX589841:GXX589855 HHT589841:HHT589855 HRP589841:HRP589855 IBL589841:IBL589855 ILH589841:ILH589855 IVD589841:IVD589855 JEZ589841:JEZ589855 JOV589841:JOV589855 JYR589841:JYR589855 KIN589841:KIN589855 KSJ589841:KSJ589855 LCF589841:LCF589855 LMB589841:LMB589855 LVX589841:LVX589855 MFT589841:MFT589855 MPP589841:MPP589855 MZL589841:MZL589855 NJH589841:NJH589855 NTD589841:NTD589855 OCZ589841:OCZ589855 OMV589841:OMV589855 OWR589841:OWR589855 PGN589841:PGN589855 PQJ589841:PQJ589855 QAF589841:QAF589855 QKB589841:QKB589855 QTX589841:QTX589855 RDT589841:RDT589855 RNP589841:RNP589855 RXL589841:RXL589855 SHH589841:SHH589855 SRD589841:SRD589855 TAZ589841:TAZ589855 TKV589841:TKV589855 TUR589841:TUR589855 UEN589841:UEN589855 UOJ589841:UOJ589855 UYF589841:UYF589855 VIB589841:VIB589855 VRX589841:VRX589855 WBT589841:WBT589855 WLP589841:WLP589855 WVL589841:WVL589855 IZ655377:IZ655391 SV655377:SV655391 ACR655377:ACR655391 AMN655377:AMN655391 AWJ655377:AWJ655391 BGF655377:BGF655391 BQB655377:BQB655391 BZX655377:BZX655391 CJT655377:CJT655391 CTP655377:CTP655391 DDL655377:DDL655391 DNH655377:DNH655391 DXD655377:DXD655391 EGZ655377:EGZ655391 EQV655377:EQV655391 FAR655377:FAR655391 FKN655377:FKN655391 FUJ655377:FUJ655391 GEF655377:GEF655391 GOB655377:GOB655391 GXX655377:GXX655391 HHT655377:HHT655391 HRP655377:HRP655391 IBL655377:IBL655391 ILH655377:ILH655391 IVD655377:IVD655391 JEZ655377:JEZ655391 JOV655377:JOV655391 JYR655377:JYR655391 KIN655377:KIN655391 KSJ655377:KSJ655391 LCF655377:LCF655391 LMB655377:LMB655391 LVX655377:LVX655391 MFT655377:MFT655391 MPP655377:MPP655391 MZL655377:MZL655391 NJH655377:NJH655391 NTD655377:NTD655391 OCZ655377:OCZ655391 OMV655377:OMV655391 OWR655377:OWR655391 PGN655377:PGN655391 PQJ655377:PQJ655391 QAF655377:QAF655391 QKB655377:QKB655391 QTX655377:QTX655391 RDT655377:RDT655391 RNP655377:RNP655391 RXL655377:RXL655391 SHH655377:SHH655391 SRD655377:SRD655391 TAZ655377:TAZ655391 TKV655377:TKV655391 TUR655377:TUR655391 UEN655377:UEN655391 UOJ655377:UOJ655391 UYF655377:UYF655391 VIB655377:VIB655391 VRX655377:VRX655391 WBT655377:WBT655391 WLP655377:WLP655391 WVL655377:WVL655391 IZ720913:IZ720927 SV720913:SV720927 ACR720913:ACR720927 AMN720913:AMN720927 AWJ720913:AWJ720927 BGF720913:BGF720927 BQB720913:BQB720927 BZX720913:BZX720927 CJT720913:CJT720927 CTP720913:CTP720927 DDL720913:DDL720927 DNH720913:DNH720927 DXD720913:DXD720927 EGZ720913:EGZ720927 EQV720913:EQV720927 FAR720913:FAR720927 FKN720913:FKN720927 FUJ720913:FUJ720927 GEF720913:GEF720927 GOB720913:GOB720927 GXX720913:GXX720927 HHT720913:HHT720927 HRP720913:HRP720927 IBL720913:IBL720927 ILH720913:ILH720927 IVD720913:IVD720927 JEZ720913:JEZ720927 JOV720913:JOV720927 JYR720913:JYR720927 KIN720913:KIN720927 KSJ720913:KSJ720927 LCF720913:LCF720927 LMB720913:LMB720927 LVX720913:LVX720927 MFT720913:MFT720927 MPP720913:MPP720927 MZL720913:MZL720927 NJH720913:NJH720927 NTD720913:NTD720927 OCZ720913:OCZ720927 OMV720913:OMV720927 OWR720913:OWR720927 PGN720913:PGN720927 PQJ720913:PQJ720927 QAF720913:QAF720927 QKB720913:QKB720927 QTX720913:QTX720927 RDT720913:RDT720927 RNP720913:RNP720927 RXL720913:RXL720927 SHH720913:SHH720927 SRD720913:SRD720927 TAZ720913:TAZ720927 TKV720913:TKV720927 TUR720913:TUR720927 UEN720913:UEN720927 UOJ720913:UOJ720927 UYF720913:UYF720927 VIB720913:VIB720927 VRX720913:VRX720927 WBT720913:WBT720927 WLP720913:WLP720927 WVL720913:WVL720927 IZ786449:IZ786463 SV786449:SV786463 ACR786449:ACR786463 AMN786449:AMN786463 AWJ786449:AWJ786463 BGF786449:BGF786463 BQB786449:BQB786463 BZX786449:BZX786463 CJT786449:CJT786463 CTP786449:CTP786463 DDL786449:DDL786463 DNH786449:DNH786463 DXD786449:DXD786463 EGZ786449:EGZ786463 EQV786449:EQV786463 FAR786449:FAR786463 FKN786449:FKN786463 FUJ786449:FUJ786463 GEF786449:GEF786463 GOB786449:GOB786463 GXX786449:GXX786463 HHT786449:HHT786463 HRP786449:HRP786463 IBL786449:IBL786463 ILH786449:ILH786463 IVD786449:IVD786463 JEZ786449:JEZ786463 JOV786449:JOV786463 JYR786449:JYR786463 KIN786449:KIN786463 KSJ786449:KSJ786463 LCF786449:LCF786463 LMB786449:LMB786463 LVX786449:LVX786463 MFT786449:MFT786463 MPP786449:MPP786463 MZL786449:MZL786463 NJH786449:NJH786463 NTD786449:NTD786463 OCZ786449:OCZ786463 OMV786449:OMV786463 OWR786449:OWR786463 PGN786449:PGN786463 PQJ786449:PQJ786463 QAF786449:QAF786463 QKB786449:QKB786463 QTX786449:QTX786463 RDT786449:RDT786463 RNP786449:RNP786463 RXL786449:RXL786463 SHH786449:SHH786463 SRD786449:SRD786463 TAZ786449:TAZ786463 TKV786449:TKV786463 TUR786449:TUR786463 UEN786449:UEN786463 UOJ786449:UOJ786463 UYF786449:UYF786463 VIB786449:VIB786463 VRX786449:VRX786463 WBT786449:WBT786463 WLP786449:WLP786463 WVL786449:WVL786463 IZ851985:IZ851999 SV851985:SV851999 ACR851985:ACR851999 AMN851985:AMN851999 AWJ851985:AWJ851999 BGF851985:BGF851999 BQB851985:BQB851999 BZX851985:BZX851999 CJT851985:CJT851999 CTP851985:CTP851999 DDL851985:DDL851999 DNH851985:DNH851999 DXD851985:DXD851999 EGZ851985:EGZ851999 EQV851985:EQV851999 FAR851985:FAR851999 FKN851985:FKN851999 FUJ851985:FUJ851999 GEF851985:GEF851999 GOB851985:GOB851999 GXX851985:GXX851999 HHT851985:HHT851999 HRP851985:HRP851999 IBL851985:IBL851999 ILH851985:ILH851999 IVD851985:IVD851999 JEZ851985:JEZ851999 JOV851985:JOV851999 JYR851985:JYR851999 KIN851985:KIN851999 KSJ851985:KSJ851999 LCF851985:LCF851999 LMB851985:LMB851999 LVX851985:LVX851999 MFT851985:MFT851999 MPP851985:MPP851999 MZL851985:MZL851999 NJH851985:NJH851999 NTD851985:NTD851999 OCZ851985:OCZ851999 OMV851985:OMV851999 OWR851985:OWR851999 PGN851985:PGN851999 PQJ851985:PQJ851999 QAF851985:QAF851999 QKB851985:QKB851999 QTX851985:QTX851999 RDT851985:RDT851999 RNP851985:RNP851999 RXL851985:RXL851999 SHH851985:SHH851999 SRD851985:SRD851999 TAZ851985:TAZ851999 TKV851985:TKV851999 TUR851985:TUR851999 UEN851985:UEN851999 UOJ851985:UOJ851999 UYF851985:UYF851999 VIB851985:VIB851999 VRX851985:VRX851999 WBT851985:WBT851999 WLP851985:WLP851999 WVL851985:WVL851999 IZ917521:IZ917535 SV917521:SV917535 ACR917521:ACR917535 AMN917521:AMN917535 AWJ917521:AWJ917535 BGF917521:BGF917535 BQB917521:BQB917535 BZX917521:BZX917535 CJT917521:CJT917535 CTP917521:CTP917535 DDL917521:DDL917535 DNH917521:DNH917535 DXD917521:DXD917535 EGZ917521:EGZ917535 EQV917521:EQV917535 FAR917521:FAR917535 FKN917521:FKN917535 FUJ917521:FUJ917535 GEF917521:GEF917535 GOB917521:GOB917535 GXX917521:GXX917535 HHT917521:HHT917535 HRP917521:HRP917535 IBL917521:IBL917535 ILH917521:ILH917535 IVD917521:IVD917535 JEZ917521:JEZ917535 JOV917521:JOV917535 JYR917521:JYR917535 KIN917521:KIN917535 KSJ917521:KSJ917535 LCF917521:LCF917535 LMB917521:LMB917535 LVX917521:LVX917535 MFT917521:MFT917535 MPP917521:MPP917535 MZL917521:MZL917535 NJH917521:NJH917535 NTD917521:NTD917535 OCZ917521:OCZ917535 OMV917521:OMV917535 OWR917521:OWR917535 PGN917521:PGN917535 PQJ917521:PQJ917535 QAF917521:QAF917535 QKB917521:QKB917535 QTX917521:QTX917535 RDT917521:RDT917535 RNP917521:RNP917535 RXL917521:RXL917535 SHH917521:SHH917535 SRD917521:SRD917535 TAZ917521:TAZ917535 TKV917521:TKV917535 TUR917521:TUR917535 UEN917521:UEN917535 UOJ917521:UOJ917535 UYF917521:UYF917535 VIB917521:VIB917535 VRX917521:VRX917535 WBT917521:WBT917535 WLP917521:WLP917535 WVL917521:WVL917535 IZ983057:IZ983071 SV983057:SV983071 ACR983057:ACR983071 AMN983057:AMN983071 AWJ983057:AWJ983071 BGF983057:BGF983071 BQB983057:BQB983071 BZX983057:BZX983071 CJT983057:CJT983071 CTP983057:CTP983071 DDL983057:DDL983071 DNH983057:DNH983071 DXD983057:DXD983071 EGZ983057:EGZ983071 EQV983057:EQV983071 FAR983057:FAR983071 FKN983057:FKN983071 FUJ983057:FUJ983071 GEF983057:GEF983071 GOB983057:GOB983071 GXX983057:GXX983071 HHT983057:HHT983071 HRP983057:HRP983071 IBL983057:IBL983071 ILH983057:ILH983071 IVD983057:IVD983071 JEZ983057:JEZ983071 JOV983057:JOV983071 JYR983057:JYR983071 KIN983057:KIN983071 KSJ983057:KSJ983071 LCF983057:LCF983071 LMB983057:LMB983071 LVX983057:LVX983071 MFT983057:MFT983071 MPP983057:MPP983071 MZL983057:MZL983071 NJH983057:NJH983071 NTD983057:NTD983071 OCZ983057:OCZ983071 OMV983057:OMV983071 OWR983057:OWR983071 PGN983057:PGN983071 PQJ983057:PQJ983071 QAF983057:QAF983071 QKB983057:QKB983071 QTX983057:QTX983071 RDT983057:RDT983071 RNP983057:RNP983071 RXL983057:RXL983071 SHH983057:SHH983071 SRD983057:SRD983071 TAZ983057:TAZ983071 TKV983057:TKV983071 TUR983057:TUR983071 UEN983057:UEN983071 UOJ983057:UOJ983071 UYF983057:UYF983071 VIB983057:VIB983071 VRX983057:VRX983071 WBT983057:WBT983071 WLP983057:WLP983071 WVL983057:WVL983071" xr:uid="{00000000-0002-0000-0100-000000000000}">
      <formula1>IF(COUNTIF(Gam,D10)&gt;0,OFFSET(Col,0,MATCH(D10,Gam,0)-1,COUNTA(OFFSET(Col,0,MATCH(D10,Gam,0)-1))+1,1),OFFSET(GamBis,0,0,SUM((GamBis&lt;&gt;"")*1)))</formula1>
    </dataValidation>
    <dataValidation type="list" allowBlank="1" showInputMessage="1" showErrorMessage="1" sqref="D983076 D917540 D852004 D786468 D720932 D655396 D589860 D524324 D458788 D393252 D327716 D262180 D196644 D131108 D65572 D36 SV33:SV34 ACR33:ACR34 AMN33:AMN34 AWJ33:AWJ34 BGF33:BGF34 BQB33:BQB34 BZX33:BZX34 CJT33:CJT34 CTP33:CTP34 DDL33:DDL34 DNH33:DNH34 DXD33:DXD34 EGZ33:EGZ34 EQV33:EQV34 FAR33:FAR34 FKN33:FKN34 FUJ33:FUJ34 GEF33:GEF34 GOB33:GOB34 GXX33:GXX34 HHT33:HHT34 HRP33:HRP34 IBL33:IBL34 ILH33:ILH34 IVD33:IVD34 JEZ33:JEZ34 JOV33:JOV34 JYR33:JYR34 KIN33:KIN34 KSJ33:KSJ34 LCF33:LCF34 LMB33:LMB34 LVX33:LVX34 MFT33:MFT34 MPP33:MPP34 MZL33:MZL34 NJH33:NJH34 NTD33:NTD34 OCZ33:OCZ34 OMV33:OMV34 OWR33:OWR34 PGN33:PGN34 PQJ33:PQJ34 QAF33:QAF34 QKB33:QKB34 QTX33:QTX34 RDT33:RDT34 RNP33:RNP34 RXL33:RXL34 SHH33:SHH34 SRD33:SRD34 TAZ33:TAZ34 TKV33:TKV34 TUR33:TUR34 UEN33:UEN34 UOJ33:UOJ34 UYF33:UYF34 VIB33:VIB34 VRX33:VRX34 WBT33:WBT34 WLP33:WLP34 WVL33:WVL34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IZ33:IZ34" xr:uid="{00000000-0002-0000-0100-000001000000}">
      <formula1>OFFSET(ModeReg,0,0,COUNTA(ModeReg))</formula1>
    </dataValidation>
    <dataValidation type="list" allowBlank="1" showInputMessage="1" showErrorMessage="1" sqref="J983051 J917515 J851979 J786443 J720907 J655371 J589835 J524299 J458763 J393227 J327691 J262155 J196619 J131083 J65547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xr:uid="{00000000-0002-0000-0100-000002000000}">
      <formula1>OFFSET(Concession,0,0,COUNTA(Concession))</formula1>
    </dataValidation>
    <dataValidation type="list" allowBlank="1" showInputMessage="1" showErrorMessage="1" sqref="D12:E32" xr:uid="{00000000-0002-0000-0100-000003000000}">
      <formula1>IF(COUNTIF(GamP,D12)&gt;0,OFFSET(ColP,0,MATCH(D12,GamP,0)-1,COUNTA(OFFSET(ColP,0,MATCH(D12,GamP,0)-1))+1,1),OFFSET(GamPBis,0,0,COUNTIF(GamPBis,"&gt;&lt;")))</formula1>
    </dataValidation>
    <dataValidation type="list" allowBlank="1" showInputMessage="1" showErrorMessage="1" sqref="J3" xr:uid="{00000000-0002-0000-0100-000005000000}">
      <formula1>SecteurP</formula1>
    </dataValidation>
    <dataValidation type="list" allowBlank="1" showInputMessage="1" showErrorMessage="1" sqref="B3" xr:uid="{00000000-0002-0000-0100-000006000000}">
      <formula1>$K$11:$K$13</formula1>
    </dataValidation>
    <dataValidation type="list" allowBlank="1" showInputMessage="1" showErrorMessage="1" sqref="D10" xr:uid="{00000000-0002-0000-0100-000007000000}">
      <formula1>$L$11:$L$12</formula1>
    </dataValidation>
  </dataValidations>
  <pageMargins left="0.7" right="0.7" top="0.75" bottom="0.75" header="0.3" footer="0.3"/>
  <pageSetup paperSize="9"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'DonnesP-Jadestone'!$O$3:$O$9</xm:f>
          </x14:formula1>
          <xm:sqref>D35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rgb="FF33CCCC"/>
  </sheetPr>
  <dimension ref="A1:BI162"/>
  <sheetViews>
    <sheetView showGridLines="0" showRowColHeaders="0" topLeftCell="B1" zoomScale="130" zoomScaleNormal="130" workbookViewId="0">
      <selection activeCell="D39" sqref="D39:E39"/>
    </sheetView>
  </sheetViews>
  <sheetFormatPr baseColWidth="10" defaultRowHeight="12.75" x14ac:dyDescent="0.2"/>
  <cols>
    <col min="1" max="1" width="7.140625" style="99" hidden="1" customWidth="1"/>
    <col min="2" max="2" width="4.140625" style="99" customWidth="1"/>
    <col min="3" max="3" width="3" style="99" customWidth="1"/>
    <col min="4" max="4" width="16.140625" style="99" customWidth="1"/>
    <col min="5" max="5" width="27.28515625" style="99" customWidth="1"/>
    <col min="6" max="6" width="2.85546875" style="99" customWidth="1"/>
    <col min="7" max="7" width="2" style="99" bestFit="1" customWidth="1"/>
    <col min="8" max="8" width="2.7109375" style="99" customWidth="1"/>
    <col min="9" max="9" width="10.140625" style="99" customWidth="1"/>
    <col min="10" max="10" width="5.140625" style="99" customWidth="1"/>
    <col min="11" max="11" width="8.28515625" style="99" bestFit="1" customWidth="1"/>
    <col min="12" max="12" width="5.140625" style="99" bestFit="1" customWidth="1"/>
    <col min="13" max="13" width="8.7109375" style="99" customWidth="1"/>
    <col min="14" max="14" width="7.42578125" style="99" bestFit="1" customWidth="1"/>
    <col min="15" max="15" width="9.85546875" style="99" customWidth="1"/>
    <col min="16" max="16" width="4.140625" style="99" customWidth="1"/>
    <col min="17" max="18" width="2.7109375" style="99" customWidth="1"/>
    <col min="19" max="19" width="15.42578125" style="99" customWidth="1"/>
    <col min="20" max="20" width="8.28515625" style="99" hidden="1" customWidth="1"/>
    <col min="21" max="21" width="8.42578125" style="242" hidden="1" customWidth="1"/>
    <col min="22" max="22" width="11.28515625" style="242" hidden="1" customWidth="1"/>
    <col min="23" max="23" width="8" style="242" hidden="1" customWidth="1"/>
    <col min="24" max="24" width="9.42578125" style="242" hidden="1" customWidth="1"/>
    <col min="25" max="25" width="2.7109375" style="242" hidden="1" customWidth="1"/>
    <col min="26" max="26" width="13.28515625" style="242" hidden="1" customWidth="1"/>
    <col min="27" max="27" width="14.28515625" style="242" hidden="1" customWidth="1"/>
    <col min="28" max="28" width="43.42578125" style="242" hidden="1" customWidth="1"/>
    <col min="29" max="29" width="8" style="242" hidden="1" customWidth="1"/>
    <col min="30" max="30" width="11.42578125" style="242" hidden="1" customWidth="1"/>
    <col min="31" max="31" width="18.7109375" style="242" hidden="1" customWidth="1"/>
    <col min="32" max="32" width="10.5703125" style="242" hidden="1" customWidth="1"/>
    <col min="33" max="33" width="22.140625" style="242" hidden="1" customWidth="1"/>
    <col min="34" max="34" width="29.140625" style="242" hidden="1" customWidth="1"/>
    <col min="35" max="35" width="11" style="242" hidden="1" customWidth="1"/>
    <col min="36" max="36" width="15.140625" style="242" hidden="1" customWidth="1"/>
    <col min="37" max="37" width="68.28515625" style="242" hidden="1" customWidth="1"/>
    <col min="38" max="38" width="4.28515625" style="242" hidden="1" customWidth="1"/>
    <col min="39" max="39" width="11.28515625" style="242" hidden="1" customWidth="1"/>
    <col min="40" max="261" width="11.42578125" style="99"/>
    <col min="262" max="262" width="7.140625" style="99" customWidth="1"/>
    <col min="263" max="263" width="4.140625" style="99" customWidth="1"/>
    <col min="264" max="264" width="3" style="99" customWidth="1"/>
    <col min="265" max="265" width="16.140625" style="99" customWidth="1"/>
    <col min="266" max="266" width="14.85546875" style="99" customWidth="1"/>
    <col min="267" max="267" width="2.85546875" style="99" customWidth="1"/>
    <col min="268" max="268" width="2" style="99" bestFit="1" customWidth="1"/>
    <col min="269" max="269" width="2.7109375" style="99" customWidth="1"/>
    <col min="270" max="270" width="10.140625" style="99" customWidth="1"/>
    <col min="271" max="271" width="5.140625" style="99" customWidth="1"/>
    <col min="272" max="272" width="6.42578125" style="99" bestFit="1" customWidth="1"/>
    <col min="273" max="273" width="5.140625" style="99" bestFit="1" customWidth="1"/>
    <col min="274" max="274" width="8.7109375" style="99" customWidth="1"/>
    <col min="275" max="275" width="7.42578125" style="99" bestFit="1" customWidth="1"/>
    <col min="276" max="276" width="9.85546875" style="99" customWidth="1"/>
    <col min="277" max="277" width="4.140625" style="99" customWidth="1"/>
    <col min="278" max="278" width="2.7109375" style="99" customWidth="1"/>
    <col min="279" max="279" width="4.85546875" style="99" customWidth="1"/>
    <col min="280" max="280" width="2.7109375" style="99" customWidth="1"/>
    <col min="281" max="281" width="5.28515625" style="99" customWidth="1"/>
    <col min="282" max="282" width="2.85546875" style="99" customWidth="1"/>
    <col min="283" max="283" width="2.7109375" style="99" customWidth="1"/>
    <col min="284" max="284" width="18.5703125" style="99" customWidth="1"/>
    <col min="285" max="285" width="11.42578125" style="99" customWidth="1"/>
    <col min="286" max="286" width="9.42578125" style="99" customWidth="1"/>
    <col min="287" max="287" width="11.42578125" style="99" customWidth="1"/>
    <col min="288" max="288" width="28.140625" style="99" customWidth="1"/>
    <col min="289" max="289" width="11.140625" style="99" customWidth="1"/>
    <col min="290" max="290" width="14.7109375" style="99" customWidth="1"/>
    <col min="291" max="291" width="5.5703125" style="99" customWidth="1"/>
    <col min="292" max="292" width="66.5703125" style="99" customWidth="1"/>
    <col min="293" max="293" width="68.28515625" style="99" customWidth="1"/>
    <col min="294" max="294" width="4.28515625" style="99" customWidth="1"/>
    <col min="295" max="295" width="11.28515625" style="99" customWidth="1"/>
    <col min="296" max="517" width="11.42578125" style="99"/>
    <col min="518" max="518" width="7.140625" style="99" customWidth="1"/>
    <col min="519" max="519" width="4.140625" style="99" customWidth="1"/>
    <col min="520" max="520" width="3" style="99" customWidth="1"/>
    <col min="521" max="521" width="16.140625" style="99" customWidth="1"/>
    <col min="522" max="522" width="14.85546875" style="99" customWidth="1"/>
    <col min="523" max="523" width="2.85546875" style="99" customWidth="1"/>
    <col min="524" max="524" width="2" style="99" bestFit="1" customWidth="1"/>
    <col min="525" max="525" width="2.7109375" style="99" customWidth="1"/>
    <col min="526" max="526" width="10.140625" style="99" customWidth="1"/>
    <col min="527" max="527" width="5.140625" style="99" customWidth="1"/>
    <col min="528" max="528" width="6.42578125" style="99" bestFit="1" customWidth="1"/>
    <col min="529" max="529" width="5.140625" style="99" bestFit="1" customWidth="1"/>
    <col min="530" max="530" width="8.7109375" style="99" customWidth="1"/>
    <col min="531" max="531" width="7.42578125" style="99" bestFit="1" customWidth="1"/>
    <col min="532" max="532" width="9.85546875" style="99" customWidth="1"/>
    <col min="533" max="533" width="4.140625" style="99" customWidth="1"/>
    <col min="534" max="534" width="2.7109375" style="99" customWidth="1"/>
    <col min="535" max="535" width="4.85546875" style="99" customWidth="1"/>
    <col min="536" max="536" width="2.7109375" style="99" customWidth="1"/>
    <col min="537" max="537" width="5.28515625" style="99" customWidth="1"/>
    <col min="538" max="538" width="2.85546875" style="99" customWidth="1"/>
    <col min="539" max="539" width="2.7109375" style="99" customWidth="1"/>
    <col min="540" max="540" width="18.5703125" style="99" customWidth="1"/>
    <col min="541" max="541" width="11.42578125" style="99" customWidth="1"/>
    <col min="542" max="542" width="9.42578125" style="99" customWidth="1"/>
    <col min="543" max="543" width="11.42578125" style="99" customWidth="1"/>
    <col min="544" max="544" width="28.140625" style="99" customWidth="1"/>
    <col min="545" max="545" width="11.140625" style="99" customWidth="1"/>
    <col min="546" max="546" width="14.7109375" style="99" customWidth="1"/>
    <col min="547" max="547" width="5.5703125" style="99" customWidth="1"/>
    <col min="548" max="548" width="66.5703125" style="99" customWidth="1"/>
    <col min="549" max="549" width="68.28515625" style="99" customWidth="1"/>
    <col min="550" max="550" width="4.28515625" style="99" customWidth="1"/>
    <col min="551" max="551" width="11.28515625" style="99" customWidth="1"/>
    <col min="552" max="773" width="11.42578125" style="99"/>
    <col min="774" max="774" width="7.140625" style="99" customWidth="1"/>
    <col min="775" max="775" width="4.140625" style="99" customWidth="1"/>
    <col min="776" max="776" width="3" style="99" customWidth="1"/>
    <col min="777" max="777" width="16.140625" style="99" customWidth="1"/>
    <col min="778" max="778" width="14.85546875" style="99" customWidth="1"/>
    <col min="779" max="779" width="2.85546875" style="99" customWidth="1"/>
    <col min="780" max="780" width="2" style="99" bestFit="1" customWidth="1"/>
    <col min="781" max="781" width="2.7109375" style="99" customWidth="1"/>
    <col min="782" max="782" width="10.140625" style="99" customWidth="1"/>
    <col min="783" max="783" width="5.140625" style="99" customWidth="1"/>
    <col min="784" max="784" width="6.42578125" style="99" bestFit="1" customWidth="1"/>
    <col min="785" max="785" width="5.140625" style="99" bestFit="1" customWidth="1"/>
    <col min="786" max="786" width="8.7109375" style="99" customWidth="1"/>
    <col min="787" max="787" width="7.42578125" style="99" bestFit="1" customWidth="1"/>
    <col min="788" max="788" width="9.85546875" style="99" customWidth="1"/>
    <col min="789" max="789" width="4.140625" style="99" customWidth="1"/>
    <col min="790" max="790" width="2.7109375" style="99" customWidth="1"/>
    <col min="791" max="791" width="4.85546875" style="99" customWidth="1"/>
    <col min="792" max="792" width="2.7109375" style="99" customWidth="1"/>
    <col min="793" max="793" width="5.28515625" style="99" customWidth="1"/>
    <col min="794" max="794" width="2.85546875" style="99" customWidth="1"/>
    <col min="795" max="795" width="2.7109375" style="99" customWidth="1"/>
    <col min="796" max="796" width="18.5703125" style="99" customWidth="1"/>
    <col min="797" max="797" width="11.42578125" style="99" customWidth="1"/>
    <col min="798" max="798" width="9.42578125" style="99" customWidth="1"/>
    <col min="799" max="799" width="11.42578125" style="99" customWidth="1"/>
    <col min="800" max="800" width="28.140625" style="99" customWidth="1"/>
    <col min="801" max="801" width="11.140625" style="99" customWidth="1"/>
    <col min="802" max="802" width="14.7109375" style="99" customWidth="1"/>
    <col min="803" max="803" width="5.5703125" style="99" customWidth="1"/>
    <col min="804" max="804" width="66.5703125" style="99" customWidth="1"/>
    <col min="805" max="805" width="68.28515625" style="99" customWidth="1"/>
    <col min="806" max="806" width="4.28515625" style="99" customWidth="1"/>
    <col min="807" max="807" width="11.28515625" style="99" customWidth="1"/>
    <col min="808" max="1029" width="11.42578125" style="99"/>
    <col min="1030" max="1030" width="7.140625" style="99" customWidth="1"/>
    <col min="1031" max="1031" width="4.140625" style="99" customWidth="1"/>
    <col min="1032" max="1032" width="3" style="99" customWidth="1"/>
    <col min="1033" max="1033" width="16.140625" style="99" customWidth="1"/>
    <col min="1034" max="1034" width="14.85546875" style="99" customWidth="1"/>
    <col min="1035" max="1035" width="2.85546875" style="99" customWidth="1"/>
    <col min="1036" max="1036" width="2" style="99" bestFit="1" customWidth="1"/>
    <col min="1037" max="1037" width="2.7109375" style="99" customWidth="1"/>
    <col min="1038" max="1038" width="10.140625" style="99" customWidth="1"/>
    <col min="1039" max="1039" width="5.140625" style="99" customWidth="1"/>
    <col min="1040" max="1040" width="6.42578125" style="99" bestFit="1" customWidth="1"/>
    <col min="1041" max="1041" width="5.140625" style="99" bestFit="1" customWidth="1"/>
    <col min="1042" max="1042" width="8.7109375" style="99" customWidth="1"/>
    <col min="1043" max="1043" width="7.42578125" style="99" bestFit="1" customWidth="1"/>
    <col min="1044" max="1044" width="9.85546875" style="99" customWidth="1"/>
    <col min="1045" max="1045" width="4.140625" style="99" customWidth="1"/>
    <col min="1046" max="1046" width="2.7109375" style="99" customWidth="1"/>
    <col min="1047" max="1047" width="4.85546875" style="99" customWidth="1"/>
    <col min="1048" max="1048" width="2.7109375" style="99" customWidth="1"/>
    <col min="1049" max="1049" width="5.28515625" style="99" customWidth="1"/>
    <col min="1050" max="1050" width="2.85546875" style="99" customWidth="1"/>
    <col min="1051" max="1051" width="2.7109375" style="99" customWidth="1"/>
    <col min="1052" max="1052" width="18.5703125" style="99" customWidth="1"/>
    <col min="1053" max="1053" width="11.42578125" style="99" customWidth="1"/>
    <col min="1054" max="1054" width="9.42578125" style="99" customWidth="1"/>
    <col min="1055" max="1055" width="11.42578125" style="99" customWidth="1"/>
    <col min="1056" max="1056" width="28.140625" style="99" customWidth="1"/>
    <col min="1057" max="1057" width="11.140625" style="99" customWidth="1"/>
    <col min="1058" max="1058" width="14.7109375" style="99" customWidth="1"/>
    <col min="1059" max="1059" width="5.5703125" style="99" customWidth="1"/>
    <col min="1060" max="1060" width="66.5703125" style="99" customWidth="1"/>
    <col min="1061" max="1061" width="68.28515625" style="99" customWidth="1"/>
    <col min="1062" max="1062" width="4.28515625" style="99" customWidth="1"/>
    <col min="1063" max="1063" width="11.28515625" style="99" customWidth="1"/>
    <col min="1064" max="1285" width="11.42578125" style="99"/>
    <col min="1286" max="1286" width="7.140625" style="99" customWidth="1"/>
    <col min="1287" max="1287" width="4.140625" style="99" customWidth="1"/>
    <col min="1288" max="1288" width="3" style="99" customWidth="1"/>
    <col min="1289" max="1289" width="16.140625" style="99" customWidth="1"/>
    <col min="1290" max="1290" width="14.85546875" style="99" customWidth="1"/>
    <col min="1291" max="1291" width="2.85546875" style="99" customWidth="1"/>
    <col min="1292" max="1292" width="2" style="99" bestFit="1" customWidth="1"/>
    <col min="1293" max="1293" width="2.7109375" style="99" customWidth="1"/>
    <col min="1294" max="1294" width="10.140625" style="99" customWidth="1"/>
    <col min="1295" max="1295" width="5.140625" style="99" customWidth="1"/>
    <col min="1296" max="1296" width="6.42578125" style="99" bestFit="1" customWidth="1"/>
    <col min="1297" max="1297" width="5.140625" style="99" bestFit="1" customWidth="1"/>
    <col min="1298" max="1298" width="8.7109375" style="99" customWidth="1"/>
    <col min="1299" max="1299" width="7.42578125" style="99" bestFit="1" customWidth="1"/>
    <col min="1300" max="1300" width="9.85546875" style="99" customWidth="1"/>
    <col min="1301" max="1301" width="4.140625" style="99" customWidth="1"/>
    <col min="1302" max="1302" width="2.7109375" style="99" customWidth="1"/>
    <col min="1303" max="1303" width="4.85546875" style="99" customWidth="1"/>
    <col min="1304" max="1304" width="2.7109375" style="99" customWidth="1"/>
    <col min="1305" max="1305" width="5.28515625" style="99" customWidth="1"/>
    <col min="1306" max="1306" width="2.85546875" style="99" customWidth="1"/>
    <col min="1307" max="1307" width="2.7109375" style="99" customWidth="1"/>
    <col min="1308" max="1308" width="18.5703125" style="99" customWidth="1"/>
    <col min="1309" max="1309" width="11.42578125" style="99" customWidth="1"/>
    <col min="1310" max="1310" width="9.42578125" style="99" customWidth="1"/>
    <col min="1311" max="1311" width="11.42578125" style="99" customWidth="1"/>
    <col min="1312" max="1312" width="28.140625" style="99" customWidth="1"/>
    <col min="1313" max="1313" width="11.140625" style="99" customWidth="1"/>
    <col min="1314" max="1314" width="14.7109375" style="99" customWidth="1"/>
    <col min="1315" max="1315" width="5.5703125" style="99" customWidth="1"/>
    <col min="1316" max="1316" width="66.5703125" style="99" customWidth="1"/>
    <col min="1317" max="1317" width="68.28515625" style="99" customWidth="1"/>
    <col min="1318" max="1318" width="4.28515625" style="99" customWidth="1"/>
    <col min="1319" max="1319" width="11.28515625" style="99" customWidth="1"/>
    <col min="1320" max="1541" width="11.42578125" style="99"/>
    <col min="1542" max="1542" width="7.140625" style="99" customWidth="1"/>
    <col min="1543" max="1543" width="4.140625" style="99" customWidth="1"/>
    <col min="1544" max="1544" width="3" style="99" customWidth="1"/>
    <col min="1545" max="1545" width="16.140625" style="99" customWidth="1"/>
    <col min="1546" max="1546" width="14.85546875" style="99" customWidth="1"/>
    <col min="1547" max="1547" width="2.85546875" style="99" customWidth="1"/>
    <col min="1548" max="1548" width="2" style="99" bestFit="1" customWidth="1"/>
    <col min="1549" max="1549" width="2.7109375" style="99" customWidth="1"/>
    <col min="1550" max="1550" width="10.140625" style="99" customWidth="1"/>
    <col min="1551" max="1551" width="5.140625" style="99" customWidth="1"/>
    <col min="1552" max="1552" width="6.42578125" style="99" bestFit="1" customWidth="1"/>
    <col min="1553" max="1553" width="5.140625" style="99" bestFit="1" customWidth="1"/>
    <col min="1554" max="1554" width="8.7109375" style="99" customWidth="1"/>
    <col min="1555" max="1555" width="7.42578125" style="99" bestFit="1" customWidth="1"/>
    <col min="1556" max="1556" width="9.85546875" style="99" customWidth="1"/>
    <col min="1557" max="1557" width="4.140625" style="99" customWidth="1"/>
    <col min="1558" max="1558" width="2.7109375" style="99" customWidth="1"/>
    <col min="1559" max="1559" width="4.85546875" style="99" customWidth="1"/>
    <col min="1560" max="1560" width="2.7109375" style="99" customWidth="1"/>
    <col min="1561" max="1561" width="5.28515625" style="99" customWidth="1"/>
    <col min="1562" max="1562" width="2.85546875" style="99" customWidth="1"/>
    <col min="1563" max="1563" width="2.7109375" style="99" customWidth="1"/>
    <col min="1564" max="1564" width="18.5703125" style="99" customWidth="1"/>
    <col min="1565" max="1565" width="11.42578125" style="99" customWidth="1"/>
    <col min="1566" max="1566" width="9.42578125" style="99" customWidth="1"/>
    <col min="1567" max="1567" width="11.42578125" style="99" customWidth="1"/>
    <col min="1568" max="1568" width="28.140625" style="99" customWidth="1"/>
    <col min="1569" max="1569" width="11.140625" style="99" customWidth="1"/>
    <col min="1570" max="1570" width="14.7109375" style="99" customWidth="1"/>
    <col min="1571" max="1571" width="5.5703125" style="99" customWidth="1"/>
    <col min="1572" max="1572" width="66.5703125" style="99" customWidth="1"/>
    <col min="1573" max="1573" width="68.28515625" style="99" customWidth="1"/>
    <col min="1574" max="1574" width="4.28515625" style="99" customWidth="1"/>
    <col min="1575" max="1575" width="11.28515625" style="99" customWidth="1"/>
    <col min="1576" max="1797" width="11.42578125" style="99"/>
    <col min="1798" max="1798" width="7.140625" style="99" customWidth="1"/>
    <col min="1799" max="1799" width="4.140625" style="99" customWidth="1"/>
    <col min="1800" max="1800" width="3" style="99" customWidth="1"/>
    <col min="1801" max="1801" width="16.140625" style="99" customWidth="1"/>
    <col min="1802" max="1802" width="14.85546875" style="99" customWidth="1"/>
    <col min="1803" max="1803" width="2.85546875" style="99" customWidth="1"/>
    <col min="1804" max="1804" width="2" style="99" bestFit="1" customWidth="1"/>
    <col min="1805" max="1805" width="2.7109375" style="99" customWidth="1"/>
    <col min="1806" max="1806" width="10.140625" style="99" customWidth="1"/>
    <col min="1807" max="1807" width="5.140625" style="99" customWidth="1"/>
    <col min="1808" max="1808" width="6.42578125" style="99" bestFit="1" customWidth="1"/>
    <col min="1809" max="1809" width="5.140625" style="99" bestFit="1" customWidth="1"/>
    <col min="1810" max="1810" width="8.7109375" style="99" customWidth="1"/>
    <col min="1811" max="1811" width="7.42578125" style="99" bestFit="1" customWidth="1"/>
    <col min="1812" max="1812" width="9.85546875" style="99" customWidth="1"/>
    <col min="1813" max="1813" width="4.140625" style="99" customWidth="1"/>
    <col min="1814" max="1814" width="2.7109375" style="99" customWidth="1"/>
    <col min="1815" max="1815" width="4.85546875" style="99" customWidth="1"/>
    <col min="1816" max="1816" width="2.7109375" style="99" customWidth="1"/>
    <col min="1817" max="1817" width="5.28515625" style="99" customWidth="1"/>
    <col min="1818" max="1818" width="2.85546875" style="99" customWidth="1"/>
    <col min="1819" max="1819" width="2.7109375" style="99" customWidth="1"/>
    <col min="1820" max="1820" width="18.5703125" style="99" customWidth="1"/>
    <col min="1821" max="1821" width="11.42578125" style="99" customWidth="1"/>
    <col min="1822" max="1822" width="9.42578125" style="99" customWidth="1"/>
    <col min="1823" max="1823" width="11.42578125" style="99" customWidth="1"/>
    <col min="1824" max="1824" width="28.140625" style="99" customWidth="1"/>
    <col min="1825" max="1825" width="11.140625" style="99" customWidth="1"/>
    <col min="1826" max="1826" width="14.7109375" style="99" customWidth="1"/>
    <col min="1827" max="1827" width="5.5703125" style="99" customWidth="1"/>
    <col min="1828" max="1828" width="66.5703125" style="99" customWidth="1"/>
    <col min="1829" max="1829" width="68.28515625" style="99" customWidth="1"/>
    <col min="1830" max="1830" width="4.28515625" style="99" customWidth="1"/>
    <col min="1831" max="1831" width="11.28515625" style="99" customWidth="1"/>
    <col min="1832" max="2053" width="11.42578125" style="99"/>
    <col min="2054" max="2054" width="7.140625" style="99" customWidth="1"/>
    <col min="2055" max="2055" width="4.140625" style="99" customWidth="1"/>
    <col min="2056" max="2056" width="3" style="99" customWidth="1"/>
    <col min="2057" max="2057" width="16.140625" style="99" customWidth="1"/>
    <col min="2058" max="2058" width="14.85546875" style="99" customWidth="1"/>
    <col min="2059" max="2059" width="2.85546875" style="99" customWidth="1"/>
    <col min="2060" max="2060" width="2" style="99" bestFit="1" customWidth="1"/>
    <col min="2061" max="2061" width="2.7109375" style="99" customWidth="1"/>
    <col min="2062" max="2062" width="10.140625" style="99" customWidth="1"/>
    <col min="2063" max="2063" width="5.140625" style="99" customWidth="1"/>
    <col min="2064" max="2064" width="6.42578125" style="99" bestFit="1" customWidth="1"/>
    <col min="2065" max="2065" width="5.140625" style="99" bestFit="1" customWidth="1"/>
    <col min="2066" max="2066" width="8.7109375" style="99" customWidth="1"/>
    <col min="2067" max="2067" width="7.42578125" style="99" bestFit="1" customWidth="1"/>
    <col min="2068" max="2068" width="9.85546875" style="99" customWidth="1"/>
    <col min="2069" max="2069" width="4.140625" style="99" customWidth="1"/>
    <col min="2070" max="2070" width="2.7109375" style="99" customWidth="1"/>
    <col min="2071" max="2071" width="4.85546875" style="99" customWidth="1"/>
    <col min="2072" max="2072" width="2.7109375" style="99" customWidth="1"/>
    <col min="2073" max="2073" width="5.28515625" style="99" customWidth="1"/>
    <col min="2074" max="2074" width="2.85546875" style="99" customWidth="1"/>
    <col min="2075" max="2075" width="2.7109375" style="99" customWidth="1"/>
    <col min="2076" max="2076" width="18.5703125" style="99" customWidth="1"/>
    <col min="2077" max="2077" width="11.42578125" style="99" customWidth="1"/>
    <col min="2078" max="2078" width="9.42578125" style="99" customWidth="1"/>
    <col min="2079" max="2079" width="11.42578125" style="99" customWidth="1"/>
    <col min="2080" max="2080" width="28.140625" style="99" customWidth="1"/>
    <col min="2081" max="2081" width="11.140625" style="99" customWidth="1"/>
    <col min="2082" max="2082" width="14.7109375" style="99" customWidth="1"/>
    <col min="2083" max="2083" width="5.5703125" style="99" customWidth="1"/>
    <col min="2084" max="2084" width="66.5703125" style="99" customWidth="1"/>
    <col min="2085" max="2085" width="68.28515625" style="99" customWidth="1"/>
    <col min="2086" max="2086" width="4.28515625" style="99" customWidth="1"/>
    <col min="2087" max="2087" width="11.28515625" style="99" customWidth="1"/>
    <col min="2088" max="2309" width="11.42578125" style="99"/>
    <col min="2310" max="2310" width="7.140625" style="99" customWidth="1"/>
    <col min="2311" max="2311" width="4.140625" style="99" customWidth="1"/>
    <col min="2312" max="2312" width="3" style="99" customWidth="1"/>
    <col min="2313" max="2313" width="16.140625" style="99" customWidth="1"/>
    <col min="2314" max="2314" width="14.85546875" style="99" customWidth="1"/>
    <col min="2315" max="2315" width="2.85546875" style="99" customWidth="1"/>
    <col min="2316" max="2316" width="2" style="99" bestFit="1" customWidth="1"/>
    <col min="2317" max="2317" width="2.7109375" style="99" customWidth="1"/>
    <col min="2318" max="2318" width="10.140625" style="99" customWidth="1"/>
    <col min="2319" max="2319" width="5.140625" style="99" customWidth="1"/>
    <col min="2320" max="2320" width="6.42578125" style="99" bestFit="1" customWidth="1"/>
    <col min="2321" max="2321" width="5.140625" style="99" bestFit="1" customWidth="1"/>
    <col min="2322" max="2322" width="8.7109375" style="99" customWidth="1"/>
    <col min="2323" max="2323" width="7.42578125" style="99" bestFit="1" customWidth="1"/>
    <col min="2324" max="2324" width="9.85546875" style="99" customWidth="1"/>
    <col min="2325" max="2325" width="4.140625" style="99" customWidth="1"/>
    <col min="2326" max="2326" width="2.7109375" style="99" customWidth="1"/>
    <col min="2327" max="2327" width="4.85546875" style="99" customWidth="1"/>
    <col min="2328" max="2328" width="2.7109375" style="99" customWidth="1"/>
    <col min="2329" max="2329" width="5.28515625" style="99" customWidth="1"/>
    <col min="2330" max="2330" width="2.85546875" style="99" customWidth="1"/>
    <col min="2331" max="2331" width="2.7109375" style="99" customWidth="1"/>
    <col min="2332" max="2332" width="18.5703125" style="99" customWidth="1"/>
    <col min="2333" max="2333" width="11.42578125" style="99" customWidth="1"/>
    <col min="2334" max="2334" width="9.42578125" style="99" customWidth="1"/>
    <col min="2335" max="2335" width="11.42578125" style="99" customWidth="1"/>
    <col min="2336" max="2336" width="28.140625" style="99" customWidth="1"/>
    <col min="2337" max="2337" width="11.140625" style="99" customWidth="1"/>
    <col min="2338" max="2338" width="14.7109375" style="99" customWidth="1"/>
    <col min="2339" max="2339" width="5.5703125" style="99" customWidth="1"/>
    <col min="2340" max="2340" width="66.5703125" style="99" customWidth="1"/>
    <col min="2341" max="2341" width="68.28515625" style="99" customWidth="1"/>
    <col min="2342" max="2342" width="4.28515625" style="99" customWidth="1"/>
    <col min="2343" max="2343" width="11.28515625" style="99" customWidth="1"/>
    <col min="2344" max="2565" width="11.42578125" style="99"/>
    <col min="2566" max="2566" width="7.140625" style="99" customWidth="1"/>
    <col min="2567" max="2567" width="4.140625" style="99" customWidth="1"/>
    <col min="2568" max="2568" width="3" style="99" customWidth="1"/>
    <col min="2569" max="2569" width="16.140625" style="99" customWidth="1"/>
    <col min="2570" max="2570" width="14.85546875" style="99" customWidth="1"/>
    <col min="2571" max="2571" width="2.85546875" style="99" customWidth="1"/>
    <col min="2572" max="2572" width="2" style="99" bestFit="1" customWidth="1"/>
    <col min="2573" max="2573" width="2.7109375" style="99" customWidth="1"/>
    <col min="2574" max="2574" width="10.140625" style="99" customWidth="1"/>
    <col min="2575" max="2575" width="5.140625" style="99" customWidth="1"/>
    <col min="2576" max="2576" width="6.42578125" style="99" bestFit="1" customWidth="1"/>
    <col min="2577" max="2577" width="5.140625" style="99" bestFit="1" customWidth="1"/>
    <col min="2578" max="2578" width="8.7109375" style="99" customWidth="1"/>
    <col min="2579" max="2579" width="7.42578125" style="99" bestFit="1" customWidth="1"/>
    <col min="2580" max="2580" width="9.85546875" style="99" customWidth="1"/>
    <col min="2581" max="2581" width="4.140625" style="99" customWidth="1"/>
    <col min="2582" max="2582" width="2.7109375" style="99" customWidth="1"/>
    <col min="2583" max="2583" width="4.85546875" style="99" customWidth="1"/>
    <col min="2584" max="2584" width="2.7109375" style="99" customWidth="1"/>
    <col min="2585" max="2585" width="5.28515625" style="99" customWidth="1"/>
    <col min="2586" max="2586" width="2.85546875" style="99" customWidth="1"/>
    <col min="2587" max="2587" width="2.7109375" style="99" customWidth="1"/>
    <col min="2588" max="2588" width="18.5703125" style="99" customWidth="1"/>
    <col min="2589" max="2589" width="11.42578125" style="99" customWidth="1"/>
    <col min="2590" max="2590" width="9.42578125" style="99" customWidth="1"/>
    <col min="2591" max="2591" width="11.42578125" style="99" customWidth="1"/>
    <col min="2592" max="2592" width="28.140625" style="99" customWidth="1"/>
    <col min="2593" max="2593" width="11.140625" style="99" customWidth="1"/>
    <col min="2594" max="2594" width="14.7109375" style="99" customWidth="1"/>
    <col min="2595" max="2595" width="5.5703125" style="99" customWidth="1"/>
    <col min="2596" max="2596" width="66.5703125" style="99" customWidth="1"/>
    <col min="2597" max="2597" width="68.28515625" style="99" customWidth="1"/>
    <col min="2598" max="2598" width="4.28515625" style="99" customWidth="1"/>
    <col min="2599" max="2599" width="11.28515625" style="99" customWidth="1"/>
    <col min="2600" max="2821" width="11.42578125" style="99"/>
    <col min="2822" max="2822" width="7.140625" style="99" customWidth="1"/>
    <col min="2823" max="2823" width="4.140625" style="99" customWidth="1"/>
    <col min="2824" max="2824" width="3" style="99" customWidth="1"/>
    <col min="2825" max="2825" width="16.140625" style="99" customWidth="1"/>
    <col min="2826" max="2826" width="14.85546875" style="99" customWidth="1"/>
    <col min="2827" max="2827" width="2.85546875" style="99" customWidth="1"/>
    <col min="2828" max="2828" width="2" style="99" bestFit="1" customWidth="1"/>
    <col min="2829" max="2829" width="2.7109375" style="99" customWidth="1"/>
    <col min="2830" max="2830" width="10.140625" style="99" customWidth="1"/>
    <col min="2831" max="2831" width="5.140625" style="99" customWidth="1"/>
    <col min="2832" max="2832" width="6.42578125" style="99" bestFit="1" customWidth="1"/>
    <col min="2833" max="2833" width="5.140625" style="99" bestFit="1" customWidth="1"/>
    <col min="2834" max="2834" width="8.7109375" style="99" customWidth="1"/>
    <col min="2835" max="2835" width="7.42578125" style="99" bestFit="1" customWidth="1"/>
    <col min="2836" max="2836" width="9.85546875" style="99" customWidth="1"/>
    <col min="2837" max="2837" width="4.140625" style="99" customWidth="1"/>
    <col min="2838" max="2838" width="2.7109375" style="99" customWidth="1"/>
    <col min="2839" max="2839" width="4.85546875" style="99" customWidth="1"/>
    <col min="2840" max="2840" width="2.7109375" style="99" customWidth="1"/>
    <col min="2841" max="2841" width="5.28515625" style="99" customWidth="1"/>
    <col min="2842" max="2842" width="2.85546875" style="99" customWidth="1"/>
    <col min="2843" max="2843" width="2.7109375" style="99" customWidth="1"/>
    <col min="2844" max="2844" width="18.5703125" style="99" customWidth="1"/>
    <col min="2845" max="2845" width="11.42578125" style="99" customWidth="1"/>
    <col min="2846" max="2846" width="9.42578125" style="99" customWidth="1"/>
    <col min="2847" max="2847" width="11.42578125" style="99" customWidth="1"/>
    <col min="2848" max="2848" width="28.140625" style="99" customWidth="1"/>
    <col min="2849" max="2849" width="11.140625" style="99" customWidth="1"/>
    <col min="2850" max="2850" width="14.7109375" style="99" customWidth="1"/>
    <col min="2851" max="2851" width="5.5703125" style="99" customWidth="1"/>
    <col min="2852" max="2852" width="66.5703125" style="99" customWidth="1"/>
    <col min="2853" max="2853" width="68.28515625" style="99" customWidth="1"/>
    <col min="2854" max="2854" width="4.28515625" style="99" customWidth="1"/>
    <col min="2855" max="2855" width="11.28515625" style="99" customWidth="1"/>
    <col min="2856" max="3077" width="11.42578125" style="99"/>
    <col min="3078" max="3078" width="7.140625" style="99" customWidth="1"/>
    <col min="3079" max="3079" width="4.140625" style="99" customWidth="1"/>
    <col min="3080" max="3080" width="3" style="99" customWidth="1"/>
    <col min="3081" max="3081" width="16.140625" style="99" customWidth="1"/>
    <col min="3082" max="3082" width="14.85546875" style="99" customWidth="1"/>
    <col min="3083" max="3083" width="2.85546875" style="99" customWidth="1"/>
    <col min="3084" max="3084" width="2" style="99" bestFit="1" customWidth="1"/>
    <col min="3085" max="3085" width="2.7109375" style="99" customWidth="1"/>
    <col min="3086" max="3086" width="10.140625" style="99" customWidth="1"/>
    <col min="3087" max="3087" width="5.140625" style="99" customWidth="1"/>
    <col min="3088" max="3088" width="6.42578125" style="99" bestFit="1" customWidth="1"/>
    <col min="3089" max="3089" width="5.140625" style="99" bestFit="1" customWidth="1"/>
    <col min="3090" max="3090" width="8.7109375" style="99" customWidth="1"/>
    <col min="3091" max="3091" width="7.42578125" style="99" bestFit="1" customWidth="1"/>
    <col min="3092" max="3092" width="9.85546875" style="99" customWidth="1"/>
    <col min="3093" max="3093" width="4.140625" style="99" customWidth="1"/>
    <col min="3094" max="3094" width="2.7109375" style="99" customWidth="1"/>
    <col min="3095" max="3095" width="4.85546875" style="99" customWidth="1"/>
    <col min="3096" max="3096" width="2.7109375" style="99" customWidth="1"/>
    <col min="3097" max="3097" width="5.28515625" style="99" customWidth="1"/>
    <col min="3098" max="3098" width="2.85546875" style="99" customWidth="1"/>
    <col min="3099" max="3099" width="2.7109375" style="99" customWidth="1"/>
    <col min="3100" max="3100" width="18.5703125" style="99" customWidth="1"/>
    <col min="3101" max="3101" width="11.42578125" style="99" customWidth="1"/>
    <col min="3102" max="3102" width="9.42578125" style="99" customWidth="1"/>
    <col min="3103" max="3103" width="11.42578125" style="99" customWidth="1"/>
    <col min="3104" max="3104" width="28.140625" style="99" customWidth="1"/>
    <col min="3105" max="3105" width="11.140625" style="99" customWidth="1"/>
    <col min="3106" max="3106" width="14.7109375" style="99" customWidth="1"/>
    <col min="3107" max="3107" width="5.5703125" style="99" customWidth="1"/>
    <col min="3108" max="3108" width="66.5703125" style="99" customWidth="1"/>
    <col min="3109" max="3109" width="68.28515625" style="99" customWidth="1"/>
    <col min="3110" max="3110" width="4.28515625" style="99" customWidth="1"/>
    <col min="3111" max="3111" width="11.28515625" style="99" customWidth="1"/>
    <col min="3112" max="3333" width="11.42578125" style="99"/>
    <col min="3334" max="3334" width="7.140625" style="99" customWidth="1"/>
    <col min="3335" max="3335" width="4.140625" style="99" customWidth="1"/>
    <col min="3336" max="3336" width="3" style="99" customWidth="1"/>
    <col min="3337" max="3337" width="16.140625" style="99" customWidth="1"/>
    <col min="3338" max="3338" width="14.85546875" style="99" customWidth="1"/>
    <col min="3339" max="3339" width="2.85546875" style="99" customWidth="1"/>
    <col min="3340" max="3340" width="2" style="99" bestFit="1" customWidth="1"/>
    <col min="3341" max="3341" width="2.7109375" style="99" customWidth="1"/>
    <col min="3342" max="3342" width="10.140625" style="99" customWidth="1"/>
    <col min="3343" max="3343" width="5.140625" style="99" customWidth="1"/>
    <col min="3344" max="3344" width="6.42578125" style="99" bestFit="1" customWidth="1"/>
    <col min="3345" max="3345" width="5.140625" style="99" bestFit="1" customWidth="1"/>
    <col min="3346" max="3346" width="8.7109375" style="99" customWidth="1"/>
    <col min="3347" max="3347" width="7.42578125" style="99" bestFit="1" customWidth="1"/>
    <col min="3348" max="3348" width="9.85546875" style="99" customWidth="1"/>
    <col min="3349" max="3349" width="4.140625" style="99" customWidth="1"/>
    <col min="3350" max="3350" width="2.7109375" style="99" customWidth="1"/>
    <col min="3351" max="3351" width="4.85546875" style="99" customWidth="1"/>
    <col min="3352" max="3352" width="2.7109375" style="99" customWidth="1"/>
    <col min="3353" max="3353" width="5.28515625" style="99" customWidth="1"/>
    <col min="3354" max="3354" width="2.85546875" style="99" customWidth="1"/>
    <col min="3355" max="3355" width="2.7109375" style="99" customWidth="1"/>
    <col min="3356" max="3356" width="18.5703125" style="99" customWidth="1"/>
    <col min="3357" max="3357" width="11.42578125" style="99" customWidth="1"/>
    <col min="3358" max="3358" width="9.42578125" style="99" customWidth="1"/>
    <col min="3359" max="3359" width="11.42578125" style="99" customWidth="1"/>
    <col min="3360" max="3360" width="28.140625" style="99" customWidth="1"/>
    <col min="3361" max="3361" width="11.140625" style="99" customWidth="1"/>
    <col min="3362" max="3362" width="14.7109375" style="99" customWidth="1"/>
    <col min="3363" max="3363" width="5.5703125" style="99" customWidth="1"/>
    <col min="3364" max="3364" width="66.5703125" style="99" customWidth="1"/>
    <col min="3365" max="3365" width="68.28515625" style="99" customWidth="1"/>
    <col min="3366" max="3366" width="4.28515625" style="99" customWidth="1"/>
    <col min="3367" max="3367" width="11.28515625" style="99" customWidth="1"/>
    <col min="3368" max="3589" width="11.42578125" style="99"/>
    <col min="3590" max="3590" width="7.140625" style="99" customWidth="1"/>
    <col min="3591" max="3591" width="4.140625" style="99" customWidth="1"/>
    <col min="3592" max="3592" width="3" style="99" customWidth="1"/>
    <col min="3593" max="3593" width="16.140625" style="99" customWidth="1"/>
    <col min="3594" max="3594" width="14.85546875" style="99" customWidth="1"/>
    <col min="3595" max="3595" width="2.85546875" style="99" customWidth="1"/>
    <col min="3596" max="3596" width="2" style="99" bestFit="1" customWidth="1"/>
    <col min="3597" max="3597" width="2.7109375" style="99" customWidth="1"/>
    <col min="3598" max="3598" width="10.140625" style="99" customWidth="1"/>
    <col min="3599" max="3599" width="5.140625" style="99" customWidth="1"/>
    <col min="3600" max="3600" width="6.42578125" style="99" bestFit="1" customWidth="1"/>
    <col min="3601" max="3601" width="5.140625" style="99" bestFit="1" customWidth="1"/>
    <col min="3602" max="3602" width="8.7109375" style="99" customWidth="1"/>
    <col min="3603" max="3603" width="7.42578125" style="99" bestFit="1" customWidth="1"/>
    <col min="3604" max="3604" width="9.85546875" style="99" customWidth="1"/>
    <col min="3605" max="3605" width="4.140625" style="99" customWidth="1"/>
    <col min="3606" max="3606" width="2.7109375" style="99" customWidth="1"/>
    <col min="3607" max="3607" width="4.85546875" style="99" customWidth="1"/>
    <col min="3608" max="3608" width="2.7109375" style="99" customWidth="1"/>
    <col min="3609" max="3609" width="5.28515625" style="99" customWidth="1"/>
    <col min="3610" max="3610" width="2.85546875" style="99" customWidth="1"/>
    <col min="3611" max="3611" width="2.7109375" style="99" customWidth="1"/>
    <col min="3612" max="3612" width="18.5703125" style="99" customWidth="1"/>
    <col min="3613" max="3613" width="11.42578125" style="99" customWidth="1"/>
    <col min="3614" max="3614" width="9.42578125" style="99" customWidth="1"/>
    <col min="3615" max="3615" width="11.42578125" style="99" customWidth="1"/>
    <col min="3616" max="3616" width="28.140625" style="99" customWidth="1"/>
    <col min="3617" max="3617" width="11.140625" style="99" customWidth="1"/>
    <col min="3618" max="3618" width="14.7109375" style="99" customWidth="1"/>
    <col min="3619" max="3619" width="5.5703125" style="99" customWidth="1"/>
    <col min="3620" max="3620" width="66.5703125" style="99" customWidth="1"/>
    <col min="3621" max="3621" width="68.28515625" style="99" customWidth="1"/>
    <col min="3622" max="3622" width="4.28515625" style="99" customWidth="1"/>
    <col min="3623" max="3623" width="11.28515625" style="99" customWidth="1"/>
    <col min="3624" max="3845" width="11.42578125" style="99"/>
    <col min="3846" max="3846" width="7.140625" style="99" customWidth="1"/>
    <col min="3847" max="3847" width="4.140625" style="99" customWidth="1"/>
    <col min="3848" max="3848" width="3" style="99" customWidth="1"/>
    <col min="3849" max="3849" width="16.140625" style="99" customWidth="1"/>
    <col min="3850" max="3850" width="14.85546875" style="99" customWidth="1"/>
    <col min="3851" max="3851" width="2.85546875" style="99" customWidth="1"/>
    <col min="3852" max="3852" width="2" style="99" bestFit="1" customWidth="1"/>
    <col min="3853" max="3853" width="2.7109375" style="99" customWidth="1"/>
    <col min="3854" max="3854" width="10.140625" style="99" customWidth="1"/>
    <col min="3855" max="3855" width="5.140625" style="99" customWidth="1"/>
    <col min="3856" max="3856" width="6.42578125" style="99" bestFit="1" customWidth="1"/>
    <col min="3857" max="3857" width="5.140625" style="99" bestFit="1" customWidth="1"/>
    <col min="3858" max="3858" width="8.7109375" style="99" customWidth="1"/>
    <col min="3859" max="3859" width="7.42578125" style="99" bestFit="1" customWidth="1"/>
    <col min="3860" max="3860" width="9.85546875" style="99" customWidth="1"/>
    <col min="3861" max="3861" width="4.140625" style="99" customWidth="1"/>
    <col min="3862" max="3862" width="2.7109375" style="99" customWidth="1"/>
    <col min="3863" max="3863" width="4.85546875" style="99" customWidth="1"/>
    <col min="3864" max="3864" width="2.7109375" style="99" customWidth="1"/>
    <col min="3865" max="3865" width="5.28515625" style="99" customWidth="1"/>
    <col min="3866" max="3866" width="2.85546875" style="99" customWidth="1"/>
    <col min="3867" max="3867" width="2.7109375" style="99" customWidth="1"/>
    <col min="3868" max="3868" width="18.5703125" style="99" customWidth="1"/>
    <col min="3869" max="3869" width="11.42578125" style="99" customWidth="1"/>
    <col min="3870" max="3870" width="9.42578125" style="99" customWidth="1"/>
    <col min="3871" max="3871" width="11.42578125" style="99" customWidth="1"/>
    <col min="3872" max="3872" width="28.140625" style="99" customWidth="1"/>
    <col min="3873" max="3873" width="11.140625" style="99" customWidth="1"/>
    <col min="3874" max="3874" width="14.7109375" style="99" customWidth="1"/>
    <col min="3875" max="3875" width="5.5703125" style="99" customWidth="1"/>
    <col min="3876" max="3876" width="66.5703125" style="99" customWidth="1"/>
    <col min="3877" max="3877" width="68.28515625" style="99" customWidth="1"/>
    <col min="3878" max="3878" width="4.28515625" style="99" customWidth="1"/>
    <col min="3879" max="3879" width="11.28515625" style="99" customWidth="1"/>
    <col min="3880" max="4101" width="11.42578125" style="99"/>
    <col min="4102" max="4102" width="7.140625" style="99" customWidth="1"/>
    <col min="4103" max="4103" width="4.140625" style="99" customWidth="1"/>
    <col min="4104" max="4104" width="3" style="99" customWidth="1"/>
    <col min="4105" max="4105" width="16.140625" style="99" customWidth="1"/>
    <col min="4106" max="4106" width="14.85546875" style="99" customWidth="1"/>
    <col min="4107" max="4107" width="2.85546875" style="99" customWidth="1"/>
    <col min="4108" max="4108" width="2" style="99" bestFit="1" customWidth="1"/>
    <col min="4109" max="4109" width="2.7109375" style="99" customWidth="1"/>
    <col min="4110" max="4110" width="10.140625" style="99" customWidth="1"/>
    <col min="4111" max="4111" width="5.140625" style="99" customWidth="1"/>
    <col min="4112" max="4112" width="6.42578125" style="99" bestFit="1" customWidth="1"/>
    <col min="4113" max="4113" width="5.140625" style="99" bestFit="1" customWidth="1"/>
    <col min="4114" max="4114" width="8.7109375" style="99" customWidth="1"/>
    <col min="4115" max="4115" width="7.42578125" style="99" bestFit="1" customWidth="1"/>
    <col min="4116" max="4116" width="9.85546875" style="99" customWidth="1"/>
    <col min="4117" max="4117" width="4.140625" style="99" customWidth="1"/>
    <col min="4118" max="4118" width="2.7109375" style="99" customWidth="1"/>
    <col min="4119" max="4119" width="4.85546875" style="99" customWidth="1"/>
    <col min="4120" max="4120" width="2.7109375" style="99" customWidth="1"/>
    <col min="4121" max="4121" width="5.28515625" style="99" customWidth="1"/>
    <col min="4122" max="4122" width="2.85546875" style="99" customWidth="1"/>
    <col min="4123" max="4123" width="2.7109375" style="99" customWidth="1"/>
    <col min="4124" max="4124" width="18.5703125" style="99" customWidth="1"/>
    <col min="4125" max="4125" width="11.42578125" style="99" customWidth="1"/>
    <col min="4126" max="4126" width="9.42578125" style="99" customWidth="1"/>
    <col min="4127" max="4127" width="11.42578125" style="99" customWidth="1"/>
    <col min="4128" max="4128" width="28.140625" style="99" customWidth="1"/>
    <col min="4129" max="4129" width="11.140625" style="99" customWidth="1"/>
    <col min="4130" max="4130" width="14.7109375" style="99" customWidth="1"/>
    <col min="4131" max="4131" width="5.5703125" style="99" customWidth="1"/>
    <col min="4132" max="4132" width="66.5703125" style="99" customWidth="1"/>
    <col min="4133" max="4133" width="68.28515625" style="99" customWidth="1"/>
    <col min="4134" max="4134" width="4.28515625" style="99" customWidth="1"/>
    <col min="4135" max="4135" width="11.28515625" style="99" customWidth="1"/>
    <col min="4136" max="4357" width="11.42578125" style="99"/>
    <col min="4358" max="4358" width="7.140625" style="99" customWidth="1"/>
    <col min="4359" max="4359" width="4.140625" style="99" customWidth="1"/>
    <col min="4360" max="4360" width="3" style="99" customWidth="1"/>
    <col min="4361" max="4361" width="16.140625" style="99" customWidth="1"/>
    <col min="4362" max="4362" width="14.85546875" style="99" customWidth="1"/>
    <col min="4363" max="4363" width="2.85546875" style="99" customWidth="1"/>
    <col min="4364" max="4364" width="2" style="99" bestFit="1" customWidth="1"/>
    <col min="4365" max="4365" width="2.7109375" style="99" customWidth="1"/>
    <col min="4366" max="4366" width="10.140625" style="99" customWidth="1"/>
    <col min="4367" max="4367" width="5.140625" style="99" customWidth="1"/>
    <col min="4368" max="4368" width="6.42578125" style="99" bestFit="1" customWidth="1"/>
    <col min="4369" max="4369" width="5.140625" style="99" bestFit="1" customWidth="1"/>
    <col min="4370" max="4370" width="8.7109375" style="99" customWidth="1"/>
    <col min="4371" max="4371" width="7.42578125" style="99" bestFit="1" customWidth="1"/>
    <col min="4372" max="4372" width="9.85546875" style="99" customWidth="1"/>
    <col min="4373" max="4373" width="4.140625" style="99" customWidth="1"/>
    <col min="4374" max="4374" width="2.7109375" style="99" customWidth="1"/>
    <col min="4375" max="4375" width="4.85546875" style="99" customWidth="1"/>
    <col min="4376" max="4376" width="2.7109375" style="99" customWidth="1"/>
    <col min="4377" max="4377" width="5.28515625" style="99" customWidth="1"/>
    <col min="4378" max="4378" width="2.85546875" style="99" customWidth="1"/>
    <col min="4379" max="4379" width="2.7109375" style="99" customWidth="1"/>
    <col min="4380" max="4380" width="18.5703125" style="99" customWidth="1"/>
    <col min="4381" max="4381" width="11.42578125" style="99" customWidth="1"/>
    <col min="4382" max="4382" width="9.42578125" style="99" customWidth="1"/>
    <col min="4383" max="4383" width="11.42578125" style="99" customWidth="1"/>
    <col min="4384" max="4384" width="28.140625" style="99" customWidth="1"/>
    <col min="4385" max="4385" width="11.140625" style="99" customWidth="1"/>
    <col min="4386" max="4386" width="14.7109375" style="99" customWidth="1"/>
    <col min="4387" max="4387" width="5.5703125" style="99" customWidth="1"/>
    <col min="4388" max="4388" width="66.5703125" style="99" customWidth="1"/>
    <col min="4389" max="4389" width="68.28515625" style="99" customWidth="1"/>
    <col min="4390" max="4390" width="4.28515625" style="99" customWidth="1"/>
    <col min="4391" max="4391" width="11.28515625" style="99" customWidth="1"/>
    <col min="4392" max="4613" width="11.42578125" style="99"/>
    <col min="4614" max="4614" width="7.140625" style="99" customWidth="1"/>
    <col min="4615" max="4615" width="4.140625" style="99" customWidth="1"/>
    <col min="4616" max="4616" width="3" style="99" customWidth="1"/>
    <col min="4617" max="4617" width="16.140625" style="99" customWidth="1"/>
    <col min="4618" max="4618" width="14.85546875" style="99" customWidth="1"/>
    <col min="4619" max="4619" width="2.85546875" style="99" customWidth="1"/>
    <col min="4620" max="4620" width="2" style="99" bestFit="1" customWidth="1"/>
    <col min="4621" max="4621" width="2.7109375" style="99" customWidth="1"/>
    <col min="4622" max="4622" width="10.140625" style="99" customWidth="1"/>
    <col min="4623" max="4623" width="5.140625" style="99" customWidth="1"/>
    <col min="4624" max="4624" width="6.42578125" style="99" bestFit="1" customWidth="1"/>
    <col min="4625" max="4625" width="5.140625" style="99" bestFit="1" customWidth="1"/>
    <col min="4626" max="4626" width="8.7109375" style="99" customWidth="1"/>
    <col min="4627" max="4627" width="7.42578125" style="99" bestFit="1" customWidth="1"/>
    <col min="4628" max="4628" width="9.85546875" style="99" customWidth="1"/>
    <col min="4629" max="4629" width="4.140625" style="99" customWidth="1"/>
    <col min="4630" max="4630" width="2.7109375" style="99" customWidth="1"/>
    <col min="4631" max="4631" width="4.85546875" style="99" customWidth="1"/>
    <col min="4632" max="4632" width="2.7109375" style="99" customWidth="1"/>
    <col min="4633" max="4633" width="5.28515625" style="99" customWidth="1"/>
    <col min="4634" max="4634" width="2.85546875" style="99" customWidth="1"/>
    <col min="4635" max="4635" width="2.7109375" style="99" customWidth="1"/>
    <col min="4636" max="4636" width="18.5703125" style="99" customWidth="1"/>
    <col min="4637" max="4637" width="11.42578125" style="99" customWidth="1"/>
    <col min="4638" max="4638" width="9.42578125" style="99" customWidth="1"/>
    <col min="4639" max="4639" width="11.42578125" style="99" customWidth="1"/>
    <col min="4640" max="4640" width="28.140625" style="99" customWidth="1"/>
    <col min="4641" max="4641" width="11.140625" style="99" customWidth="1"/>
    <col min="4642" max="4642" width="14.7109375" style="99" customWidth="1"/>
    <col min="4643" max="4643" width="5.5703125" style="99" customWidth="1"/>
    <col min="4644" max="4644" width="66.5703125" style="99" customWidth="1"/>
    <col min="4645" max="4645" width="68.28515625" style="99" customWidth="1"/>
    <col min="4646" max="4646" width="4.28515625" style="99" customWidth="1"/>
    <col min="4647" max="4647" width="11.28515625" style="99" customWidth="1"/>
    <col min="4648" max="4869" width="11.42578125" style="99"/>
    <col min="4870" max="4870" width="7.140625" style="99" customWidth="1"/>
    <col min="4871" max="4871" width="4.140625" style="99" customWidth="1"/>
    <col min="4872" max="4872" width="3" style="99" customWidth="1"/>
    <col min="4873" max="4873" width="16.140625" style="99" customWidth="1"/>
    <col min="4874" max="4874" width="14.85546875" style="99" customWidth="1"/>
    <col min="4875" max="4875" width="2.85546875" style="99" customWidth="1"/>
    <col min="4876" max="4876" width="2" style="99" bestFit="1" customWidth="1"/>
    <col min="4877" max="4877" width="2.7109375" style="99" customWidth="1"/>
    <col min="4878" max="4878" width="10.140625" style="99" customWidth="1"/>
    <col min="4879" max="4879" width="5.140625" style="99" customWidth="1"/>
    <col min="4880" max="4880" width="6.42578125" style="99" bestFit="1" customWidth="1"/>
    <col min="4881" max="4881" width="5.140625" style="99" bestFit="1" customWidth="1"/>
    <col min="4882" max="4882" width="8.7109375" style="99" customWidth="1"/>
    <col min="4883" max="4883" width="7.42578125" style="99" bestFit="1" customWidth="1"/>
    <col min="4884" max="4884" width="9.85546875" style="99" customWidth="1"/>
    <col min="4885" max="4885" width="4.140625" style="99" customWidth="1"/>
    <col min="4886" max="4886" width="2.7109375" style="99" customWidth="1"/>
    <col min="4887" max="4887" width="4.85546875" style="99" customWidth="1"/>
    <col min="4888" max="4888" width="2.7109375" style="99" customWidth="1"/>
    <col min="4889" max="4889" width="5.28515625" style="99" customWidth="1"/>
    <col min="4890" max="4890" width="2.85546875" style="99" customWidth="1"/>
    <col min="4891" max="4891" width="2.7109375" style="99" customWidth="1"/>
    <col min="4892" max="4892" width="18.5703125" style="99" customWidth="1"/>
    <col min="4893" max="4893" width="11.42578125" style="99" customWidth="1"/>
    <col min="4894" max="4894" width="9.42578125" style="99" customWidth="1"/>
    <col min="4895" max="4895" width="11.42578125" style="99" customWidth="1"/>
    <col min="4896" max="4896" width="28.140625" style="99" customWidth="1"/>
    <col min="4897" max="4897" width="11.140625" style="99" customWidth="1"/>
    <col min="4898" max="4898" width="14.7109375" style="99" customWidth="1"/>
    <col min="4899" max="4899" width="5.5703125" style="99" customWidth="1"/>
    <col min="4900" max="4900" width="66.5703125" style="99" customWidth="1"/>
    <col min="4901" max="4901" width="68.28515625" style="99" customWidth="1"/>
    <col min="4902" max="4902" width="4.28515625" style="99" customWidth="1"/>
    <col min="4903" max="4903" width="11.28515625" style="99" customWidth="1"/>
    <col min="4904" max="5125" width="11.42578125" style="99"/>
    <col min="5126" max="5126" width="7.140625" style="99" customWidth="1"/>
    <col min="5127" max="5127" width="4.140625" style="99" customWidth="1"/>
    <col min="5128" max="5128" width="3" style="99" customWidth="1"/>
    <col min="5129" max="5129" width="16.140625" style="99" customWidth="1"/>
    <col min="5130" max="5130" width="14.85546875" style="99" customWidth="1"/>
    <col min="5131" max="5131" width="2.85546875" style="99" customWidth="1"/>
    <col min="5132" max="5132" width="2" style="99" bestFit="1" customWidth="1"/>
    <col min="5133" max="5133" width="2.7109375" style="99" customWidth="1"/>
    <col min="5134" max="5134" width="10.140625" style="99" customWidth="1"/>
    <col min="5135" max="5135" width="5.140625" style="99" customWidth="1"/>
    <col min="5136" max="5136" width="6.42578125" style="99" bestFit="1" customWidth="1"/>
    <col min="5137" max="5137" width="5.140625" style="99" bestFit="1" customWidth="1"/>
    <col min="5138" max="5138" width="8.7109375" style="99" customWidth="1"/>
    <col min="5139" max="5139" width="7.42578125" style="99" bestFit="1" customWidth="1"/>
    <col min="5140" max="5140" width="9.85546875" style="99" customWidth="1"/>
    <col min="5141" max="5141" width="4.140625" style="99" customWidth="1"/>
    <col min="5142" max="5142" width="2.7109375" style="99" customWidth="1"/>
    <col min="5143" max="5143" width="4.85546875" style="99" customWidth="1"/>
    <col min="5144" max="5144" width="2.7109375" style="99" customWidth="1"/>
    <col min="5145" max="5145" width="5.28515625" style="99" customWidth="1"/>
    <col min="5146" max="5146" width="2.85546875" style="99" customWidth="1"/>
    <col min="5147" max="5147" width="2.7109375" style="99" customWidth="1"/>
    <col min="5148" max="5148" width="18.5703125" style="99" customWidth="1"/>
    <col min="5149" max="5149" width="11.42578125" style="99" customWidth="1"/>
    <col min="5150" max="5150" width="9.42578125" style="99" customWidth="1"/>
    <col min="5151" max="5151" width="11.42578125" style="99" customWidth="1"/>
    <col min="5152" max="5152" width="28.140625" style="99" customWidth="1"/>
    <col min="5153" max="5153" width="11.140625" style="99" customWidth="1"/>
    <col min="5154" max="5154" width="14.7109375" style="99" customWidth="1"/>
    <col min="5155" max="5155" width="5.5703125" style="99" customWidth="1"/>
    <col min="5156" max="5156" width="66.5703125" style="99" customWidth="1"/>
    <col min="5157" max="5157" width="68.28515625" style="99" customWidth="1"/>
    <col min="5158" max="5158" width="4.28515625" style="99" customWidth="1"/>
    <col min="5159" max="5159" width="11.28515625" style="99" customWidth="1"/>
    <col min="5160" max="5381" width="11.42578125" style="99"/>
    <col min="5382" max="5382" width="7.140625" style="99" customWidth="1"/>
    <col min="5383" max="5383" width="4.140625" style="99" customWidth="1"/>
    <col min="5384" max="5384" width="3" style="99" customWidth="1"/>
    <col min="5385" max="5385" width="16.140625" style="99" customWidth="1"/>
    <col min="5386" max="5386" width="14.85546875" style="99" customWidth="1"/>
    <col min="5387" max="5387" width="2.85546875" style="99" customWidth="1"/>
    <col min="5388" max="5388" width="2" style="99" bestFit="1" customWidth="1"/>
    <col min="5389" max="5389" width="2.7109375" style="99" customWidth="1"/>
    <col min="5390" max="5390" width="10.140625" style="99" customWidth="1"/>
    <col min="5391" max="5391" width="5.140625" style="99" customWidth="1"/>
    <col min="5392" max="5392" width="6.42578125" style="99" bestFit="1" customWidth="1"/>
    <col min="5393" max="5393" width="5.140625" style="99" bestFit="1" customWidth="1"/>
    <col min="5394" max="5394" width="8.7109375" style="99" customWidth="1"/>
    <col min="5395" max="5395" width="7.42578125" style="99" bestFit="1" customWidth="1"/>
    <col min="5396" max="5396" width="9.85546875" style="99" customWidth="1"/>
    <col min="5397" max="5397" width="4.140625" style="99" customWidth="1"/>
    <col min="5398" max="5398" width="2.7109375" style="99" customWidth="1"/>
    <col min="5399" max="5399" width="4.85546875" style="99" customWidth="1"/>
    <col min="5400" max="5400" width="2.7109375" style="99" customWidth="1"/>
    <col min="5401" max="5401" width="5.28515625" style="99" customWidth="1"/>
    <col min="5402" max="5402" width="2.85546875" style="99" customWidth="1"/>
    <col min="5403" max="5403" width="2.7109375" style="99" customWidth="1"/>
    <col min="5404" max="5404" width="18.5703125" style="99" customWidth="1"/>
    <col min="5405" max="5405" width="11.42578125" style="99" customWidth="1"/>
    <col min="5406" max="5406" width="9.42578125" style="99" customWidth="1"/>
    <col min="5407" max="5407" width="11.42578125" style="99" customWidth="1"/>
    <col min="5408" max="5408" width="28.140625" style="99" customWidth="1"/>
    <col min="5409" max="5409" width="11.140625" style="99" customWidth="1"/>
    <col min="5410" max="5410" width="14.7109375" style="99" customWidth="1"/>
    <col min="5411" max="5411" width="5.5703125" style="99" customWidth="1"/>
    <col min="5412" max="5412" width="66.5703125" style="99" customWidth="1"/>
    <col min="5413" max="5413" width="68.28515625" style="99" customWidth="1"/>
    <col min="5414" max="5414" width="4.28515625" style="99" customWidth="1"/>
    <col min="5415" max="5415" width="11.28515625" style="99" customWidth="1"/>
    <col min="5416" max="5637" width="11.42578125" style="99"/>
    <col min="5638" max="5638" width="7.140625" style="99" customWidth="1"/>
    <col min="5639" max="5639" width="4.140625" style="99" customWidth="1"/>
    <col min="5640" max="5640" width="3" style="99" customWidth="1"/>
    <col min="5641" max="5641" width="16.140625" style="99" customWidth="1"/>
    <col min="5642" max="5642" width="14.85546875" style="99" customWidth="1"/>
    <col min="5643" max="5643" width="2.85546875" style="99" customWidth="1"/>
    <col min="5644" max="5644" width="2" style="99" bestFit="1" customWidth="1"/>
    <col min="5645" max="5645" width="2.7109375" style="99" customWidth="1"/>
    <col min="5646" max="5646" width="10.140625" style="99" customWidth="1"/>
    <col min="5647" max="5647" width="5.140625" style="99" customWidth="1"/>
    <col min="5648" max="5648" width="6.42578125" style="99" bestFit="1" customWidth="1"/>
    <col min="5649" max="5649" width="5.140625" style="99" bestFit="1" customWidth="1"/>
    <col min="5650" max="5650" width="8.7109375" style="99" customWidth="1"/>
    <col min="5651" max="5651" width="7.42578125" style="99" bestFit="1" customWidth="1"/>
    <col min="5652" max="5652" width="9.85546875" style="99" customWidth="1"/>
    <col min="5653" max="5653" width="4.140625" style="99" customWidth="1"/>
    <col min="5654" max="5654" width="2.7109375" style="99" customWidth="1"/>
    <col min="5655" max="5655" width="4.85546875" style="99" customWidth="1"/>
    <col min="5656" max="5656" width="2.7109375" style="99" customWidth="1"/>
    <col min="5657" max="5657" width="5.28515625" style="99" customWidth="1"/>
    <col min="5658" max="5658" width="2.85546875" style="99" customWidth="1"/>
    <col min="5659" max="5659" width="2.7109375" style="99" customWidth="1"/>
    <col min="5660" max="5660" width="18.5703125" style="99" customWidth="1"/>
    <col min="5661" max="5661" width="11.42578125" style="99" customWidth="1"/>
    <col min="5662" max="5662" width="9.42578125" style="99" customWidth="1"/>
    <col min="5663" max="5663" width="11.42578125" style="99" customWidth="1"/>
    <col min="5664" max="5664" width="28.140625" style="99" customWidth="1"/>
    <col min="5665" max="5665" width="11.140625" style="99" customWidth="1"/>
    <col min="5666" max="5666" width="14.7109375" style="99" customWidth="1"/>
    <col min="5667" max="5667" width="5.5703125" style="99" customWidth="1"/>
    <col min="5668" max="5668" width="66.5703125" style="99" customWidth="1"/>
    <col min="5669" max="5669" width="68.28515625" style="99" customWidth="1"/>
    <col min="5670" max="5670" width="4.28515625" style="99" customWidth="1"/>
    <col min="5671" max="5671" width="11.28515625" style="99" customWidth="1"/>
    <col min="5672" max="5893" width="11.42578125" style="99"/>
    <col min="5894" max="5894" width="7.140625" style="99" customWidth="1"/>
    <col min="5895" max="5895" width="4.140625" style="99" customWidth="1"/>
    <col min="5896" max="5896" width="3" style="99" customWidth="1"/>
    <col min="5897" max="5897" width="16.140625" style="99" customWidth="1"/>
    <col min="5898" max="5898" width="14.85546875" style="99" customWidth="1"/>
    <col min="5899" max="5899" width="2.85546875" style="99" customWidth="1"/>
    <col min="5900" max="5900" width="2" style="99" bestFit="1" customWidth="1"/>
    <col min="5901" max="5901" width="2.7109375" style="99" customWidth="1"/>
    <col min="5902" max="5902" width="10.140625" style="99" customWidth="1"/>
    <col min="5903" max="5903" width="5.140625" style="99" customWidth="1"/>
    <col min="5904" max="5904" width="6.42578125" style="99" bestFit="1" customWidth="1"/>
    <col min="5905" max="5905" width="5.140625" style="99" bestFit="1" customWidth="1"/>
    <col min="5906" max="5906" width="8.7109375" style="99" customWidth="1"/>
    <col min="5907" max="5907" width="7.42578125" style="99" bestFit="1" customWidth="1"/>
    <col min="5908" max="5908" width="9.85546875" style="99" customWidth="1"/>
    <col min="5909" max="5909" width="4.140625" style="99" customWidth="1"/>
    <col min="5910" max="5910" width="2.7109375" style="99" customWidth="1"/>
    <col min="5911" max="5911" width="4.85546875" style="99" customWidth="1"/>
    <col min="5912" max="5912" width="2.7109375" style="99" customWidth="1"/>
    <col min="5913" max="5913" width="5.28515625" style="99" customWidth="1"/>
    <col min="5914" max="5914" width="2.85546875" style="99" customWidth="1"/>
    <col min="5915" max="5915" width="2.7109375" style="99" customWidth="1"/>
    <col min="5916" max="5916" width="18.5703125" style="99" customWidth="1"/>
    <col min="5917" max="5917" width="11.42578125" style="99" customWidth="1"/>
    <col min="5918" max="5918" width="9.42578125" style="99" customWidth="1"/>
    <col min="5919" max="5919" width="11.42578125" style="99" customWidth="1"/>
    <col min="5920" max="5920" width="28.140625" style="99" customWidth="1"/>
    <col min="5921" max="5921" width="11.140625" style="99" customWidth="1"/>
    <col min="5922" max="5922" width="14.7109375" style="99" customWidth="1"/>
    <col min="5923" max="5923" width="5.5703125" style="99" customWidth="1"/>
    <col min="5924" max="5924" width="66.5703125" style="99" customWidth="1"/>
    <col min="5925" max="5925" width="68.28515625" style="99" customWidth="1"/>
    <col min="5926" max="5926" width="4.28515625" style="99" customWidth="1"/>
    <col min="5927" max="5927" width="11.28515625" style="99" customWidth="1"/>
    <col min="5928" max="6149" width="11.42578125" style="99"/>
    <col min="6150" max="6150" width="7.140625" style="99" customWidth="1"/>
    <col min="6151" max="6151" width="4.140625" style="99" customWidth="1"/>
    <col min="6152" max="6152" width="3" style="99" customWidth="1"/>
    <col min="6153" max="6153" width="16.140625" style="99" customWidth="1"/>
    <col min="6154" max="6154" width="14.85546875" style="99" customWidth="1"/>
    <col min="6155" max="6155" width="2.85546875" style="99" customWidth="1"/>
    <col min="6156" max="6156" width="2" style="99" bestFit="1" customWidth="1"/>
    <col min="6157" max="6157" width="2.7109375" style="99" customWidth="1"/>
    <col min="6158" max="6158" width="10.140625" style="99" customWidth="1"/>
    <col min="6159" max="6159" width="5.140625" style="99" customWidth="1"/>
    <col min="6160" max="6160" width="6.42578125" style="99" bestFit="1" customWidth="1"/>
    <col min="6161" max="6161" width="5.140625" style="99" bestFit="1" customWidth="1"/>
    <col min="6162" max="6162" width="8.7109375" style="99" customWidth="1"/>
    <col min="6163" max="6163" width="7.42578125" style="99" bestFit="1" customWidth="1"/>
    <col min="6164" max="6164" width="9.85546875" style="99" customWidth="1"/>
    <col min="6165" max="6165" width="4.140625" style="99" customWidth="1"/>
    <col min="6166" max="6166" width="2.7109375" style="99" customWidth="1"/>
    <col min="6167" max="6167" width="4.85546875" style="99" customWidth="1"/>
    <col min="6168" max="6168" width="2.7109375" style="99" customWidth="1"/>
    <col min="6169" max="6169" width="5.28515625" style="99" customWidth="1"/>
    <col min="6170" max="6170" width="2.85546875" style="99" customWidth="1"/>
    <col min="6171" max="6171" width="2.7109375" style="99" customWidth="1"/>
    <col min="6172" max="6172" width="18.5703125" style="99" customWidth="1"/>
    <col min="6173" max="6173" width="11.42578125" style="99" customWidth="1"/>
    <col min="6174" max="6174" width="9.42578125" style="99" customWidth="1"/>
    <col min="6175" max="6175" width="11.42578125" style="99" customWidth="1"/>
    <col min="6176" max="6176" width="28.140625" style="99" customWidth="1"/>
    <col min="6177" max="6177" width="11.140625" style="99" customWidth="1"/>
    <col min="6178" max="6178" width="14.7109375" style="99" customWidth="1"/>
    <col min="6179" max="6179" width="5.5703125" style="99" customWidth="1"/>
    <col min="6180" max="6180" width="66.5703125" style="99" customWidth="1"/>
    <col min="6181" max="6181" width="68.28515625" style="99" customWidth="1"/>
    <col min="6182" max="6182" width="4.28515625" style="99" customWidth="1"/>
    <col min="6183" max="6183" width="11.28515625" style="99" customWidth="1"/>
    <col min="6184" max="6405" width="11.42578125" style="99"/>
    <col min="6406" max="6406" width="7.140625" style="99" customWidth="1"/>
    <col min="6407" max="6407" width="4.140625" style="99" customWidth="1"/>
    <col min="6408" max="6408" width="3" style="99" customWidth="1"/>
    <col min="6409" max="6409" width="16.140625" style="99" customWidth="1"/>
    <col min="6410" max="6410" width="14.85546875" style="99" customWidth="1"/>
    <col min="6411" max="6411" width="2.85546875" style="99" customWidth="1"/>
    <col min="6412" max="6412" width="2" style="99" bestFit="1" customWidth="1"/>
    <col min="6413" max="6413" width="2.7109375" style="99" customWidth="1"/>
    <col min="6414" max="6414" width="10.140625" style="99" customWidth="1"/>
    <col min="6415" max="6415" width="5.140625" style="99" customWidth="1"/>
    <col min="6416" max="6416" width="6.42578125" style="99" bestFit="1" customWidth="1"/>
    <col min="6417" max="6417" width="5.140625" style="99" bestFit="1" customWidth="1"/>
    <col min="6418" max="6418" width="8.7109375" style="99" customWidth="1"/>
    <col min="6419" max="6419" width="7.42578125" style="99" bestFit="1" customWidth="1"/>
    <col min="6420" max="6420" width="9.85546875" style="99" customWidth="1"/>
    <col min="6421" max="6421" width="4.140625" style="99" customWidth="1"/>
    <col min="6422" max="6422" width="2.7109375" style="99" customWidth="1"/>
    <col min="6423" max="6423" width="4.85546875" style="99" customWidth="1"/>
    <col min="6424" max="6424" width="2.7109375" style="99" customWidth="1"/>
    <col min="6425" max="6425" width="5.28515625" style="99" customWidth="1"/>
    <col min="6426" max="6426" width="2.85546875" style="99" customWidth="1"/>
    <col min="6427" max="6427" width="2.7109375" style="99" customWidth="1"/>
    <col min="6428" max="6428" width="18.5703125" style="99" customWidth="1"/>
    <col min="6429" max="6429" width="11.42578125" style="99" customWidth="1"/>
    <col min="6430" max="6430" width="9.42578125" style="99" customWidth="1"/>
    <col min="6431" max="6431" width="11.42578125" style="99" customWidth="1"/>
    <col min="6432" max="6432" width="28.140625" style="99" customWidth="1"/>
    <col min="6433" max="6433" width="11.140625" style="99" customWidth="1"/>
    <col min="6434" max="6434" width="14.7109375" style="99" customWidth="1"/>
    <col min="6435" max="6435" width="5.5703125" style="99" customWidth="1"/>
    <col min="6436" max="6436" width="66.5703125" style="99" customWidth="1"/>
    <col min="6437" max="6437" width="68.28515625" style="99" customWidth="1"/>
    <col min="6438" max="6438" width="4.28515625" style="99" customWidth="1"/>
    <col min="6439" max="6439" width="11.28515625" style="99" customWidth="1"/>
    <col min="6440" max="6661" width="11.42578125" style="99"/>
    <col min="6662" max="6662" width="7.140625" style="99" customWidth="1"/>
    <col min="6663" max="6663" width="4.140625" style="99" customWidth="1"/>
    <col min="6664" max="6664" width="3" style="99" customWidth="1"/>
    <col min="6665" max="6665" width="16.140625" style="99" customWidth="1"/>
    <col min="6666" max="6666" width="14.85546875" style="99" customWidth="1"/>
    <col min="6667" max="6667" width="2.85546875" style="99" customWidth="1"/>
    <col min="6668" max="6668" width="2" style="99" bestFit="1" customWidth="1"/>
    <col min="6669" max="6669" width="2.7109375" style="99" customWidth="1"/>
    <col min="6670" max="6670" width="10.140625" style="99" customWidth="1"/>
    <col min="6671" max="6671" width="5.140625" style="99" customWidth="1"/>
    <col min="6672" max="6672" width="6.42578125" style="99" bestFit="1" customWidth="1"/>
    <col min="6673" max="6673" width="5.140625" style="99" bestFit="1" customWidth="1"/>
    <col min="6674" max="6674" width="8.7109375" style="99" customWidth="1"/>
    <col min="6675" max="6675" width="7.42578125" style="99" bestFit="1" customWidth="1"/>
    <col min="6676" max="6676" width="9.85546875" style="99" customWidth="1"/>
    <col min="6677" max="6677" width="4.140625" style="99" customWidth="1"/>
    <col min="6678" max="6678" width="2.7109375" style="99" customWidth="1"/>
    <col min="6679" max="6679" width="4.85546875" style="99" customWidth="1"/>
    <col min="6680" max="6680" width="2.7109375" style="99" customWidth="1"/>
    <col min="6681" max="6681" width="5.28515625" style="99" customWidth="1"/>
    <col min="6682" max="6682" width="2.85546875" style="99" customWidth="1"/>
    <col min="6683" max="6683" width="2.7109375" style="99" customWidth="1"/>
    <col min="6684" max="6684" width="18.5703125" style="99" customWidth="1"/>
    <col min="6685" max="6685" width="11.42578125" style="99" customWidth="1"/>
    <col min="6686" max="6686" width="9.42578125" style="99" customWidth="1"/>
    <col min="6687" max="6687" width="11.42578125" style="99" customWidth="1"/>
    <col min="6688" max="6688" width="28.140625" style="99" customWidth="1"/>
    <col min="6689" max="6689" width="11.140625" style="99" customWidth="1"/>
    <col min="6690" max="6690" width="14.7109375" style="99" customWidth="1"/>
    <col min="6691" max="6691" width="5.5703125" style="99" customWidth="1"/>
    <col min="6692" max="6692" width="66.5703125" style="99" customWidth="1"/>
    <col min="6693" max="6693" width="68.28515625" style="99" customWidth="1"/>
    <col min="6694" max="6694" width="4.28515625" style="99" customWidth="1"/>
    <col min="6695" max="6695" width="11.28515625" style="99" customWidth="1"/>
    <col min="6696" max="6917" width="11.42578125" style="99"/>
    <col min="6918" max="6918" width="7.140625" style="99" customWidth="1"/>
    <col min="6919" max="6919" width="4.140625" style="99" customWidth="1"/>
    <col min="6920" max="6920" width="3" style="99" customWidth="1"/>
    <col min="6921" max="6921" width="16.140625" style="99" customWidth="1"/>
    <col min="6922" max="6922" width="14.85546875" style="99" customWidth="1"/>
    <col min="6923" max="6923" width="2.85546875" style="99" customWidth="1"/>
    <col min="6924" max="6924" width="2" style="99" bestFit="1" customWidth="1"/>
    <col min="6925" max="6925" width="2.7109375" style="99" customWidth="1"/>
    <col min="6926" max="6926" width="10.140625" style="99" customWidth="1"/>
    <col min="6927" max="6927" width="5.140625" style="99" customWidth="1"/>
    <col min="6928" max="6928" width="6.42578125" style="99" bestFit="1" customWidth="1"/>
    <col min="6929" max="6929" width="5.140625" style="99" bestFit="1" customWidth="1"/>
    <col min="6930" max="6930" width="8.7109375" style="99" customWidth="1"/>
    <col min="6931" max="6931" width="7.42578125" style="99" bestFit="1" customWidth="1"/>
    <col min="6932" max="6932" width="9.85546875" style="99" customWidth="1"/>
    <col min="6933" max="6933" width="4.140625" style="99" customWidth="1"/>
    <col min="6934" max="6934" width="2.7109375" style="99" customWidth="1"/>
    <col min="6935" max="6935" width="4.85546875" style="99" customWidth="1"/>
    <col min="6936" max="6936" width="2.7109375" style="99" customWidth="1"/>
    <col min="6937" max="6937" width="5.28515625" style="99" customWidth="1"/>
    <col min="6938" max="6938" width="2.85546875" style="99" customWidth="1"/>
    <col min="6939" max="6939" width="2.7109375" style="99" customWidth="1"/>
    <col min="6940" max="6940" width="18.5703125" style="99" customWidth="1"/>
    <col min="6941" max="6941" width="11.42578125" style="99" customWidth="1"/>
    <col min="6942" max="6942" width="9.42578125" style="99" customWidth="1"/>
    <col min="6943" max="6943" width="11.42578125" style="99" customWidth="1"/>
    <col min="6944" max="6944" width="28.140625" style="99" customWidth="1"/>
    <col min="6945" max="6945" width="11.140625" style="99" customWidth="1"/>
    <col min="6946" max="6946" width="14.7109375" style="99" customWidth="1"/>
    <col min="6947" max="6947" width="5.5703125" style="99" customWidth="1"/>
    <col min="6948" max="6948" width="66.5703125" style="99" customWidth="1"/>
    <col min="6949" max="6949" width="68.28515625" style="99" customWidth="1"/>
    <col min="6950" max="6950" width="4.28515625" style="99" customWidth="1"/>
    <col min="6951" max="6951" width="11.28515625" style="99" customWidth="1"/>
    <col min="6952" max="7173" width="11.42578125" style="99"/>
    <col min="7174" max="7174" width="7.140625" style="99" customWidth="1"/>
    <col min="7175" max="7175" width="4.140625" style="99" customWidth="1"/>
    <col min="7176" max="7176" width="3" style="99" customWidth="1"/>
    <col min="7177" max="7177" width="16.140625" style="99" customWidth="1"/>
    <col min="7178" max="7178" width="14.85546875" style="99" customWidth="1"/>
    <col min="7179" max="7179" width="2.85546875" style="99" customWidth="1"/>
    <col min="7180" max="7180" width="2" style="99" bestFit="1" customWidth="1"/>
    <col min="7181" max="7181" width="2.7109375" style="99" customWidth="1"/>
    <col min="7182" max="7182" width="10.140625" style="99" customWidth="1"/>
    <col min="7183" max="7183" width="5.140625" style="99" customWidth="1"/>
    <col min="7184" max="7184" width="6.42578125" style="99" bestFit="1" customWidth="1"/>
    <col min="7185" max="7185" width="5.140625" style="99" bestFit="1" customWidth="1"/>
    <col min="7186" max="7186" width="8.7109375" style="99" customWidth="1"/>
    <col min="7187" max="7187" width="7.42578125" style="99" bestFit="1" customWidth="1"/>
    <col min="7188" max="7188" width="9.85546875" style="99" customWidth="1"/>
    <col min="7189" max="7189" width="4.140625" style="99" customWidth="1"/>
    <col min="7190" max="7190" width="2.7109375" style="99" customWidth="1"/>
    <col min="7191" max="7191" width="4.85546875" style="99" customWidth="1"/>
    <col min="7192" max="7192" width="2.7109375" style="99" customWidth="1"/>
    <col min="7193" max="7193" width="5.28515625" style="99" customWidth="1"/>
    <col min="7194" max="7194" width="2.85546875" style="99" customWidth="1"/>
    <col min="7195" max="7195" width="2.7109375" style="99" customWidth="1"/>
    <col min="7196" max="7196" width="18.5703125" style="99" customWidth="1"/>
    <col min="7197" max="7197" width="11.42578125" style="99" customWidth="1"/>
    <col min="7198" max="7198" width="9.42578125" style="99" customWidth="1"/>
    <col min="7199" max="7199" width="11.42578125" style="99" customWidth="1"/>
    <col min="7200" max="7200" width="28.140625" style="99" customWidth="1"/>
    <col min="7201" max="7201" width="11.140625" style="99" customWidth="1"/>
    <col min="7202" max="7202" width="14.7109375" style="99" customWidth="1"/>
    <col min="7203" max="7203" width="5.5703125" style="99" customWidth="1"/>
    <col min="7204" max="7204" width="66.5703125" style="99" customWidth="1"/>
    <col min="7205" max="7205" width="68.28515625" style="99" customWidth="1"/>
    <col min="7206" max="7206" width="4.28515625" style="99" customWidth="1"/>
    <col min="7207" max="7207" width="11.28515625" style="99" customWidth="1"/>
    <col min="7208" max="7429" width="11.42578125" style="99"/>
    <col min="7430" max="7430" width="7.140625" style="99" customWidth="1"/>
    <col min="7431" max="7431" width="4.140625" style="99" customWidth="1"/>
    <col min="7432" max="7432" width="3" style="99" customWidth="1"/>
    <col min="7433" max="7433" width="16.140625" style="99" customWidth="1"/>
    <col min="7434" max="7434" width="14.85546875" style="99" customWidth="1"/>
    <col min="7435" max="7435" width="2.85546875" style="99" customWidth="1"/>
    <col min="7436" max="7436" width="2" style="99" bestFit="1" customWidth="1"/>
    <col min="7437" max="7437" width="2.7109375" style="99" customWidth="1"/>
    <col min="7438" max="7438" width="10.140625" style="99" customWidth="1"/>
    <col min="7439" max="7439" width="5.140625" style="99" customWidth="1"/>
    <col min="7440" max="7440" width="6.42578125" style="99" bestFit="1" customWidth="1"/>
    <col min="7441" max="7441" width="5.140625" style="99" bestFit="1" customWidth="1"/>
    <col min="7442" max="7442" width="8.7109375" style="99" customWidth="1"/>
    <col min="7443" max="7443" width="7.42578125" style="99" bestFit="1" customWidth="1"/>
    <col min="7444" max="7444" width="9.85546875" style="99" customWidth="1"/>
    <col min="7445" max="7445" width="4.140625" style="99" customWidth="1"/>
    <col min="7446" max="7446" width="2.7109375" style="99" customWidth="1"/>
    <col min="7447" max="7447" width="4.85546875" style="99" customWidth="1"/>
    <col min="7448" max="7448" width="2.7109375" style="99" customWidth="1"/>
    <col min="7449" max="7449" width="5.28515625" style="99" customWidth="1"/>
    <col min="7450" max="7450" width="2.85546875" style="99" customWidth="1"/>
    <col min="7451" max="7451" width="2.7109375" style="99" customWidth="1"/>
    <col min="7452" max="7452" width="18.5703125" style="99" customWidth="1"/>
    <col min="7453" max="7453" width="11.42578125" style="99" customWidth="1"/>
    <col min="7454" max="7454" width="9.42578125" style="99" customWidth="1"/>
    <col min="7455" max="7455" width="11.42578125" style="99" customWidth="1"/>
    <col min="7456" max="7456" width="28.140625" style="99" customWidth="1"/>
    <col min="7457" max="7457" width="11.140625" style="99" customWidth="1"/>
    <col min="7458" max="7458" width="14.7109375" style="99" customWidth="1"/>
    <col min="7459" max="7459" width="5.5703125" style="99" customWidth="1"/>
    <col min="7460" max="7460" width="66.5703125" style="99" customWidth="1"/>
    <col min="7461" max="7461" width="68.28515625" style="99" customWidth="1"/>
    <col min="7462" max="7462" width="4.28515625" style="99" customWidth="1"/>
    <col min="7463" max="7463" width="11.28515625" style="99" customWidth="1"/>
    <col min="7464" max="7685" width="11.42578125" style="99"/>
    <col min="7686" max="7686" width="7.140625" style="99" customWidth="1"/>
    <col min="7687" max="7687" width="4.140625" style="99" customWidth="1"/>
    <col min="7688" max="7688" width="3" style="99" customWidth="1"/>
    <col min="7689" max="7689" width="16.140625" style="99" customWidth="1"/>
    <col min="7690" max="7690" width="14.85546875" style="99" customWidth="1"/>
    <col min="7691" max="7691" width="2.85546875" style="99" customWidth="1"/>
    <col min="7692" max="7692" width="2" style="99" bestFit="1" customWidth="1"/>
    <col min="7693" max="7693" width="2.7109375" style="99" customWidth="1"/>
    <col min="7694" max="7694" width="10.140625" style="99" customWidth="1"/>
    <col min="7695" max="7695" width="5.140625" style="99" customWidth="1"/>
    <col min="7696" max="7696" width="6.42578125" style="99" bestFit="1" customWidth="1"/>
    <col min="7697" max="7697" width="5.140625" style="99" bestFit="1" customWidth="1"/>
    <col min="7698" max="7698" width="8.7109375" style="99" customWidth="1"/>
    <col min="7699" max="7699" width="7.42578125" style="99" bestFit="1" customWidth="1"/>
    <col min="7700" max="7700" width="9.85546875" style="99" customWidth="1"/>
    <col min="7701" max="7701" width="4.140625" style="99" customWidth="1"/>
    <col min="7702" max="7702" width="2.7109375" style="99" customWidth="1"/>
    <col min="7703" max="7703" width="4.85546875" style="99" customWidth="1"/>
    <col min="7704" max="7704" width="2.7109375" style="99" customWidth="1"/>
    <col min="7705" max="7705" width="5.28515625" style="99" customWidth="1"/>
    <col min="7706" max="7706" width="2.85546875" style="99" customWidth="1"/>
    <col min="7707" max="7707" width="2.7109375" style="99" customWidth="1"/>
    <col min="7708" max="7708" width="18.5703125" style="99" customWidth="1"/>
    <col min="7709" max="7709" width="11.42578125" style="99" customWidth="1"/>
    <col min="7710" max="7710" width="9.42578125" style="99" customWidth="1"/>
    <col min="7711" max="7711" width="11.42578125" style="99" customWidth="1"/>
    <col min="7712" max="7712" width="28.140625" style="99" customWidth="1"/>
    <col min="7713" max="7713" width="11.140625" style="99" customWidth="1"/>
    <col min="7714" max="7714" width="14.7109375" style="99" customWidth="1"/>
    <col min="7715" max="7715" width="5.5703125" style="99" customWidth="1"/>
    <col min="7716" max="7716" width="66.5703125" style="99" customWidth="1"/>
    <col min="7717" max="7717" width="68.28515625" style="99" customWidth="1"/>
    <col min="7718" max="7718" width="4.28515625" style="99" customWidth="1"/>
    <col min="7719" max="7719" width="11.28515625" style="99" customWidth="1"/>
    <col min="7720" max="7941" width="11.42578125" style="99"/>
    <col min="7942" max="7942" width="7.140625" style="99" customWidth="1"/>
    <col min="7943" max="7943" width="4.140625" style="99" customWidth="1"/>
    <col min="7944" max="7944" width="3" style="99" customWidth="1"/>
    <col min="7945" max="7945" width="16.140625" style="99" customWidth="1"/>
    <col min="7946" max="7946" width="14.85546875" style="99" customWidth="1"/>
    <col min="7947" max="7947" width="2.85546875" style="99" customWidth="1"/>
    <col min="7948" max="7948" width="2" style="99" bestFit="1" customWidth="1"/>
    <col min="7949" max="7949" width="2.7109375" style="99" customWidth="1"/>
    <col min="7950" max="7950" width="10.140625" style="99" customWidth="1"/>
    <col min="7951" max="7951" width="5.140625" style="99" customWidth="1"/>
    <col min="7952" max="7952" width="6.42578125" style="99" bestFit="1" customWidth="1"/>
    <col min="7953" max="7953" width="5.140625" style="99" bestFit="1" customWidth="1"/>
    <col min="7954" max="7954" width="8.7109375" style="99" customWidth="1"/>
    <col min="7955" max="7955" width="7.42578125" style="99" bestFit="1" customWidth="1"/>
    <col min="7956" max="7956" width="9.85546875" style="99" customWidth="1"/>
    <col min="7957" max="7957" width="4.140625" style="99" customWidth="1"/>
    <col min="7958" max="7958" width="2.7109375" style="99" customWidth="1"/>
    <col min="7959" max="7959" width="4.85546875" style="99" customWidth="1"/>
    <col min="7960" max="7960" width="2.7109375" style="99" customWidth="1"/>
    <col min="7961" max="7961" width="5.28515625" style="99" customWidth="1"/>
    <col min="7962" max="7962" width="2.85546875" style="99" customWidth="1"/>
    <col min="7963" max="7963" width="2.7109375" style="99" customWidth="1"/>
    <col min="7964" max="7964" width="18.5703125" style="99" customWidth="1"/>
    <col min="7965" max="7965" width="11.42578125" style="99" customWidth="1"/>
    <col min="7966" max="7966" width="9.42578125" style="99" customWidth="1"/>
    <col min="7967" max="7967" width="11.42578125" style="99" customWidth="1"/>
    <col min="7968" max="7968" width="28.140625" style="99" customWidth="1"/>
    <col min="7969" max="7969" width="11.140625" style="99" customWidth="1"/>
    <col min="7970" max="7970" width="14.7109375" style="99" customWidth="1"/>
    <col min="7971" max="7971" width="5.5703125" style="99" customWidth="1"/>
    <col min="7972" max="7972" width="66.5703125" style="99" customWidth="1"/>
    <col min="7973" max="7973" width="68.28515625" style="99" customWidth="1"/>
    <col min="7974" max="7974" width="4.28515625" style="99" customWidth="1"/>
    <col min="7975" max="7975" width="11.28515625" style="99" customWidth="1"/>
    <col min="7976" max="8197" width="11.42578125" style="99"/>
    <col min="8198" max="8198" width="7.140625" style="99" customWidth="1"/>
    <col min="8199" max="8199" width="4.140625" style="99" customWidth="1"/>
    <col min="8200" max="8200" width="3" style="99" customWidth="1"/>
    <col min="8201" max="8201" width="16.140625" style="99" customWidth="1"/>
    <col min="8202" max="8202" width="14.85546875" style="99" customWidth="1"/>
    <col min="8203" max="8203" width="2.85546875" style="99" customWidth="1"/>
    <col min="8204" max="8204" width="2" style="99" bestFit="1" customWidth="1"/>
    <col min="8205" max="8205" width="2.7109375" style="99" customWidth="1"/>
    <col min="8206" max="8206" width="10.140625" style="99" customWidth="1"/>
    <col min="8207" max="8207" width="5.140625" style="99" customWidth="1"/>
    <col min="8208" max="8208" width="6.42578125" style="99" bestFit="1" customWidth="1"/>
    <col min="8209" max="8209" width="5.140625" style="99" bestFit="1" customWidth="1"/>
    <col min="8210" max="8210" width="8.7109375" style="99" customWidth="1"/>
    <col min="8211" max="8211" width="7.42578125" style="99" bestFit="1" customWidth="1"/>
    <col min="8212" max="8212" width="9.85546875" style="99" customWidth="1"/>
    <col min="8213" max="8213" width="4.140625" style="99" customWidth="1"/>
    <col min="8214" max="8214" width="2.7109375" style="99" customWidth="1"/>
    <col min="8215" max="8215" width="4.85546875" style="99" customWidth="1"/>
    <col min="8216" max="8216" width="2.7109375" style="99" customWidth="1"/>
    <col min="8217" max="8217" width="5.28515625" style="99" customWidth="1"/>
    <col min="8218" max="8218" width="2.85546875" style="99" customWidth="1"/>
    <col min="8219" max="8219" width="2.7109375" style="99" customWidth="1"/>
    <col min="8220" max="8220" width="18.5703125" style="99" customWidth="1"/>
    <col min="8221" max="8221" width="11.42578125" style="99" customWidth="1"/>
    <col min="8222" max="8222" width="9.42578125" style="99" customWidth="1"/>
    <col min="8223" max="8223" width="11.42578125" style="99" customWidth="1"/>
    <col min="8224" max="8224" width="28.140625" style="99" customWidth="1"/>
    <col min="8225" max="8225" width="11.140625" style="99" customWidth="1"/>
    <col min="8226" max="8226" width="14.7109375" style="99" customWidth="1"/>
    <col min="8227" max="8227" width="5.5703125" style="99" customWidth="1"/>
    <col min="8228" max="8228" width="66.5703125" style="99" customWidth="1"/>
    <col min="8229" max="8229" width="68.28515625" style="99" customWidth="1"/>
    <col min="8230" max="8230" width="4.28515625" style="99" customWidth="1"/>
    <col min="8231" max="8231" width="11.28515625" style="99" customWidth="1"/>
    <col min="8232" max="8453" width="11.42578125" style="99"/>
    <col min="8454" max="8454" width="7.140625" style="99" customWidth="1"/>
    <col min="8455" max="8455" width="4.140625" style="99" customWidth="1"/>
    <col min="8456" max="8456" width="3" style="99" customWidth="1"/>
    <col min="8457" max="8457" width="16.140625" style="99" customWidth="1"/>
    <col min="8458" max="8458" width="14.85546875" style="99" customWidth="1"/>
    <col min="8459" max="8459" width="2.85546875" style="99" customWidth="1"/>
    <col min="8460" max="8460" width="2" style="99" bestFit="1" customWidth="1"/>
    <col min="8461" max="8461" width="2.7109375" style="99" customWidth="1"/>
    <col min="8462" max="8462" width="10.140625" style="99" customWidth="1"/>
    <col min="8463" max="8463" width="5.140625" style="99" customWidth="1"/>
    <col min="8464" max="8464" width="6.42578125" style="99" bestFit="1" customWidth="1"/>
    <col min="8465" max="8465" width="5.140625" style="99" bestFit="1" customWidth="1"/>
    <col min="8466" max="8466" width="8.7109375" style="99" customWidth="1"/>
    <col min="8467" max="8467" width="7.42578125" style="99" bestFit="1" customWidth="1"/>
    <col min="8468" max="8468" width="9.85546875" style="99" customWidth="1"/>
    <col min="8469" max="8469" width="4.140625" style="99" customWidth="1"/>
    <col min="8470" max="8470" width="2.7109375" style="99" customWidth="1"/>
    <col min="8471" max="8471" width="4.85546875" style="99" customWidth="1"/>
    <col min="8472" max="8472" width="2.7109375" style="99" customWidth="1"/>
    <col min="8473" max="8473" width="5.28515625" style="99" customWidth="1"/>
    <col min="8474" max="8474" width="2.85546875" style="99" customWidth="1"/>
    <col min="8475" max="8475" width="2.7109375" style="99" customWidth="1"/>
    <col min="8476" max="8476" width="18.5703125" style="99" customWidth="1"/>
    <col min="8477" max="8477" width="11.42578125" style="99" customWidth="1"/>
    <col min="8478" max="8478" width="9.42578125" style="99" customWidth="1"/>
    <col min="8479" max="8479" width="11.42578125" style="99" customWidth="1"/>
    <col min="8480" max="8480" width="28.140625" style="99" customWidth="1"/>
    <col min="8481" max="8481" width="11.140625" style="99" customWidth="1"/>
    <col min="8482" max="8482" width="14.7109375" style="99" customWidth="1"/>
    <col min="8483" max="8483" width="5.5703125" style="99" customWidth="1"/>
    <col min="8484" max="8484" width="66.5703125" style="99" customWidth="1"/>
    <col min="8485" max="8485" width="68.28515625" style="99" customWidth="1"/>
    <col min="8486" max="8486" width="4.28515625" style="99" customWidth="1"/>
    <col min="8487" max="8487" width="11.28515625" style="99" customWidth="1"/>
    <col min="8488" max="8709" width="11.42578125" style="99"/>
    <col min="8710" max="8710" width="7.140625" style="99" customWidth="1"/>
    <col min="8711" max="8711" width="4.140625" style="99" customWidth="1"/>
    <col min="8712" max="8712" width="3" style="99" customWidth="1"/>
    <col min="8713" max="8713" width="16.140625" style="99" customWidth="1"/>
    <col min="8714" max="8714" width="14.85546875" style="99" customWidth="1"/>
    <col min="8715" max="8715" width="2.85546875" style="99" customWidth="1"/>
    <col min="8716" max="8716" width="2" style="99" bestFit="1" customWidth="1"/>
    <col min="8717" max="8717" width="2.7109375" style="99" customWidth="1"/>
    <col min="8718" max="8718" width="10.140625" style="99" customWidth="1"/>
    <col min="8719" max="8719" width="5.140625" style="99" customWidth="1"/>
    <col min="8720" max="8720" width="6.42578125" style="99" bestFit="1" customWidth="1"/>
    <col min="8721" max="8721" width="5.140625" style="99" bestFit="1" customWidth="1"/>
    <col min="8722" max="8722" width="8.7109375" style="99" customWidth="1"/>
    <col min="8723" max="8723" width="7.42578125" style="99" bestFit="1" customWidth="1"/>
    <col min="8724" max="8724" width="9.85546875" style="99" customWidth="1"/>
    <col min="8725" max="8725" width="4.140625" style="99" customWidth="1"/>
    <col min="8726" max="8726" width="2.7109375" style="99" customWidth="1"/>
    <col min="8727" max="8727" width="4.85546875" style="99" customWidth="1"/>
    <col min="8728" max="8728" width="2.7109375" style="99" customWidth="1"/>
    <col min="8729" max="8729" width="5.28515625" style="99" customWidth="1"/>
    <col min="8730" max="8730" width="2.85546875" style="99" customWidth="1"/>
    <col min="8731" max="8731" width="2.7109375" style="99" customWidth="1"/>
    <col min="8732" max="8732" width="18.5703125" style="99" customWidth="1"/>
    <col min="8733" max="8733" width="11.42578125" style="99" customWidth="1"/>
    <col min="8734" max="8734" width="9.42578125" style="99" customWidth="1"/>
    <col min="8735" max="8735" width="11.42578125" style="99" customWidth="1"/>
    <col min="8736" max="8736" width="28.140625" style="99" customWidth="1"/>
    <col min="8737" max="8737" width="11.140625" style="99" customWidth="1"/>
    <col min="8738" max="8738" width="14.7109375" style="99" customWidth="1"/>
    <col min="8739" max="8739" width="5.5703125" style="99" customWidth="1"/>
    <col min="8740" max="8740" width="66.5703125" style="99" customWidth="1"/>
    <col min="8741" max="8741" width="68.28515625" style="99" customWidth="1"/>
    <col min="8742" max="8742" width="4.28515625" style="99" customWidth="1"/>
    <col min="8743" max="8743" width="11.28515625" style="99" customWidth="1"/>
    <col min="8744" max="8965" width="11.42578125" style="99"/>
    <col min="8966" max="8966" width="7.140625" style="99" customWidth="1"/>
    <col min="8967" max="8967" width="4.140625" style="99" customWidth="1"/>
    <col min="8968" max="8968" width="3" style="99" customWidth="1"/>
    <col min="8969" max="8969" width="16.140625" style="99" customWidth="1"/>
    <col min="8970" max="8970" width="14.85546875" style="99" customWidth="1"/>
    <col min="8971" max="8971" width="2.85546875" style="99" customWidth="1"/>
    <col min="8972" max="8972" width="2" style="99" bestFit="1" customWidth="1"/>
    <col min="8973" max="8973" width="2.7109375" style="99" customWidth="1"/>
    <col min="8974" max="8974" width="10.140625" style="99" customWidth="1"/>
    <col min="8975" max="8975" width="5.140625" style="99" customWidth="1"/>
    <col min="8976" max="8976" width="6.42578125" style="99" bestFit="1" customWidth="1"/>
    <col min="8977" max="8977" width="5.140625" style="99" bestFit="1" customWidth="1"/>
    <col min="8978" max="8978" width="8.7109375" style="99" customWidth="1"/>
    <col min="8979" max="8979" width="7.42578125" style="99" bestFit="1" customWidth="1"/>
    <col min="8980" max="8980" width="9.85546875" style="99" customWidth="1"/>
    <col min="8981" max="8981" width="4.140625" style="99" customWidth="1"/>
    <col min="8982" max="8982" width="2.7109375" style="99" customWidth="1"/>
    <col min="8983" max="8983" width="4.85546875" style="99" customWidth="1"/>
    <col min="8984" max="8984" width="2.7109375" style="99" customWidth="1"/>
    <col min="8985" max="8985" width="5.28515625" style="99" customWidth="1"/>
    <col min="8986" max="8986" width="2.85546875" style="99" customWidth="1"/>
    <col min="8987" max="8987" width="2.7109375" style="99" customWidth="1"/>
    <col min="8988" max="8988" width="18.5703125" style="99" customWidth="1"/>
    <col min="8989" max="8989" width="11.42578125" style="99" customWidth="1"/>
    <col min="8990" max="8990" width="9.42578125" style="99" customWidth="1"/>
    <col min="8991" max="8991" width="11.42578125" style="99" customWidth="1"/>
    <col min="8992" max="8992" width="28.140625" style="99" customWidth="1"/>
    <col min="8993" max="8993" width="11.140625" style="99" customWidth="1"/>
    <col min="8994" max="8994" width="14.7109375" style="99" customWidth="1"/>
    <col min="8995" max="8995" width="5.5703125" style="99" customWidth="1"/>
    <col min="8996" max="8996" width="66.5703125" style="99" customWidth="1"/>
    <col min="8997" max="8997" width="68.28515625" style="99" customWidth="1"/>
    <col min="8998" max="8998" width="4.28515625" style="99" customWidth="1"/>
    <col min="8999" max="8999" width="11.28515625" style="99" customWidth="1"/>
    <col min="9000" max="9221" width="11.42578125" style="99"/>
    <col min="9222" max="9222" width="7.140625" style="99" customWidth="1"/>
    <col min="9223" max="9223" width="4.140625" style="99" customWidth="1"/>
    <col min="9224" max="9224" width="3" style="99" customWidth="1"/>
    <col min="9225" max="9225" width="16.140625" style="99" customWidth="1"/>
    <col min="9226" max="9226" width="14.85546875" style="99" customWidth="1"/>
    <col min="9227" max="9227" width="2.85546875" style="99" customWidth="1"/>
    <col min="9228" max="9228" width="2" style="99" bestFit="1" customWidth="1"/>
    <col min="9229" max="9229" width="2.7109375" style="99" customWidth="1"/>
    <col min="9230" max="9230" width="10.140625" style="99" customWidth="1"/>
    <col min="9231" max="9231" width="5.140625" style="99" customWidth="1"/>
    <col min="9232" max="9232" width="6.42578125" style="99" bestFit="1" customWidth="1"/>
    <col min="9233" max="9233" width="5.140625" style="99" bestFit="1" customWidth="1"/>
    <col min="9234" max="9234" width="8.7109375" style="99" customWidth="1"/>
    <col min="9235" max="9235" width="7.42578125" style="99" bestFit="1" customWidth="1"/>
    <col min="9236" max="9236" width="9.85546875" style="99" customWidth="1"/>
    <col min="9237" max="9237" width="4.140625" style="99" customWidth="1"/>
    <col min="9238" max="9238" width="2.7109375" style="99" customWidth="1"/>
    <col min="9239" max="9239" width="4.85546875" style="99" customWidth="1"/>
    <col min="9240" max="9240" width="2.7109375" style="99" customWidth="1"/>
    <col min="9241" max="9241" width="5.28515625" style="99" customWidth="1"/>
    <col min="9242" max="9242" width="2.85546875" style="99" customWidth="1"/>
    <col min="9243" max="9243" width="2.7109375" style="99" customWidth="1"/>
    <col min="9244" max="9244" width="18.5703125" style="99" customWidth="1"/>
    <col min="9245" max="9245" width="11.42578125" style="99" customWidth="1"/>
    <col min="9246" max="9246" width="9.42578125" style="99" customWidth="1"/>
    <col min="9247" max="9247" width="11.42578125" style="99" customWidth="1"/>
    <col min="9248" max="9248" width="28.140625" style="99" customWidth="1"/>
    <col min="9249" max="9249" width="11.140625" style="99" customWidth="1"/>
    <col min="9250" max="9250" width="14.7109375" style="99" customWidth="1"/>
    <col min="9251" max="9251" width="5.5703125" style="99" customWidth="1"/>
    <col min="9252" max="9252" width="66.5703125" style="99" customWidth="1"/>
    <col min="9253" max="9253" width="68.28515625" style="99" customWidth="1"/>
    <col min="9254" max="9254" width="4.28515625" style="99" customWidth="1"/>
    <col min="9255" max="9255" width="11.28515625" style="99" customWidth="1"/>
    <col min="9256" max="9477" width="11.42578125" style="99"/>
    <col min="9478" max="9478" width="7.140625" style="99" customWidth="1"/>
    <col min="9479" max="9479" width="4.140625" style="99" customWidth="1"/>
    <col min="9480" max="9480" width="3" style="99" customWidth="1"/>
    <col min="9481" max="9481" width="16.140625" style="99" customWidth="1"/>
    <col min="9482" max="9482" width="14.85546875" style="99" customWidth="1"/>
    <col min="9483" max="9483" width="2.85546875" style="99" customWidth="1"/>
    <col min="9484" max="9484" width="2" style="99" bestFit="1" customWidth="1"/>
    <col min="9485" max="9485" width="2.7109375" style="99" customWidth="1"/>
    <col min="9486" max="9486" width="10.140625" style="99" customWidth="1"/>
    <col min="9487" max="9487" width="5.140625" style="99" customWidth="1"/>
    <col min="9488" max="9488" width="6.42578125" style="99" bestFit="1" customWidth="1"/>
    <col min="9489" max="9489" width="5.140625" style="99" bestFit="1" customWidth="1"/>
    <col min="9490" max="9490" width="8.7109375" style="99" customWidth="1"/>
    <col min="9491" max="9491" width="7.42578125" style="99" bestFit="1" customWidth="1"/>
    <col min="9492" max="9492" width="9.85546875" style="99" customWidth="1"/>
    <col min="9493" max="9493" width="4.140625" style="99" customWidth="1"/>
    <col min="9494" max="9494" width="2.7109375" style="99" customWidth="1"/>
    <col min="9495" max="9495" width="4.85546875" style="99" customWidth="1"/>
    <col min="9496" max="9496" width="2.7109375" style="99" customWidth="1"/>
    <col min="9497" max="9497" width="5.28515625" style="99" customWidth="1"/>
    <col min="9498" max="9498" width="2.85546875" style="99" customWidth="1"/>
    <col min="9499" max="9499" width="2.7109375" style="99" customWidth="1"/>
    <col min="9500" max="9500" width="18.5703125" style="99" customWidth="1"/>
    <col min="9501" max="9501" width="11.42578125" style="99" customWidth="1"/>
    <col min="9502" max="9502" width="9.42578125" style="99" customWidth="1"/>
    <col min="9503" max="9503" width="11.42578125" style="99" customWidth="1"/>
    <col min="9504" max="9504" width="28.140625" style="99" customWidth="1"/>
    <col min="9505" max="9505" width="11.140625" style="99" customWidth="1"/>
    <col min="9506" max="9506" width="14.7109375" style="99" customWidth="1"/>
    <col min="9507" max="9507" width="5.5703125" style="99" customWidth="1"/>
    <col min="9508" max="9508" width="66.5703125" style="99" customWidth="1"/>
    <col min="9509" max="9509" width="68.28515625" style="99" customWidth="1"/>
    <col min="9510" max="9510" width="4.28515625" style="99" customWidth="1"/>
    <col min="9511" max="9511" width="11.28515625" style="99" customWidth="1"/>
    <col min="9512" max="9733" width="11.42578125" style="99"/>
    <col min="9734" max="9734" width="7.140625" style="99" customWidth="1"/>
    <col min="9735" max="9735" width="4.140625" style="99" customWidth="1"/>
    <col min="9736" max="9736" width="3" style="99" customWidth="1"/>
    <col min="9737" max="9737" width="16.140625" style="99" customWidth="1"/>
    <col min="9738" max="9738" width="14.85546875" style="99" customWidth="1"/>
    <col min="9739" max="9739" width="2.85546875" style="99" customWidth="1"/>
    <col min="9740" max="9740" width="2" style="99" bestFit="1" customWidth="1"/>
    <col min="9741" max="9741" width="2.7109375" style="99" customWidth="1"/>
    <col min="9742" max="9742" width="10.140625" style="99" customWidth="1"/>
    <col min="9743" max="9743" width="5.140625" style="99" customWidth="1"/>
    <col min="9744" max="9744" width="6.42578125" style="99" bestFit="1" customWidth="1"/>
    <col min="9745" max="9745" width="5.140625" style="99" bestFit="1" customWidth="1"/>
    <col min="9746" max="9746" width="8.7109375" style="99" customWidth="1"/>
    <col min="9747" max="9747" width="7.42578125" style="99" bestFit="1" customWidth="1"/>
    <col min="9748" max="9748" width="9.85546875" style="99" customWidth="1"/>
    <col min="9749" max="9749" width="4.140625" style="99" customWidth="1"/>
    <col min="9750" max="9750" width="2.7109375" style="99" customWidth="1"/>
    <col min="9751" max="9751" width="4.85546875" style="99" customWidth="1"/>
    <col min="9752" max="9752" width="2.7109375" style="99" customWidth="1"/>
    <col min="9753" max="9753" width="5.28515625" style="99" customWidth="1"/>
    <col min="9754" max="9754" width="2.85546875" style="99" customWidth="1"/>
    <col min="9755" max="9755" width="2.7109375" style="99" customWidth="1"/>
    <col min="9756" max="9756" width="18.5703125" style="99" customWidth="1"/>
    <col min="9757" max="9757" width="11.42578125" style="99" customWidth="1"/>
    <col min="9758" max="9758" width="9.42578125" style="99" customWidth="1"/>
    <col min="9759" max="9759" width="11.42578125" style="99" customWidth="1"/>
    <col min="9760" max="9760" width="28.140625" style="99" customWidth="1"/>
    <col min="9761" max="9761" width="11.140625" style="99" customWidth="1"/>
    <col min="9762" max="9762" width="14.7109375" style="99" customWidth="1"/>
    <col min="9763" max="9763" width="5.5703125" style="99" customWidth="1"/>
    <col min="9764" max="9764" width="66.5703125" style="99" customWidth="1"/>
    <col min="9765" max="9765" width="68.28515625" style="99" customWidth="1"/>
    <col min="9766" max="9766" width="4.28515625" style="99" customWidth="1"/>
    <col min="9767" max="9767" width="11.28515625" style="99" customWidth="1"/>
    <col min="9768" max="9989" width="11.42578125" style="99"/>
    <col min="9990" max="9990" width="7.140625" style="99" customWidth="1"/>
    <col min="9991" max="9991" width="4.140625" style="99" customWidth="1"/>
    <col min="9992" max="9992" width="3" style="99" customWidth="1"/>
    <col min="9993" max="9993" width="16.140625" style="99" customWidth="1"/>
    <col min="9994" max="9994" width="14.85546875" style="99" customWidth="1"/>
    <col min="9995" max="9995" width="2.85546875" style="99" customWidth="1"/>
    <col min="9996" max="9996" width="2" style="99" bestFit="1" customWidth="1"/>
    <col min="9997" max="9997" width="2.7109375" style="99" customWidth="1"/>
    <col min="9998" max="9998" width="10.140625" style="99" customWidth="1"/>
    <col min="9999" max="9999" width="5.140625" style="99" customWidth="1"/>
    <col min="10000" max="10000" width="6.42578125" style="99" bestFit="1" customWidth="1"/>
    <col min="10001" max="10001" width="5.140625" style="99" bestFit="1" customWidth="1"/>
    <col min="10002" max="10002" width="8.7109375" style="99" customWidth="1"/>
    <col min="10003" max="10003" width="7.42578125" style="99" bestFit="1" customWidth="1"/>
    <col min="10004" max="10004" width="9.85546875" style="99" customWidth="1"/>
    <col min="10005" max="10005" width="4.140625" style="99" customWidth="1"/>
    <col min="10006" max="10006" width="2.7109375" style="99" customWidth="1"/>
    <col min="10007" max="10007" width="4.85546875" style="99" customWidth="1"/>
    <col min="10008" max="10008" width="2.7109375" style="99" customWidth="1"/>
    <col min="10009" max="10009" width="5.28515625" style="99" customWidth="1"/>
    <col min="10010" max="10010" width="2.85546875" style="99" customWidth="1"/>
    <col min="10011" max="10011" width="2.7109375" style="99" customWidth="1"/>
    <col min="10012" max="10012" width="18.5703125" style="99" customWidth="1"/>
    <col min="10013" max="10013" width="11.42578125" style="99" customWidth="1"/>
    <col min="10014" max="10014" width="9.42578125" style="99" customWidth="1"/>
    <col min="10015" max="10015" width="11.42578125" style="99" customWidth="1"/>
    <col min="10016" max="10016" width="28.140625" style="99" customWidth="1"/>
    <col min="10017" max="10017" width="11.140625" style="99" customWidth="1"/>
    <col min="10018" max="10018" width="14.7109375" style="99" customWidth="1"/>
    <col min="10019" max="10019" width="5.5703125" style="99" customWidth="1"/>
    <col min="10020" max="10020" width="66.5703125" style="99" customWidth="1"/>
    <col min="10021" max="10021" width="68.28515625" style="99" customWidth="1"/>
    <col min="10022" max="10022" width="4.28515625" style="99" customWidth="1"/>
    <col min="10023" max="10023" width="11.28515625" style="99" customWidth="1"/>
    <col min="10024" max="10245" width="11.42578125" style="99"/>
    <col min="10246" max="10246" width="7.140625" style="99" customWidth="1"/>
    <col min="10247" max="10247" width="4.140625" style="99" customWidth="1"/>
    <col min="10248" max="10248" width="3" style="99" customWidth="1"/>
    <col min="10249" max="10249" width="16.140625" style="99" customWidth="1"/>
    <col min="10250" max="10250" width="14.85546875" style="99" customWidth="1"/>
    <col min="10251" max="10251" width="2.85546875" style="99" customWidth="1"/>
    <col min="10252" max="10252" width="2" style="99" bestFit="1" customWidth="1"/>
    <col min="10253" max="10253" width="2.7109375" style="99" customWidth="1"/>
    <col min="10254" max="10254" width="10.140625" style="99" customWidth="1"/>
    <col min="10255" max="10255" width="5.140625" style="99" customWidth="1"/>
    <col min="10256" max="10256" width="6.42578125" style="99" bestFit="1" customWidth="1"/>
    <col min="10257" max="10257" width="5.140625" style="99" bestFit="1" customWidth="1"/>
    <col min="10258" max="10258" width="8.7109375" style="99" customWidth="1"/>
    <col min="10259" max="10259" width="7.42578125" style="99" bestFit="1" customWidth="1"/>
    <col min="10260" max="10260" width="9.85546875" style="99" customWidth="1"/>
    <col min="10261" max="10261" width="4.140625" style="99" customWidth="1"/>
    <col min="10262" max="10262" width="2.7109375" style="99" customWidth="1"/>
    <col min="10263" max="10263" width="4.85546875" style="99" customWidth="1"/>
    <col min="10264" max="10264" width="2.7109375" style="99" customWidth="1"/>
    <col min="10265" max="10265" width="5.28515625" style="99" customWidth="1"/>
    <col min="10266" max="10266" width="2.85546875" style="99" customWidth="1"/>
    <col min="10267" max="10267" width="2.7109375" style="99" customWidth="1"/>
    <col min="10268" max="10268" width="18.5703125" style="99" customWidth="1"/>
    <col min="10269" max="10269" width="11.42578125" style="99" customWidth="1"/>
    <col min="10270" max="10270" width="9.42578125" style="99" customWidth="1"/>
    <col min="10271" max="10271" width="11.42578125" style="99" customWidth="1"/>
    <col min="10272" max="10272" width="28.140625" style="99" customWidth="1"/>
    <col min="10273" max="10273" width="11.140625" style="99" customWidth="1"/>
    <col min="10274" max="10274" width="14.7109375" style="99" customWidth="1"/>
    <col min="10275" max="10275" width="5.5703125" style="99" customWidth="1"/>
    <col min="10276" max="10276" width="66.5703125" style="99" customWidth="1"/>
    <col min="10277" max="10277" width="68.28515625" style="99" customWidth="1"/>
    <col min="10278" max="10278" width="4.28515625" style="99" customWidth="1"/>
    <col min="10279" max="10279" width="11.28515625" style="99" customWidth="1"/>
    <col min="10280" max="10501" width="11.42578125" style="99"/>
    <col min="10502" max="10502" width="7.140625" style="99" customWidth="1"/>
    <col min="10503" max="10503" width="4.140625" style="99" customWidth="1"/>
    <col min="10504" max="10504" width="3" style="99" customWidth="1"/>
    <col min="10505" max="10505" width="16.140625" style="99" customWidth="1"/>
    <col min="10506" max="10506" width="14.85546875" style="99" customWidth="1"/>
    <col min="10507" max="10507" width="2.85546875" style="99" customWidth="1"/>
    <col min="10508" max="10508" width="2" style="99" bestFit="1" customWidth="1"/>
    <col min="10509" max="10509" width="2.7109375" style="99" customWidth="1"/>
    <col min="10510" max="10510" width="10.140625" style="99" customWidth="1"/>
    <col min="10511" max="10511" width="5.140625" style="99" customWidth="1"/>
    <col min="10512" max="10512" width="6.42578125" style="99" bestFit="1" customWidth="1"/>
    <col min="10513" max="10513" width="5.140625" style="99" bestFit="1" customWidth="1"/>
    <col min="10514" max="10514" width="8.7109375" style="99" customWidth="1"/>
    <col min="10515" max="10515" width="7.42578125" style="99" bestFit="1" customWidth="1"/>
    <col min="10516" max="10516" width="9.85546875" style="99" customWidth="1"/>
    <col min="10517" max="10517" width="4.140625" style="99" customWidth="1"/>
    <col min="10518" max="10518" width="2.7109375" style="99" customWidth="1"/>
    <col min="10519" max="10519" width="4.85546875" style="99" customWidth="1"/>
    <col min="10520" max="10520" width="2.7109375" style="99" customWidth="1"/>
    <col min="10521" max="10521" width="5.28515625" style="99" customWidth="1"/>
    <col min="10522" max="10522" width="2.85546875" style="99" customWidth="1"/>
    <col min="10523" max="10523" width="2.7109375" style="99" customWidth="1"/>
    <col min="10524" max="10524" width="18.5703125" style="99" customWidth="1"/>
    <col min="10525" max="10525" width="11.42578125" style="99" customWidth="1"/>
    <col min="10526" max="10526" width="9.42578125" style="99" customWidth="1"/>
    <col min="10527" max="10527" width="11.42578125" style="99" customWidth="1"/>
    <col min="10528" max="10528" width="28.140625" style="99" customWidth="1"/>
    <col min="10529" max="10529" width="11.140625" style="99" customWidth="1"/>
    <col min="10530" max="10530" width="14.7109375" style="99" customWidth="1"/>
    <col min="10531" max="10531" width="5.5703125" style="99" customWidth="1"/>
    <col min="10532" max="10532" width="66.5703125" style="99" customWidth="1"/>
    <col min="10533" max="10533" width="68.28515625" style="99" customWidth="1"/>
    <col min="10534" max="10534" width="4.28515625" style="99" customWidth="1"/>
    <col min="10535" max="10535" width="11.28515625" style="99" customWidth="1"/>
    <col min="10536" max="10757" width="11.42578125" style="99"/>
    <col min="10758" max="10758" width="7.140625" style="99" customWidth="1"/>
    <col min="10759" max="10759" width="4.140625" style="99" customWidth="1"/>
    <col min="10760" max="10760" width="3" style="99" customWidth="1"/>
    <col min="10761" max="10761" width="16.140625" style="99" customWidth="1"/>
    <col min="10762" max="10762" width="14.85546875" style="99" customWidth="1"/>
    <col min="10763" max="10763" width="2.85546875" style="99" customWidth="1"/>
    <col min="10764" max="10764" width="2" style="99" bestFit="1" customWidth="1"/>
    <col min="10765" max="10765" width="2.7109375" style="99" customWidth="1"/>
    <col min="10766" max="10766" width="10.140625" style="99" customWidth="1"/>
    <col min="10767" max="10767" width="5.140625" style="99" customWidth="1"/>
    <col min="10768" max="10768" width="6.42578125" style="99" bestFit="1" customWidth="1"/>
    <col min="10769" max="10769" width="5.140625" style="99" bestFit="1" customWidth="1"/>
    <col min="10770" max="10770" width="8.7109375" style="99" customWidth="1"/>
    <col min="10771" max="10771" width="7.42578125" style="99" bestFit="1" customWidth="1"/>
    <col min="10772" max="10772" width="9.85546875" style="99" customWidth="1"/>
    <col min="10773" max="10773" width="4.140625" style="99" customWidth="1"/>
    <col min="10774" max="10774" width="2.7109375" style="99" customWidth="1"/>
    <col min="10775" max="10775" width="4.85546875" style="99" customWidth="1"/>
    <col min="10776" max="10776" width="2.7109375" style="99" customWidth="1"/>
    <col min="10777" max="10777" width="5.28515625" style="99" customWidth="1"/>
    <col min="10778" max="10778" width="2.85546875" style="99" customWidth="1"/>
    <col min="10779" max="10779" width="2.7109375" style="99" customWidth="1"/>
    <col min="10780" max="10780" width="18.5703125" style="99" customWidth="1"/>
    <col min="10781" max="10781" width="11.42578125" style="99" customWidth="1"/>
    <col min="10782" max="10782" width="9.42578125" style="99" customWidth="1"/>
    <col min="10783" max="10783" width="11.42578125" style="99" customWidth="1"/>
    <col min="10784" max="10784" width="28.140625" style="99" customWidth="1"/>
    <col min="10785" max="10785" width="11.140625" style="99" customWidth="1"/>
    <col min="10786" max="10786" width="14.7109375" style="99" customWidth="1"/>
    <col min="10787" max="10787" width="5.5703125" style="99" customWidth="1"/>
    <col min="10788" max="10788" width="66.5703125" style="99" customWidth="1"/>
    <col min="10789" max="10789" width="68.28515625" style="99" customWidth="1"/>
    <col min="10790" max="10790" width="4.28515625" style="99" customWidth="1"/>
    <col min="10791" max="10791" width="11.28515625" style="99" customWidth="1"/>
    <col min="10792" max="11013" width="11.42578125" style="99"/>
    <col min="11014" max="11014" width="7.140625" style="99" customWidth="1"/>
    <col min="11015" max="11015" width="4.140625" style="99" customWidth="1"/>
    <col min="11016" max="11016" width="3" style="99" customWidth="1"/>
    <col min="11017" max="11017" width="16.140625" style="99" customWidth="1"/>
    <col min="11018" max="11018" width="14.85546875" style="99" customWidth="1"/>
    <col min="11019" max="11019" width="2.85546875" style="99" customWidth="1"/>
    <col min="11020" max="11020" width="2" style="99" bestFit="1" customWidth="1"/>
    <col min="11021" max="11021" width="2.7109375" style="99" customWidth="1"/>
    <col min="11022" max="11022" width="10.140625" style="99" customWidth="1"/>
    <col min="11023" max="11023" width="5.140625" style="99" customWidth="1"/>
    <col min="11024" max="11024" width="6.42578125" style="99" bestFit="1" customWidth="1"/>
    <col min="11025" max="11025" width="5.140625" style="99" bestFit="1" customWidth="1"/>
    <col min="11026" max="11026" width="8.7109375" style="99" customWidth="1"/>
    <col min="11027" max="11027" width="7.42578125" style="99" bestFit="1" customWidth="1"/>
    <col min="11028" max="11028" width="9.85546875" style="99" customWidth="1"/>
    <col min="11029" max="11029" width="4.140625" style="99" customWidth="1"/>
    <col min="11030" max="11030" width="2.7109375" style="99" customWidth="1"/>
    <col min="11031" max="11031" width="4.85546875" style="99" customWidth="1"/>
    <col min="11032" max="11032" width="2.7109375" style="99" customWidth="1"/>
    <col min="11033" max="11033" width="5.28515625" style="99" customWidth="1"/>
    <col min="11034" max="11034" width="2.85546875" style="99" customWidth="1"/>
    <col min="11035" max="11035" width="2.7109375" style="99" customWidth="1"/>
    <col min="11036" max="11036" width="18.5703125" style="99" customWidth="1"/>
    <col min="11037" max="11037" width="11.42578125" style="99" customWidth="1"/>
    <col min="11038" max="11038" width="9.42578125" style="99" customWidth="1"/>
    <col min="11039" max="11039" width="11.42578125" style="99" customWidth="1"/>
    <col min="11040" max="11040" width="28.140625" style="99" customWidth="1"/>
    <col min="11041" max="11041" width="11.140625" style="99" customWidth="1"/>
    <col min="11042" max="11042" width="14.7109375" style="99" customWidth="1"/>
    <col min="11043" max="11043" width="5.5703125" style="99" customWidth="1"/>
    <col min="11044" max="11044" width="66.5703125" style="99" customWidth="1"/>
    <col min="11045" max="11045" width="68.28515625" style="99" customWidth="1"/>
    <col min="11046" max="11046" width="4.28515625" style="99" customWidth="1"/>
    <col min="11047" max="11047" width="11.28515625" style="99" customWidth="1"/>
    <col min="11048" max="11269" width="11.42578125" style="99"/>
    <col min="11270" max="11270" width="7.140625" style="99" customWidth="1"/>
    <col min="11271" max="11271" width="4.140625" style="99" customWidth="1"/>
    <col min="11272" max="11272" width="3" style="99" customWidth="1"/>
    <col min="11273" max="11273" width="16.140625" style="99" customWidth="1"/>
    <col min="11274" max="11274" width="14.85546875" style="99" customWidth="1"/>
    <col min="11275" max="11275" width="2.85546875" style="99" customWidth="1"/>
    <col min="11276" max="11276" width="2" style="99" bestFit="1" customWidth="1"/>
    <col min="11277" max="11277" width="2.7109375" style="99" customWidth="1"/>
    <col min="11278" max="11278" width="10.140625" style="99" customWidth="1"/>
    <col min="11279" max="11279" width="5.140625" style="99" customWidth="1"/>
    <col min="11280" max="11280" width="6.42578125" style="99" bestFit="1" customWidth="1"/>
    <col min="11281" max="11281" width="5.140625" style="99" bestFit="1" customWidth="1"/>
    <col min="11282" max="11282" width="8.7109375" style="99" customWidth="1"/>
    <col min="11283" max="11283" width="7.42578125" style="99" bestFit="1" customWidth="1"/>
    <col min="11284" max="11284" width="9.85546875" style="99" customWidth="1"/>
    <col min="11285" max="11285" width="4.140625" style="99" customWidth="1"/>
    <col min="11286" max="11286" width="2.7109375" style="99" customWidth="1"/>
    <col min="11287" max="11287" width="4.85546875" style="99" customWidth="1"/>
    <col min="11288" max="11288" width="2.7109375" style="99" customWidth="1"/>
    <col min="11289" max="11289" width="5.28515625" style="99" customWidth="1"/>
    <col min="11290" max="11290" width="2.85546875" style="99" customWidth="1"/>
    <col min="11291" max="11291" width="2.7109375" style="99" customWidth="1"/>
    <col min="11292" max="11292" width="18.5703125" style="99" customWidth="1"/>
    <col min="11293" max="11293" width="11.42578125" style="99" customWidth="1"/>
    <col min="11294" max="11294" width="9.42578125" style="99" customWidth="1"/>
    <col min="11295" max="11295" width="11.42578125" style="99" customWidth="1"/>
    <col min="11296" max="11296" width="28.140625" style="99" customWidth="1"/>
    <col min="11297" max="11297" width="11.140625" style="99" customWidth="1"/>
    <col min="11298" max="11298" width="14.7109375" style="99" customWidth="1"/>
    <col min="11299" max="11299" width="5.5703125" style="99" customWidth="1"/>
    <col min="11300" max="11300" width="66.5703125" style="99" customWidth="1"/>
    <col min="11301" max="11301" width="68.28515625" style="99" customWidth="1"/>
    <col min="11302" max="11302" width="4.28515625" style="99" customWidth="1"/>
    <col min="11303" max="11303" width="11.28515625" style="99" customWidth="1"/>
    <col min="11304" max="11525" width="11.42578125" style="99"/>
    <col min="11526" max="11526" width="7.140625" style="99" customWidth="1"/>
    <col min="11527" max="11527" width="4.140625" style="99" customWidth="1"/>
    <col min="11528" max="11528" width="3" style="99" customWidth="1"/>
    <col min="11529" max="11529" width="16.140625" style="99" customWidth="1"/>
    <col min="11530" max="11530" width="14.85546875" style="99" customWidth="1"/>
    <col min="11531" max="11531" width="2.85546875" style="99" customWidth="1"/>
    <col min="11532" max="11532" width="2" style="99" bestFit="1" customWidth="1"/>
    <col min="11533" max="11533" width="2.7109375" style="99" customWidth="1"/>
    <col min="11534" max="11534" width="10.140625" style="99" customWidth="1"/>
    <col min="11535" max="11535" width="5.140625" style="99" customWidth="1"/>
    <col min="11536" max="11536" width="6.42578125" style="99" bestFit="1" customWidth="1"/>
    <col min="11537" max="11537" width="5.140625" style="99" bestFit="1" customWidth="1"/>
    <col min="11538" max="11538" width="8.7109375" style="99" customWidth="1"/>
    <col min="11539" max="11539" width="7.42578125" style="99" bestFit="1" customWidth="1"/>
    <col min="11540" max="11540" width="9.85546875" style="99" customWidth="1"/>
    <col min="11541" max="11541" width="4.140625" style="99" customWidth="1"/>
    <col min="11542" max="11542" width="2.7109375" style="99" customWidth="1"/>
    <col min="11543" max="11543" width="4.85546875" style="99" customWidth="1"/>
    <col min="11544" max="11544" width="2.7109375" style="99" customWidth="1"/>
    <col min="11545" max="11545" width="5.28515625" style="99" customWidth="1"/>
    <col min="11546" max="11546" width="2.85546875" style="99" customWidth="1"/>
    <col min="11547" max="11547" width="2.7109375" style="99" customWidth="1"/>
    <col min="11548" max="11548" width="18.5703125" style="99" customWidth="1"/>
    <col min="11549" max="11549" width="11.42578125" style="99" customWidth="1"/>
    <col min="11550" max="11550" width="9.42578125" style="99" customWidth="1"/>
    <col min="11551" max="11551" width="11.42578125" style="99" customWidth="1"/>
    <col min="11552" max="11552" width="28.140625" style="99" customWidth="1"/>
    <col min="11553" max="11553" width="11.140625" style="99" customWidth="1"/>
    <col min="11554" max="11554" width="14.7109375" style="99" customWidth="1"/>
    <col min="11555" max="11555" width="5.5703125" style="99" customWidth="1"/>
    <col min="11556" max="11556" width="66.5703125" style="99" customWidth="1"/>
    <col min="11557" max="11557" width="68.28515625" style="99" customWidth="1"/>
    <col min="11558" max="11558" width="4.28515625" style="99" customWidth="1"/>
    <col min="11559" max="11559" width="11.28515625" style="99" customWidth="1"/>
    <col min="11560" max="11781" width="11.42578125" style="99"/>
    <col min="11782" max="11782" width="7.140625" style="99" customWidth="1"/>
    <col min="11783" max="11783" width="4.140625" style="99" customWidth="1"/>
    <col min="11784" max="11784" width="3" style="99" customWidth="1"/>
    <col min="11785" max="11785" width="16.140625" style="99" customWidth="1"/>
    <col min="11786" max="11786" width="14.85546875" style="99" customWidth="1"/>
    <col min="11787" max="11787" width="2.85546875" style="99" customWidth="1"/>
    <col min="11788" max="11788" width="2" style="99" bestFit="1" customWidth="1"/>
    <col min="11789" max="11789" width="2.7109375" style="99" customWidth="1"/>
    <col min="11790" max="11790" width="10.140625" style="99" customWidth="1"/>
    <col min="11791" max="11791" width="5.140625" style="99" customWidth="1"/>
    <col min="11792" max="11792" width="6.42578125" style="99" bestFit="1" customWidth="1"/>
    <col min="11793" max="11793" width="5.140625" style="99" bestFit="1" customWidth="1"/>
    <col min="11794" max="11794" width="8.7109375" style="99" customWidth="1"/>
    <col min="11795" max="11795" width="7.42578125" style="99" bestFit="1" customWidth="1"/>
    <col min="11796" max="11796" width="9.85546875" style="99" customWidth="1"/>
    <col min="11797" max="11797" width="4.140625" style="99" customWidth="1"/>
    <col min="11798" max="11798" width="2.7109375" style="99" customWidth="1"/>
    <col min="11799" max="11799" width="4.85546875" style="99" customWidth="1"/>
    <col min="11800" max="11800" width="2.7109375" style="99" customWidth="1"/>
    <col min="11801" max="11801" width="5.28515625" style="99" customWidth="1"/>
    <col min="11802" max="11802" width="2.85546875" style="99" customWidth="1"/>
    <col min="11803" max="11803" width="2.7109375" style="99" customWidth="1"/>
    <col min="11804" max="11804" width="18.5703125" style="99" customWidth="1"/>
    <col min="11805" max="11805" width="11.42578125" style="99" customWidth="1"/>
    <col min="11806" max="11806" width="9.42578125" style="99" customWidth="1"/>
    <col min="11807" max="11807" width="11.42578125" style="99" customWidth="1"/>
    <col min="11808" max="11808" width="28.140625" style="99" customWidth="1"/>
    <col min="11809" max="11809" width="11.140625" style="99" customWidth="1"/>
    <col min="11810" max="11810" width="14.7109375" style="99" customWidth="1"/>
    <col min="11811" max="11811" width="5.5703125" style="99" customWidth="1"/>
    <col min="11812" max="11812" width="66.5703125" style="99" customWidth="1"/>
    <col min="11813" max="11813" width="68.28515625" style="99" customWidth="1"/>
    <col min="11814" max="11814" width="4.28515625" style="99" customWidth="1"/>
    <col min="11815" max="11815" width="11.28515625" style="99" customWidth="1"/>
    <col min="11816" max="12037" width="11.42578125" style="99"/>
    <col min="12038" max="12038" width="7.140625" style="99" customWidth="1"/>
    <col min="12039" max="12039" width="4.140625" style="99" customWidth="1"/>
    <col min="12040" max="12040" width="3" style="99" customWidth="1"/>
    <col min="12041" max="12041" width="16.140625" style="99" customWidth="1"/>
    <col min="12042" max="12042" width="14.85546875" style="99" customWidth="1"/>
    <col min="12043" max="12043" width="2.85546875" style="99" customWidth="1"/>
    <col min="12044" max="12044" width="2" style="99" bestFit="1" customWidth="1"/>
    <col min="12045" max="12045" width="2.7109375" style="99" customWidth="1"/>
    <col min="12046" max="12046" width="10.140625" style="99" customWidth="1"/>
    <col min="12047" max="12047" width="5.140625" style="99" customWidth="1"/>
    <col min="12048" max="12048" width="6.42578125" style="99" bestFit="1" customWidth="1"/>
    <col min="12049" max="12049" width="5.140625" style="99" bestFit="1" customWidth="1"/>
    <col min="12050" max="12050" width="8.7109375" style="99" customWidth="1"/>
    <col min="12051" max="12051" width="7.42578125" style="99" bestFit="1" customWidth="1"/>
    <col min="12052" max="12052" width="9.85546875" style="99" customWidth="1"/>
    <col min="12053" max="12053" width="4.140625" style="99" customWidth="1"/>
    <col min="12054" max="12054" width="2.7109375" style="99" customWidth="1"/>
    <col min="12055" max="12055" width="4.85546875" style="99" customWidth="1"/>
    <col min="12056" max="12056" width="2.7109375" style="99" customWidth="1"/>
    <col min="12057" max="12057" width="5.28515625" style="99" customWidth="1"/>
    <col min="12058" max="12058" width="2.85546875" style="99" customWidth="1"/>
    <col min="12059" max="12059" width="2.7109375" style="99" customWidth="1"/>
    <col min="12060" max="12060" width="18.5703125" style="99" customWidth="1"/>
    <col min="12061" max="12061" width="11.42578125" style="99" customWidth="1"/>
    <col min="12062" max="12062" width="9.42578125" style="99" customWidth="1"/>
    <col min="12063" max="12063" width="11.42578125" style="99" customWidth="1"/>
    <col min="12064" max="12064" width="28.140625" style="99" customWidth="1"/>
    <col min="12065" max="12065" width="11.140625" style="99" customWidth="1"/>
    <col min="12066" max="12066" width="14.7109375" style="99" customWidth="1"/>
    <col min="12067" max="12067" width="5.5703125" style="99" customWidth="1"/>
    <col min="12068" max="12068" width="66.5703125" style="99" customWidth="1"/>
    <col min="12069" max="12069" width="68.28515625" style="99" customWidth="1"/>
    <col min="12070" max="12070" width="4.28515625" style="99" customWidth="1"/>
    <col min="12071" max="12071" width="11.28515625" style="99" customWidth="1"/>
    <col min="12072" max="12293" width="11.42578125" style="99"/>
    <col min="12294" max="12294" width="7.140625" style="99" customWidth="1"/>
    <col min="12295" max="12295" width="4.140625" style="99" customWidth="1"/>
    <col min="12296" max="12296" width="3" style="99" customWidth="1"/>
    <col min="12297" max="12297" width="16.140625" style="99" customWidth="1"/>
    <col min="12298" max="12298" width="14.85546875" style="99" customWidth="1"/>
    <col min="12299" max="12299" width="2.85546875" style="99" customWidth="1"/>
    <col min="12300" max="12300" width="2" style="99" bestFit="1" customWidth="1"/>
    <col min="12301" max="12301" width="2.7109375" style="99" customWidth="1"/>
    <col min="12302" max="12302" width="10.140625" style="99" customWidth="1"/>
    <col min="12303" max="12303" width="5.140625" style="99" customWidth="1"/>
    <col min="12304" max="12304" width="6.42578125" style="99" bestFit="1" customWidth="1"/>
    <col min="12305" max="12305" width="5.140625" style="99" bestFit="1" customWidth="1"/>
    <col min="12306" max="12306" width="8.7109375" style="99" customWidth="1"/>
    <col min="12307" max="12307" width="7.42578125" style="99" bestFit="1" customWidth="1"/>
    <col min="12308" max="12308" width="9.85546875" style="99" customWidth="1"/>
    <col min="12309" max="12309" width="4.140625" style="99" customWidth="1"/>
    <col min="12310" max="12310" width="2.7109375" style="99" customWidth="1"/>
    <col min="12311" max="12311" width="4.85546875" style="99" customWidth="1"/>
    <col min="12312" max="12312" width="2.7109375" style="99" customWidth="1"/>
    <col min="12313" max="12313" width="5.28515625" style="99" customWidth="1"/>
    <col min="12314" max="12314" width="2.85546875" style="99" customWidth="1"/>
    <col min="12315" max="12315" width="2.7109375" style="99" customWidth="1"/>
    <col min="12316" max="12316" width="18.5703125" style="99" customWidth="1"/>
    <col min="12317" max="12317" width="11.42578125" style="99" customWidth="1"/>
    <col min="12318" max="12318" width="9.42578125" style="99" customWidth="1"/>
    <col min="12319" max="12319" width="11.42578125" style="99" customWidth="1"/>
    <col min="12320" max="12320" width="28.140625" style="99" customWidth="1"/>
    <col min="12321" max="12321" width="11.140625" style="99" customWidth="1"/>
    <col min="12322" max="12322" width="14.7109375" style="99" customWidth="1"/>
    <col min="12323" max="12323" width="5.5703125" style="99" customWidth="1"/>
    <col min="12324" max="12324" width="66.5703125" style="99" customWidth="1"/>
    <col min="12325" max="12325" width="68.28515625" style="99" customWidth="1"/>
    <col min="12326" max="12326" width="4.28515625" style="99" customWidth="1"/>
    <col min="12327" max="12327" width="11.28515625" style="99" customWidth="1"/>
    <col min="12328" max="12549" width="11.42578125" style="99"/>
    <col min="12550" max="12550" width="7.140625" style="99" customWidth="1"/>
    <col min="12551" max="12551" width="4.140625" style="99" customWidth="1"/>
    <col min="12552" max="12552" width="3" style="99" customWidth="1"/>
    <col min="12553" max="12553" width="16.140625" style="99" customWidth="1"/>
    <col min="12554" max="12554" width="14.85546875" style="99" customWidth="1"/>
    <col min="12555" max="12555" width="2.85546875" style="99" customWidth="1"/>
    <col min="12556" max="12556" width="2" style="99" bestFit="1" customWidth="1"/>
    <col min="12557" max="12557" width="2.7109375" style="99" customWidth="1"/>
    <col min="12558" max="12558" width="10.140625" style="99" customWidth="1"/>
    <col min="12559" max="12559" width="5.140625" style="99" customWidth="1"/>
    <col min="12560" max="12560" width="6.42578125" style="99" bestFit="1" customWidth="1"/>
    <col min="12561" max="12561" width="5.140625" style="99" bestFit="1" customWidth="1"/>
    <col min="12562" max="12562" width="8.7109375" style="99" customWidth="1"/>
    <col min="12563" max="12563" width="7.42578125" style="99" bestFit="1" customWidth="1"/>
    <col min="12564" max="12564" width="9.85546875" style="99" customWidth="1"/>
    <col min="12565" max="12565" width="4.140625" style="99" customWidth="1"/>
    <col min="12566" max="12566" width="2.7109375" style="99" customWidth="1"/>
    <col min="12567" max="12567" width="4.85546875" style="99" customWidth="1"/>
    <col min="12568" max="12568" width="2.7109375" style="99" customWidth="1"/>
    <col min="12569" max="12569" width="5.28515625" style="99" customWidth="1"/>
    <col min="12570" max="12570" width="2.85546875" style="99" customWidth="1"/>
    <col min="12571" max="12571" width="2.7109375" style="99" customWidth="1"/>
    <col min="12572" max="12572" width="18.5703125" style="99" customWidth="1"/>
    <col min="12573" max="12573" width="11.42578125" style="99" customWidth="1"/>
    <col min="12574" max="12574" width="9.42578125" style="99" customWidth="1"/>
    <col min="12575" max="12575" width="11.42578125" style="99" customWidth="1"/>
    <col min="12576" max="12576" width="28.140625" style="99" customWidth="1"/>
    <col min="12577" max="12577" width="11.140625" style="99" customWidth="1"/>
    <col min="12578" max="12578" width="14.7109375" style="99" customWidth="1"/>
    <col min="12579" max="12579" width="5.5703125" style="99" customWidth="1"/>
    <col min="12580" max="12580" width="66.5703125" style="99" customWidth="1"/>
    <col min="12581" max="12581" width="68.28515625" style="99" customWidth="1"/>
    <col min="12582" max="12582" width="4.28515625" style="99" customWidth="1"/>
    <col min="12583" max="12583" width="11.28515625" style="99" customWidth="1"/>
    <col min="12584" max="12805" width="11.42578125" style="99"/>
    <col min="12806" max="12806" width="7.140625" style="99" customWidth="1"/>
    <col min="12807" max="12807" width="4.140625" style="99" customWidth="1"/>
    <col min="12808" max="12808" width="3" style="99" customWidth="1"/>
    <col min="12809" max="12809" width="16.140625" style="99" customWidth="1"/>
    <col min="12810" max="12810" width="14.85546875" style="99" customWidth="1"/>
    <col min="12811" max="12811" width="2.85546875" style="99" customWidth="1"/>
    <col min="12812" max="12812" width="2" style="99" bestFit="1" customWidth="1"/>
    <col min="12813" max="12813" width="2.7109375" style="99" customWidth="1"/>
    <col min="12814" max="12814" width="10.140625" style="99" customWidth="1"/>
    <col min="12815" max="12815" width="5.140625" style="99" customWidth="1"/>
    <col min="12816" max="12816" width="6.42578125" style="99" bestFit="1" customWidth="1"/>
    <col min="12817" max="12817" width="5.140625" style="99" bestFit="1" customWidth="1"/>
    <col min="12818" max="12818" width="8.7109375" style="99" customWidth="1"/>
    <col min="12819" max="12819" width="7.42578125" style="99" bestFit="1" customWidth="1"/>
    <col min="12820" max="12820" width="9.85546875" style="99" customWidth="1"/>
    <col min="12821" max="12821" width="4.140625" style="99" customWidth="1"/>
    <col min="12822" max="12822" width="2.7109375" style="99" customWidth="1"/>
    <col min="12823" max="12823" width="4.85546875" style="99" customWidth="1"/>
    <col min="12824" max="12824" width="2.7109375" style="99" customWidth="1"/>
    <col min="12825" max="12825" width="5.28515625" style="99" customWidth="1"/>
    <col min="12826" max="12826" width="2.85546875" style="99" customWidth="1"/>
    <col min="12827" max="12827" width="2.7109375" style="99" customWidth="1"/>
    <col min="12828" max="12828" width="18.5703125" style="99" customWidth="1"/>
    <col min="12829" max="12829" width="11.42578125" style="99" customWidth="1"/>
    <col min="12830" max="12830" width="9.42578125" style="99" customWidth="1"/>
    <col min="12831" max="12831" width="11.42578125" style="99" customWidth="1"/>
    <col min="12832" max="12832" width="28.140625" style="99" customWidth="1"/>
    <col min="12833" max="12833" width="11.140625" style="99" customWidth="1"/>
    <col min="12834" max="12834" width="14.7109375" style="99" customWidth="1"/>
    <col min="12835" max="12835" width="5.5703125" style="99" customWidth="1"/>
    <col min="12836" max="12836" width="66.5703125" style="99" customWidth="1"/>
    <col min="12837" max="12837" width="68.28515625" style="99" customWidth="1"/>
    <col min="12838" max="12838" width="4.28515625" style="99" customWidth="1"/>
    <col min="12839" max="12839" width="11.28515625" style="99" customWidth="1"/>
    <col min="12840" max="13061" width="11.42578125" style="99"/>
    <col min="13062" max="13062" width="7.140625" style="99" customWidth="1"/>
    <col min="13063" max="13063" width="4.140625" style="99" customWidth="1"/>
    <col min="13064" max="13064" width="3" style="99" customWidth="1"/>
    <col min="13065" max="13065" width="16.140625" style="99" customWidth="1"/>
    <col min="13066" max="13066" width="14.85546875" style="99" customWidth="1"/>
    <col min="13067" max="13067" width="2.85546875" style="99" customWidth="1"/>
    <col min="13068" max="13068" width="2" style="99" bestFit="1" customWidth="1"/>
    <col min="13069" max="13069" width="2.7109375" style="99" customWidth="1"/>
    <col min="13070" max="13070" width="10.140625" style="99" customWidth="1"/>
    <col min="13071" max="13071" width="5.140625" style="99" customWidth="1"/>
    <col min="13072" max="13072" width="6.42578125" style="99" bestFit="1" customWidth="1"/>
    <col min="13073" max="13073" width="5.140625" style="99" bestFit="1" customWidth="1"/>
    <col min="13074" max="13074" width="8.7109375" style="99" customWidth="1"/>
    <col min="13075" max="13075" width="7.42578125" style="99" bestFit="1" customWidth="1"/>
    <col min="13076" max="13076" width="9.85546875" style="99" customWidth="1"/>
    <col min="13077" max="13077" width="4.140625" style="99" customWidth="1"/>
    <col min="13078" max="13078" width="2.7109375" style="99" customWidth="1"/>
    <col min="13079" max="13079" width="4.85546875" style="99" customWidth="1"/>
    <col min="13080" max="13080" width="2.7109375" style="99" customWidth="1"/>
    <col min="13081" max="13081" width="5.28515625" style="99" customWidth="1"/>
    <col min="13082" max="13082" width="2.85546875" style="99" customWidth="1"/>
    <col min="13083" max="13083" width="2.7109375" style="99" customWidth="1"/>
    <col min="13084" max="13084" width="18.5703125" style="99" customWidth="1"/>
    <col min="13085" max="13085" width="11.42578125" style="99" customWidth="1"/>
    <col min="13086" max="13086" width="9.42578125" style="99" customWidth="1"/>
    <col min="13087" max="13087" width="11.42578125" style="99" customWidth="1"/>
    <col min="13088" max="13088" width="28.140625" style="99" customWidth="1"/>
    <col min="13089" max="13089" width="11.140625" style="99" customWidth="1"/>
    <col min="13090" max="13090" width="14.7109375" style="99" customWidth="1"/>
    <col min="13091" max="13091" width="5.5703125" style="99" customWidth="1"/>
    <col min="13092" max="13092" width="66.5703125" style="99" customWidth="1"/>
    <col min="13093" max="13093" width="68.28515625" style="99" customWidth="1"/>
    <col min="13094" max="13094" width="4.28515625" style="99" customWidth="1"/>
    <col min="13095" max="13095" width="11.28515625" style="99" customWidth="1"/>
    <col min="13096" max="13317" width="11.42578125" style="99"/>
    <col min="13318" max="13318" width="7.140625" style="99" customWidth="1"/>
    <col min="13319" max="13319" width="4.140625" style="99" customWidth="1"/>
    <col min="13320" max="13320" width="3" style="99" customWidth="1"/>
    <col min="13321" max="13321" width="16.140625" style="99" customWidth="1"/>
    <col min="13322" max="13322" width="14.85546875" style="99" customWidth="1"/>
    <col min="13323" max="13323" width="2.85546875" style="99" customWidth="1"/>
    <col min="13324" max="13324" width="2" style="99" bestFit="1" customWidth="1"/>
    <col min="13325" max="13325" width="2.7109375" style="99" customWidth="1"/>
    <col min="13326" max="13326" width="10.140625" style="99" customWidth="1"/>
    <col min="13327" max="13327" width="5.140625" style="99" customWidth="1"/>
    <col min="13328" max="13328" width="6.42578125" style="99" bestFit="1" customWidth="1"/>
    <col min="13329" max="13329" width="5.140625" style="99" bestFit="1" customWidth="1"/>
    <col min="13330" max="13330" width="8.7109375" style="99" customWidth="1"/>
    <col min="13331" max="13331" width="7.42578125" style="99" bestFit="1" customWidth="1"/>
    <col min="13332" max="13332" width="9.85546875" style="99" customWidth="1"/>
    <col min="13333" max="13333" width="4.140625" style="99" customWidth="1"/>
    <col min="13334" max="13334" width="2.7109375" style="99" customWidth="1"/>
    <col min="13335" max="13335" width="4.85546875" style="99" customWidth="1"/>
    <col min="13336" max="13336" width="2.7109375" style="99" customWidth="1"/>
    <col min="13337" max="13337" width="5.28515625" style="99" customWidth="1"/>
    <col min="13338" max="13338" width="2.85546875" style="99" customWidth="1"/>
    <col min="13339" max="13339" width="2.7109375" style="99" customWidth="1"/>
    <col min="13340" max="13340" width="18.5703125" style="99" customWidth="1"/>
    <col min="13341" max="13341" width="11.42578125" style="99" customWidth="1"/>
    <col min="13342" max="13342" width="9.42578125" style="99" customWidth="1"/>
    <col min="13343" max="13343" width="11.42578125" style="99" customWidth="1"/>
    <col min="13344" max="13344" width="28.140625" style="99" customWidth="1"/>
    <col min="13345" max="13345" width="11.140625" style="99" customWidth="1"/>
    <col min="13346" max="13346" width="14.7109375" style="99" customWidth="1"/>
    <col min="13347" max="13347" width="5.5703125" style="99" customWidth="1"/>
    <col min="13348" max="13348" width="66.5703125" style="99" customWidth="1"/>
    <col min="13349" max="13349" width="68.28515625" style="99" customWidth="1"/>
    <col min="13350" max="13350" width="4.28515625" style="99" customWidth="1"/>
    <col min="13351" max="13351" width="11.28515625" style="99" customWidth="1"/>
    <col min="13352" max="13573" width="11.42578125" style="99"/>
    <col min="13574" max="13574" width="7.140625" style="99" customWidth="1"/>
    <col min="13575" max="13575" width="4.140625" style="99" customWidth="1"/>
    <col min="13576" max="13576" width="3" style="99" customWidth="1"/>
    <col min="13577" max="13577" width="16.140625" style="99" customWidth="1"/>
    <col min="13578" max="13578" width="14.85546875" style="99" customWidth="1"/>
    <col min="13579" max="13579" width="2.85546875" style="99" customWidth="1"/>
    <col min="13580" max="13580" width="2" style="99" bestFit="1" customWidth="1"/>
    <col min="13581" max="13581" width="2.7109375" style="99" customWidth="1"/>
    <col min="13582" max="13582" width="10.140625" style="99" customWidth="1"/>
    <col min="13583" max="13583" width="5.140625" style="99" customWidth="1"/>
    <col min="13584" max="13584" width="6.42578125" style="99" bestFit="1" customWidth="1"/>
    <col min="13585" max="13585" width="5.140625" style="99" bestFit="1" customWidth="1"/>
    <col min="13586" max="13586" width="8.7109375" style="99" customWidth="1"/>
    <col min="13587" max="13587" width="7.42578125" style="99" bestFit="1" customWidth="1"/>
    <col min="13588" max="13588" width="9.85546875" style="99" customWidth="1"/>
    <col min="13589" max="13589" width="4.140625" style="99" customWidth="1"/>
    <col min="13590" max="13590" width="2.7109375" style="99" customWidth="1"/>
    <col min="13591" max="13591" width="4.85546875" style="99" customWidth="1"/>
    <col min="13592" max="13592" width="2.7109375" style="99" customWidth="1"/>
    <col min="13593" max="13593" width="5.28515625" style="99" customWidth="1"/>
    <col min="13594" max="13594" width="2.85546875" style="99" customWidth="1"/>
    <col min="13595" max="13595" width="2.7109375" style="99" customWidth="1"/>
    <col min="13596" max="13596" width="18.5703125" style="99" customWidth="1"/>
    <col min="13597" max="13597" width="11.42578125" style="99" customWidth="1"/>
    <col min="13598" max="13598" width="9.42578125" style="99" customWidth="1"/>
    <col min="13599" max="13599" width="11.42578125" style="99" customWidth="1"/>
    <col min="13600" max="13600" width="28.140625" style="99" customWidth="1"/>
    <col min="13601" max="13601" width="11.140625" style="99" customWidth="1"/>
    <col min="13602" max="13602" width="14.7109375" style="99" customWidth="1"/>
    <col min="13603" max="13603" width="5.5703125" style="99" customWidth="1"/>
    <col min="13604" max="13604" width="66.5703125" style="99" customWidth="1"/>
    <col min="13605" max="13605" width="68.28515625" style="99" customWidth="1"/>
    <col min="13606" max="13606" width="4.28515625" style="99" customWidth="1"/>
    <col min="13607" max="13607" width="11.28515625" style="99" customWidth="1"/>
    <col min="13608" max="13829" width="11.42578125" style="99"/>
    <col min="13830" max="13830" width="7.140625" style="99" customWidth="1"/>
    <col min="13831" max="13831" width="4.140625" style="99" customWidth="1"/>
    <col min="13832" max="13832" width="3" style="99" customWidth="1"/>
    <col min="13833" max="13833" width="16.140625" style="99" customWidth="1"/>
    <col min="13834" max="13834" width="14.85546875" style="99" customWidth="1"/>
    <col min="13835" max="13835" width="2.85546875" style="99" customWidth="1"/>
    <col min="13836" max="13836" width="2" style="99" bestFit="1" customWidth="1"/>
    <col min="13837" max="13837" width="2.7109375" style="99" customWidth="1"/>
    <col min="13838" max="13838" width="10.140625" style="99" customWidth="1"/>
    <col min="13839" max="13839" width="5.140625" style="99" customWidth="1"/>
    <col min="13840" max="13840" width="6.42578125" style="99" bestFit="1" customWidth="1"/>
    <col min="13841" max="13841" width="5.140625" style="99" bestFit="1" customWidth="1"/>
    <col min="13842" max="13842" width="8.7109375" style="99" customWidth="1"/>
    <col min="13843" max="13843" width="7.42578125" style="99" bestFit="1" customWidth="1"/>
    <col min="13844" max="13844" width="9.85546875" style="99" customWidth="1"/>
    <col min="13845" max="13845" width="4.140625" style="99" customWidth="1"/>
    <col min="13846" max="13846" width="2.7109375" style="99" customWidth="1"/>
    <col min="13847" max="13847" width="4.85546875" style="99" customWidth="1"/>
    <col min="13848" max="13848" width="2.7109375" style="99" customWidth="1"/>
    <col min="13849" max="13849" width="5.28515625" style="99" customWidth="1"/>
    <col min="13850" max="13850" width="2.85546875" style="99" customWidth="1"/>
    <col min="13851" max="13851" width="2.7109375" style="99" customWidth="1"/>
    <col min="13852" max="13852" width="18.5703125" style="99" customWidth="1"/>
    <col min="13853" max="13853" width="11.42578125" style="99" customWidth="1"/>
    <col min="13854" max="13854" width="9.42578125" style="99" customWidth="1"/>
    <col min="13855" max="13855" width="11.42578125" style="99" customWidth="1"/>
    <col min="13856" max="13856" width="28.140625" style="99" customWidth="1"/>
    <col min="13857" max="13857" width="11.140625" style="99" customWidth="1"/>
    <col min="13858" max="13858" width="14.7109375" style="99" customWidth="1"/>
    <col min="13859" max="13859" width="5.5703125" style="99" customWidth="1"/>
    <col min="13860" max="13860" width="66.5703125" style="99" customWidth="1"/>
    <col min="13861" max="13861" width="68.28515625" style="99" customWidth="1"/>
    <col min="13862" max="13862" width="4.28515625" style="99" customWidth="1"/>
    <col min="13863" max="13863" width="11.28515625" style="99" customWidth="1"/>
    <col min="13864" max="14085" width="11.42578125" style="99"/>
    <col min="14086" max="14086" width="7.140625" style="99" customWidth="1"/>
    <col min="14087" max="14087" width="4.140625" style="99" customWidth="1"/>
    <col min="14088" max="14088" width="3" style="99" customWidth="1"/>
    <col min="14089" max="14089" width="16.140625" style="99" customWidth="1"/>
    <col min="14090" max="14090" width="14.85546875" style="99" customWidth="1"/>
    <col min="14091" max="14091" width="2.85546875" style="99" customWidth="1"/>
    <col min="14092" max="14092" width="2" style="99" bestFit="1" customWidth="1"/>
    <col min="14093" max="14093" width="2.7109375" style="99" customWidth="1"/>
    <col min="14094" max="14094" width="10.140625" style="99" customWidth="1"/>
    <col min="14095" max="14095" width="5.140625" style="99" customWidth="1"/>
    <col min="14096" max="14096" width="6.42578125" style="99" bestFit="1" customWidth="1"/>
    <col min="14097" max="14097" width="5.140625" style="99" bestFit="1" customWidth="1"/>
    <col min="14098" max="14098" width="8.7109375" style="99" customWidth="1"/>
    <col min="14099" max="14099" width="7.42578125" style="99" bestFit="1" customWidth="1"/>
    <col min="14100" max="14100" width="9.85546875" style="99" customWidth="1"/>
    <col min="14101" max="14101" width="4.140625" style="99" customWidth="1"/>
    <col min="14102" max="14102" width="2.7109375" style="99" customWidth="1"/>
    <col min="14103" max="14103" width="4.85546875" style="99" customWidth="1"/>
    <col min="14104" max="14104" width="2.7109375" style="99" customWidth="1"/>
    <col min="14105" max="14105" width="5.28515625" style="99" customWidth="1"/>
    <col min="14106" max="14106" width="2.85546875" style="99" customWidth="1"/>
    <col min="14107" max="14107" width="2.7109375" style="99" customWidth="1"/>
    <col min="14108" max="14108" width="18.5703125" style="99" customWidth="1"/>
    <col min="14109" max="14109" width="11.42578125" style="99" customWidth="1"/>
    <col min="14110" max="14110" width="9.42578125" style="99" customWidth="1"/>
    <col min="14111" max="14111" width="11.42578125" style="99" customWidth="1"/>
    <col min="14112" max="14112" width="28.140625" style="99" customWidth="1"/>
    <col min="14113" max="14113" width="11.140625" style="99" customWidth="1"/>
    <col min="14114" max="14114" width="14.7109375" style="99" customWidth="1"/>
    <col min="14115" max="14115" width="5.5703125" style="99" customWidth="1"/>
    <col min="14116" max="14116" width="66.5703125" style="99" customWidth="1"/>
    <col min="14117" max="14117" width="68.28515625" style="99" customWidth="1"/>
    <col min="14118" max="14118" width="4.28515625" style="99" customWidth="1"/>
    <col min="14119" max="14119" width="11.28515625" style="99" customWidth="1"/>
    <col min="14120" max="14341" width="11.42578125" style="99"/>
    <col min="14342" max="14342" width="7.140625" style="99" customWidth="1"/>
    <col min="14343" max="14343" width="4.140625" style="99" customWidth="1"/>
    <col min="14344" max="14344" width="3" style="99" customWidth="1"/>
    <col min="14345" max="14345" width="16.140625" style="99" customWidth="1"/>
    <col min="14346" max="14346" width="14.85546875" style="99" customWidth="1"/>
    <col min="14347" max="14347" width="2.85546875" style="99" customWidth="1"/>
    <col min="14348" max="14348" width="2" style="99" bestFit="1" customWidth="1"/>
    <col min="14349" max="14349" width="2.7109375" style="99" customWidth="1"/>
    <col min="14350" max="14350" width="10.140625" style="99" customWidth="1"/>
    <col min="14351" max="14351" width="5.140625" style="99" customWidth="1"/>
    <col min="14352" max="14352" width="6.42578125" style="99" bestFit="1" customWidth="1"/>
    <col min="14353" max="14353" width="5.140625" style="99" bestFit="1" customWidth="1"/>
    <col min="14354" max="14354" width="8.7109375" style="99" customWidth="1"/>
    <col min="14355" max="14355" width="7.42578125" style="99" bestFit="1" customWidth="1"/>
    <col min="14356" max="14356" width="9.85546875" style="99" customWidth="1"/>
    <col min="14357" max="14357" width="4.140625" style="99" customWidth="1"/>
    <col min="14358" max="14358" width="2.7109375" style="99" customWidth="1"/>
    <col min="14359" max="14359" width="4.85546875" style="99" customWidth="1"/>
    <col min="14360" max="14360" width="2.7109375" style="99" customWidth="1"/>
    <col min="14361" max="14361" width="5.28515625" style="99" customWidth="1"/>
    <col min="14362" max="14362" width="2.85546875" style="99" customWidth="1"/>
    <col min="14363" max="14363" width="2.7109375" style="99" customWidth="1"/>
    <col min="14364" max="14364" width="18.5703125" style="99" customWidth="1"/>
    <col min="14365" max="14365" width="11.42578125" style="99" customWidth="1"/>
    <col min="14366" max="14366" width="9.42578125" style="99" customWidth="1"/>
    <col min="14367" max="14367" width="11.42578125" style="99" customWidth="1"/>
    <col min="14368" max="14368" width="28.140625" style="99" customWidth="1"/>
    <col min="14369" max="14369" width="11.140625" style="99" customWidth="1"/>
    <col min="14370" max="14370" width="14.7109375" style="99" customWidth="1"/>
    <col min="14371" max="14371" width="5.5703125" style="99" customWidth="1"/>
    <col min="14372" max="14372" width="66.5703125" style="99" customWidth="1"/>
    <col min="14373" max="14373" width="68.28515625" style="99" customWidth="1"/>
    <col min="14374" max="14374" width="4.28515625" style="99" customWidth="1"/>
    <col min="14375" max="14375" width="11.28515625" style="99" customWidth="1"/>
    <col min="14376" max="14597" width="11.42578125" style="99"/>
    <col min="14598" max="14598" width="7.140625" style="99" customWidth="1"/>
    <col min="14599" max="14599" width="4.140625" style="99" customWidth="1"/>
    <col min="14600" max="14600" width="3" style="99" customWidth="1"/>
    <col min="14601" max="14601" width="16.140625" style="99" customWidth="1"/>
    <col min="14602" max="14602" width="14.85546875" style="99" customWidth="1"/>
    <col min="14603" max="14603" width="2.85546875" style="99" customWidth="1"/>
    <col min="14604" max="14604" width="2" style="99" bestFit="1" customWidth="1"/>
    <col min="14605" max="14605" width="2.7109375" style="99" customWidth="1"/>
    <col min="14606" max="14606" width="10.140625" style="99" customWidth="1"/>
    <col min="14607" max="14607" width="5.140625" style="99" customWidth="1"/>
    <col min="14608" max="14608" width="6.42578125" style="99" bestFit="1" customWidth="1"/>
    <col min="14609" max="14609" width="5.140625" style="99" bestFit="1" customWidth="1"/>
    <col min="14610" max="14610" width="8.7109375" style="99" customWidth="1"/>
    <col min="14611" max="14611" width="7.42578125" style="99" bestFit="1" customWidth="1"/>
    <col min="14612" max="14612" width="9.85546875" style="99" customWidth="1"/>
    <col min="14613" max="14613" width="4.140625" style="99" customWidth="1"/>
    <col min="14614" max="14614" width="2.7109375" style="99" customWidth="1"/>
    <col min="14615" max="14615" width="4.85546875" style="99" customWidth="1"/>
    <col min="14616" max="14616" width="2.7109375" style="99" customWidth="1"/>
    <col min="14617" max="14617" width="5.28515625" style="99" customWidth="1"/>
    <col min="14618" max="14618" width="2.85546875" style="99" customWidth="1"/>
    <col min="14619" max="14619" width="2.7109375" style="99" customWidth="1"/>
    <col min="14620" max="14620" width="18.5703125" style="99" customWidth="1"/>
    <col min="14621" max="14621" width="11.42578125" style="99" customWidth="1"/>
    <col min="14622" max="14622" width="9.42578125" style="99" customWidth="1"/>
    <col min="14623" max="14623" width="11.42578125" style="99" customWidth="1"/>
    <col min="14624" max="14624" width="28.140625" style="99" customWidth="1"/>
    <col min="14625" max="14625" width="11.140625" style="99" customWidth="1"/>
    <col min="14626" max="14626" width="14.7109375" style="99" customWidth="1"/>
    <col min="14627" max="14627" width="5.5703125" style="99" customWidth="1"/>
    <col min="14628" max="14628" width="66.5703125" style="99" customWidth="1"/>
    <col min="14629" max="14629" width="68.28515625" style="99" customWidth="1"/>
    <col min="14630" max="14630" width="4.28515625" style="99" customWidth="1"/>
    <col min="14631" max="14631" width="11.28515625" style="99" customWidth="1"/>
    <col min="14632" max="14853" width="11.42578125" style="99"/>
    <col min="14854" max="14854" width="7.140625" style="99" customWidth="1"/>
    <col min="14855" max="14855" width="4.140625" style="99" customWidth="1"/>
    <col min="14856" max="14856" width="3" style="99" customWidth="1"/>
    <col min="14857" max="14857" width="16.140625" style="99" customWidth="1"/>
    <col min="14858" max="14858" width="14.85546875" style="99" customWidth="1"/>
    <col min="14859" max="14859" width="2.85546875" style="99" customWidth="1"/>
    <col min="14860" max="14860" width="2" style="99" bestFit="1" customWidth="1"/>
    <col min="14861" max="14861" width="2.7109375" style="99" customWidth="1"/>
    <col min="14862" max="14862" width="10.140625" style="99" customWidth="1"/>
    <col min="14863" max="14863" width="5.140625" style="99" customWidth="1"/>
    <col min="14864" max="14864" width="6.42578125" style="99" bestFit="1" customWidth="1"/>
    <col min="14865" max="14865" width="5.140625" style="99" bestFit="1" customWidth="1"/>
    <col min="14866" max="14866" width="8.7109375" style="99" customWidth="1"/>
    <col min="14867" max="14867" width="7.42578125" style="99" bestFit="1" customWidth="1"/>
    <col min="14868" max="14868" width="9.85546875" style="99" customWidth="1"/>
    <col min="14869" max="14869" width="4.140625" style="99" customWidth="1"/>
    <col min="14870" max="14870" width="2.7109375" style="99" customWidth="1"/>
    <col min="14871" max="14871" width="4.85546875" style="99" customWidth="1"/>
    <col min="14872" max="14872" width="2.7109375" style="99" customWidth="1"/>
    <col min="14873" max="14873" width="5.28515625" style="99" customWidth="1"/>
    <col min="14874" max="14874" width="2.85546875" style="99" customWidth="1"/>
    <col min="14875" max="14875" width="2.7109375" style="99" customWidth="1"/>
    <col min="14876" max="14876" width="18.5703125" style="99" customWidth="1"/>
    <col min="14877" max="14877" width="11.42578125" style="99" customWidth="1"/>
    <col min="14878" max="14878" width="9.42578125" style="99" customWidth="1"/>
    <col min="14879" max="14879" width="11.42578125" style="99" customWidth="1"/>
    <col min="14880" max="14880" width="28.140625" style="99" customWidth="1"/>
    <col min="14881" max="14881" width="11.140625" style="99" customWidth="1"/>
    <col min="14882" max="14882" width="14.7109375" style="99" customWidth="1"/>
    <col min="14883" max="14883" width="5.5703125" style="99" customWidth="1"/>
    <col min="14884" max="14884" width="66.5703125" style="99" customWidth="1"/>
    <col min="14885" max="14885" width="68.28515625" style="99" customWidth="1"/>
    <col min="14886" max="14886" width="4.28515625" style="99" customWidth="1"/>
    <col min="14887" max="14887" width="11.28515625" style="99" customWidth="1"/>
    <col min="14888" max="15109" width="11.42578125" style="99"/>
    <col min="15110" max="15110" width="7.140625" style="99" customWidth="1"/>
    <col min="15111" max="15111" width="4.140625" style="99" customWidth="1"/>
    <col min="15112" max="15112" width="3" style="99" customWidth="1"/>
    <col min="15113" max="15113" width="16.140625" style="99" customWidth="1"/>
    <col min="15114" max="15114" width="14.85546875" style="99" customWidth="1"/>
    <col min="15115" max="15115" width="2.85546875" style="99" customWidth="1"/>
    <col min="15116" max="15116" width="2" style="99" bestFit="1" customWidth="1"/>
    <col min="15117" max="15117" width="2.7109375" style="99" customWidth="1"/>
    <col min="15118" max="15118" width="10.140625" style="99" customWidth="1"/>
    <col min="15119" max="15119" width="5.140625" style="99" customWidth="1"/>
    <col min="15120" max="15120" width="6.42578125" style="99" bestFit="1" customWidth="1"/>
    <col min="15121" max="15121" width="5.140625" style="99" bestFit="1" customWidth="1"/>
    <col min="15122" max="15122" width="8.7109375" style="99" customWidth="1"/>
    <col min="15123" max="15123" width="7.42578125" style="99" bestFit="1" customWidth="1"/>
    <col min="15124" max="15124" width="9.85546875" style="99" customWidth="1"/>
    <col min="15125" max="15125" width="4.140625" style="99" customWidth="1"/>
    <col min="15126" max="15126" width="2.7109375" style="99" customWidth="1"/>
    <col min="15127" max="15127" width="4.85546875" style="99" customWidth="1"/>
    <col min="15128" max="15128" width="2.7109375" style="99" customWidth="1"/>
    <col min="15129" max="15129" width="5.28515625" style="99" customWidth="1"/>
    <col min="15130" max="15130" width="2.85546875" style="99" customWidth="1"/>
    <col min="15131" max="15131" width="2.7109375" style="99" customWidth="1"/>
    <col min="15132" max="15132" width="18.5703125" style="99" customWidth="1"/>
    <col min="15133" max="15133" width="11.42578125" style="99" customWidth="1"/>
    <col min="15134" max="15134" width="9.42578125" style="99" customWidth="1"/>
    <col min="15135" max="15135" width="11.42578125" style="99" customWidth="1"/>
    <col min="15136" max="15136" width="28.140625" style="99" customWidth="1"/>
    <col min="15137" max="15137" width="11.140625" style="99" customWidth="1"/>
    <col min="15138" max="15138" width="14.7109375" style="99" customWidth="1"/>
    <col min="15139" max="15139" width="5.5703125" style="99" customWidth="1"/>
    <col min="15140" max="15140" width="66.5703125" style="99" customWidth="1"/>
    <col min="15141" max="15141" width="68.28515625" style="99" customWidth="1"/>
    <col min="15142" max="15142" width="4.28515625" style="99" customWidth="1"/>
    <col min="15143" max="15143" width="11.28515625" style="99" customWidth="1"/>
    <col min="15144" max="15365" width="11.42578125" style="99"/>
    <col min="15366" max="15366" width="7.140625" style="99" customWidth="1"/>
    <col min="15367" max="15367" width="4.140625" style="99" customWidth="1"/>
    <col min="15368" max="15368" width="3" style="99" customWidth="1"/>
    <col min="15369" max="15369" width="16.140625" style="99" customWidth="1"/>
    <col min="15370" max="15370" width="14.85546875" style="99" customWidth="1"/>
    <col min="15371" max="15371" width="2.85546875" style="99" customWidth="1"/>
    <col min="15372" max="15372" width="2" style="99" bestFit="1" customWidth="1"/>
    <col min="15373" max="15373" width="2.7109375" style="99" customWidth="1"/>
    <col min="15374" max="15374" width="10.140625" style="99" customWidth="1"/>
    <col min="15375" max="15375" width="5.140625" style="99" customWidth="1"/>
    <col min="15376" max="15376" width="6.42578125" style="99" bestFit="1" customWidth="1"/>
    <col min="15377" max="15377" width="5.140625" style="99" bestFit="1" customWidth="1"/>
    <col min="15378" max="15378" width="8.7109375" style="99" customWidth="1"/>
    <col min="15379" max="15379" width="7.42578125" style="99" bestFit="1" customWidth="1"/>
    <col min="15380" max="15380" width="9.85546875" style="99" customWidth="1"/>
    <col min="15381" max="15381" width="4.140625" style="99" customWidth="1"/>
    <col min="15382" max="15382" width="2.7109375" style="99" customWidth="1"/>
    <col min="15383" max="15383" width="4.85546875" style="99" customWidth="1"/>
    <col min="15384" max="15384" width="2.7109375" style="99" customWidth="1"/>
    <col min="15385" max="15385" width="5.28515625" style="99" customWidth="1"/>
    <col min="15386" max="15386" width="2.85546875" style="99" customWidth="1"/>
    <col min="15387" max="15387" width="2.7109375" style="99" customWidth="1"/>
    <col min="15388" max="15388" width="18.5703125" style="99" customWidth="1"/>
    <col min="15389" max="15389" width="11.42578125" style="99" customWidth="1"/>
    <col min="15390" max="15390" width="9.42578125" style="99" customWidth="1"/>
    <col min="15391" max="15391" width="11.42578125" style="99" customWidth="1"/>
    <col min="15392" max="15392" width="28.140625" style="99" customWidth="1"/>
    <col min="15393" max="15393" width="11.140625" style="99" customWidth="1"/>
    <col min="15394" max="15394" width="14.7109375" style="99" customWidth="1"/>
    <col min="15395" max="15395" width="5.5703125" style="99" customWidth="1"/>
    <col min="15396" max="15396" width="66.5703125" style="99" customWidth="1"/>
    <col min="15397" max="15397" width="68.28515625" style="99" customWidth="1"/>
    <col min="15398" max="15398" width="4.28515625" style="99" customWidth="1"/>
    <col min="15399" max="15399" width="11.28515625" style="99" customWidth="1"/>
    <col min="15400" max="15621" width="11.42578125" style="99"/>
    <col min="15622" max="15622" width="7.140625" style="99" customWidth="1"/>
    <col min="15623" max="15623" width="4.140625" style="99" customWidth="1"/>
    <col min="15624" max="15624" width="3" style="99" customWidth="1"/>
    <col min="15625" max="15625" width="16.140625" style="99" customWidth="1"/>
    <col min="15626" max="15626" width="14.85546875" style="99" customWidth="1"/>
    <col min="15627" max="15627" width="2.85546875" style="99" customWidth="1"/>
    <col min="15628" max="15628" width="2" style="99" bestFit="1" customWidth="1"/>
    <col min="15629" max="15629" width="2.7109375" style="99" customWidth="1"/>
    <col min="15630" max="15630" width="10.140625" style="99" customWidth="1"/>
    <col min="15631" max="15631" width="5.140625" style="99" customWidth="1"/>
    <col min="15632" max="15632" width="6.42578125" style="99" bestFit="1" customWidth="1"/>
    <col min="15633" max="15633" width="5.140625" style="99" bestFit="1" customWidth="1"/>
    <col min="15634" max="15634" width="8.7109375" style="99" customWidth="1"/>
    <col min="15635" max="15635" width="7.42578125" style="99" bestFit="1" customWidth="1"/>
    <col min="15636" max="15636" width="9.85546875" style="99" customWidth="1"/>
    <col min="15637" max="15637" width="4.140625" style="99" customWidth="1"/>
    <col min="15638" max="15638" width="2.7109375" style="99" customWidth="1"/>
    <col min="15639" max="15639" width="4.85546875" style="99" customWidth="1"/>
    <col min="15640" max="15640" width="2.7109375" style="99" customWidth="1"/>
    <col min="15641" max="15641" width="5.28515625" style="99" customWidth="1"/>
    <col min="15642" max="15642" width="2.85546875" style="99" customWidth="1"/>
    <col min="15643" max="15643" width="2.7109375" style="99" customWidth="1"/>
    <col min="15644" max="15644" width="18.5703125" style="99" customWidth="1"/>
    <col min="15645" max="15645" width="11.42578125" style="99" customWidth="1"/>
    <col min="15646" max="15646" width="9.42578125" style="99" customWidth="1"/>
    <col min="15647" max="15647" width="11.42578125" style="99" customWidth="1"/>
    <col min="15648" max="15648" width="28.140625" style="99" customWidth="1"/>
    <col min="15649" max="15649" width="11.140625" style="99" customWidth="1"/>
    <col min="15650" max="15650" width="14.7109375" style="99" customWidth="1"/>
    <col min="15651" max="15651" width="5.5703125" style="99" customWidth="1"/>
    <col min="15652" max="15652" width="66.5703125" style="99" customWidth="1"/>
    <col min="15653" max="15653" width="68.28515625" style="99" customWidth="1"/>
    <col min="15654" max="15654" width="4.28515625" style="99" customWidth="1"/>
    <col min="15655" max="15655" width="11.28515625" style="99" customWidth="1"/>
    <col min="15656" max="15877" width="11.42578125" style="99"/>
    <col min="15878" max="15878" width="7.140625" style="99" customWidth="1"/>
    <col min="15879" max="15879" width="4.140625" style="99" customWidth="1"/>
    <col min="15880" max="15880" width="3" style="99" customWidth="1"/>
    <col min="15881" max="15881" width="16.140625" style="99" customWidth="1"/>
    <col min="15882" max="15882" width="14.85546875" style="99" customWidth="1"/>
    <col min="15883" max="15883" width="2.85546875" style="99" customWidth="1"/>
    <col min="15884" max="15884" width="2" style="99" bestFit="1" customWidth="1"/>
    <col min="15885" max="15885" width="2.7109375" style="99" customWidth="1"/>
    <col min="15886" max="15886" width="10.140625" style="99" customWidth="1"/>
    <col min="15887" max="15887" width="5.140625" style="99" customWidth="1"/>
    <col min="15888" max="15888" width="6.42578125" style="99" bestFit="1" customWidth="1"/>
    <col min="15889" max="15889" width="5.140625" style="99" bestFit="1" customWidth="1"/>
    <col min="15890" max="15890" width="8.7109375" style="99" customWidth="1"/>
    <col min="15891" max="15891" width="7.42578125" style="99" bestFit="1" customWidth="1"/>
    <col min="15892" max="15892" width="9.85546875" style="99" customWidth="1"/>
    <col min="15893" max="15893" width="4.140625" style="99" customWidth="1"/>
    <col min="15894" max="15894" width="2.7109375" style="99" customWidth="1"/>
    <col min="15895" max="15895" width="4.85546875" style="99" customWidth="1"/>
    <col min="15896" max="15896" width="2.7109375" style="99" customWidth="1"/>
    <col min="15897" max="15897" width="5.28515625" style="99" customWidth="1"/>
    <col min="15898" max="15898" width="2.85546875" style="99" customWidth="1"/>
    <col min="15899" max="15899" width="2.7109375" style="99" customWidth="1"/>
    <col min="15900" max="15900" width="18.5703125" style="99" customWidth="1"/>
    <col min="15901" max="15901" width="11.42578125" style="99" customWidth="1"/>
    <col min="15902" max="15902" width="9.42578125" style="99" customWidth="1"/>
    <col min="15903" max="15903" width="11.42578125" style="99" customWidth="1"/>
    <col min="15904" max="15904" width="28.140625" style="99" customWidth="1"/>
    <col min="15905" max="15905" width="11.140625" style="99" customWidth="1"/>
    <col min="15906" max="15906" width="14.7109375" style="99" customWidth="1"/>
    <col min="15907" max="15907" width="5.5703125" style="99" customWidth="1"/>
    <col min="15908" max="15908" width="66.5703125" style="99" customWidth="1"/>
    <col min="15909" max="15909" width="68.28515625" style="99" customWidth="1"/>
    <col min="15910" max="15910" width="4.28515625" style="99" customWidth="1"/>
    <col min="15911" max="15911" width="11.28515625" style="99" customWidth="1"/>
    <col min="15912" max="16133" width="11.42578125" style="99"/>
    <col min="16134" max="16134" width="7.140625" style="99" customWidth="1"/>
    <col min="16135" max="16135" width="4.140625" style="99" customWidth="1"/>
    <col min="16136" max="16136" width="3" style="99" customWidth="1"/>
    <col min="16137" max="16137" width="16.140625" style="99" customWidth="1"/>
    <col min="16138" max="16138" width="14.85546875" style="99" customWidth="1"/>
    <col min="16139" max="16139" width="2.85546875" style="99" customWidth="1"/>
    <col min="16140" max="16140" width="2" style="99" bestFit="1" customWidth="1"/>
    <col min="16141" max="16141" width="2.7109375" style="99" customWidth="1"/>
    <col min="16142" max="16142" width="10.140625" style="99" customWidth="1"/>
    <col min="16143" max="16143" width="5.140625" style="99" customWidth="1"/>
    <col min="16144" max="16144" width="6.42578125" style="99" bestFit="1" customWidth="1"/>
    <col min="16145" max="16145" width="5.140625" style="99" bestFit="1" customWidth="1"/>
    <col min="16146" max="16146" width="8.7109375" style="99" customWidth="1"/>
    <col min="16147" max="16147" width="7.42578125" style="99" bestFit="1" customWidth="1"/>
    <col min="16148" max="16148" width="9.85546875" style="99" customWidth="1"/>
    <col min="16149" max="16149" width="4.140625" style="99" customWidth="1"/>
    <col min="16150" max="16150" width="2.7109375" style="99" customWidth="1"/>
    <col min="16151" max="16151" width="4.85546875" style="99" customWidth="1"/>
    <col min="16152" max="16152" width="2.7109375" style="99" customWidth="1"/>
    <col min="16153" max="16153" width="5.28515625" style="99" customWidth="1"/>
    <col min="16154" max="16154" width="2.85546875" style="99" customWidth="1"/>
    <col min="16155" max="16155" width="2.7109375" style="99" customWidth="1"/>
    <col min="16156" max="16156" width="18.5703125" style="99" customWidth="1"/>
    <col min="16157" max="16157" width="11.42578125" style="99" customWidth="1"/>
    <col min="16158" max="16158" width="9.42578125" style="99" customWidth="1"/>
    <col min="16159" max="16159" width="11.42578125" style="99" customWidth="1"/>
    <col min="16160" max="16160" width="28.140625" style="99" customWidth="1"/>
    <col min="16161" max="16161" width="11.140625" style="99" customWidth="1"/>
    <col min="16162" max="16162" width="14.7109375" style="99" customWidth="1"/>
    <col min="16163" max="16163" width="5.5703125" style="99" customWidth="1"/>
    <col min="16164" max="16164" width="66.5703125" style="99" customWidth="1"/>
    <col min="16165" max="16165" width="68.28515625" style="99" customWidth="1"/>
    <col min="16166" max="16166" width="4.28515625" style="99" customWidth="1"/>
    <col min="16167" max="16167" width="11.28515625" style="99" customWidth="1"/>
    <col min="16168" max="16384" width="11.42578125" style="99"/>
  </cols>
  <sheetData>
    <row r="1" spans="1:61" ht="13.5" thickBot="1" x14ac:dyDescent="0.25">
      <c r="A1" s="63"/>
      <c r="B1" s="63"/>
      <c r="C1" s="63"/>
      <c r="D1" s="63"/>
      <c r="E1" s="63"/>
      <c r="F1" s="63"/>
      <c r="G1" s="63"/>
      <c r="H1" s="63"/>
      <c r="I1" s="63"/>
      <c r="J1" s="63"/>
      <c r="K1" s="63"/>
      <c r="L1" s="63"/>
      <c r="M1" s="63"/>
      <c r="N1" s="63"/>
      <c r="O1" s="63"/>
      <c r="P1" s="63"/>
      <c r="Q1" s="63"/>
      <c r="R1" s="63"/>
      <c r="S1" s="63"/>
      <c r="T1" s="63"/>
      <c r="U1" s="209"/>
      <c r="V1" s="209"/>
      <c r="W1" s="209"/>
      <c r="X1" s="209"/>
      <c r="Y1" s="209"/>
      <c r="Z1" s="209"/>
      <c r="AA1" s="209"/>
      <c r="AB1" s="209"/>
      <c r="AC1" s="209"/>
      <c r="AD1" s="209"/>
      <c r="AE1" s="209"/>
      <c r="AF1" s="209"/>
      <c r="AG1" s="209"/>
      <c r="AH1" s="209"/>
      <c r="AI1" s="209"/>
      <c r="AJ1" s="209"/>
      <c r="AK1" s="209"/>
      <c r="AL1" s="209"/>
      <c r="AM1" s="209"/>
      <c r="AN1" s="63"/>
      <c r="AO1" s="63"/>
      <c r="AP1" s="63"/>
      <c r="AQ1" s="63"/>
      <c r="AR1" s="63"/>
      <c r="AS1" s="63"/>
      <c r="AT1" s="63"/>
      <c r="AU1" s="63"/>
      <c r="AV1" s="63"/>
      <c r="AW1" s="63"/>
      <c r="AX1" s="63"/>
      <c r="AY1" s="63"/>
      <c r="AZ1" s="63"/>
      <c r="BA1" s="63"/>
      <c r="BB1" s="63"/>
      <c r="BC1" s="63"/>
      <c r="BD1" s="63"/>
      <c r="BE1" s="63"/>
      <c r="BF1" s="63"/>
      <c r="BG1" s="63"/>
      <c r="BH1" s="63"/>
      <c r="BI1" s="63"/>
    </row>
    <row r="2" spans="1:61" ht="14.25" thickTop="1" thickBot="1" x14ac:dyDescent="0.25">
      <c r="A2" s="60"/>
      <c r="B2" s="60"/>
      <c r="C2" s="130"/>
      <c r="D2" s="131"/>
      <c r="E2" s="131"/>
      <c r="F2" s="131"/>
      <c r="G2" s="131"/>
      <c r="H2" s="131"/>
      <c r="I2" s="131"/>
      <c r="J2" s="131"/>
      <c r="K2" s="131"/>
      <c r="L2" s="131"/>
      <c r="M2" s="131"/>
      <c r="N2" s="131"/>
      <c r="O2" s="131"/>
      <c r="P2" s="131"/>
      <c r="Q2" s="132"/>
      <c r="R2" s="204"/>
      <c r="S2" s="204"/>
      <c r="T2" s="204"/>
      <c r="U2" s="210"/>
      <c r="V2" s="211" t="s">
        <v>404</v>
      </c>
      <c r="W2" s="212"/>
      <c r="X2" s="212"/>
      <c r="Y2" s="213"/>
      <c r="Z2" s="214" t="s">
        <v>412</v>
      </c>
      <c r="AA2" s="215"/>
      <c r="AB2" s="216" t="s">
        <v>123</v>
      </c>
      <c r="AC2" s="216"/>
      <c r="AD2" s="209"/>
      <c r="AE2" s="217" t="s">
        <v>191</v>
      </c>
      <c r="AF2" s="564" t="s">
        <v>192</v>
      </c>
      <c r="AG2" s="565"/>
      <c r="AH2" s="209"/>
      <c r="AI2" s="209"/>
      <c r="AJ2" s="209"/>
      <c r="AK2" s="209"/>
      <c r="AL2" s="209"/>
      <c r="AM2" s="209"/>
      <c r="AN2" s="60"/>
      <c r="AO2" s="60"/>
      <c r="AP2" s="60"/>
      <c r="AQ2" s="60"/>
      <c r="AR2" s="60"/>
      <c r="AS2" s="60"/>
      <c r="AT2" s="60"/>
      <c r="AU2" s="63"/>
      <c r="AV2" s="63"/>
      <c r="AW2" s="63"/>
      <c r="AX2" s="63"/>
      <c r="AY2" s="63"/>
      <c r="AZ2" s="63"/>
      <c r="BA2" s="63"/>
      <c r="BB2" s="63"/>
      <c r="BC2" s="63"/>
      <c r="BD2" s="63"/>
      <c r="BE2" s="63"/>
      <c r="BF2" s="63"/>
      <c r="BG2" s="63"/>
      <c r="BH2" s="63"/>
      <c r="BI2" s="63"/>
    </row>
    <row r="3" spans="1:61" ht="19.5" thickTop="1" thickBot="1" x14ac:dyDescent="0.25">
      <c r="A3" s="100"/>
      <c r="B3" s="60"/>
      <c r="C3" s="133"/>
      <c r="D3" s="566" t="s">
        <v>478</v>
      </c>
      <c r="E3" s="567"/>
      <c r="F3" s="567"/>
      <c r="G3" s="567"/>
      <c r="H3" s="567"/>
      <c r="I3" s="567"/>
      <c r="J3" s="567"/>
      <c r="K3" s="567"/>
      <c r="L3" s="567"/>
      <c r="M3" s="567"/>
      <c r="N3" s="567"/>
      <c r="O3" s="567"/>
      <c r="P3" s="568"/>
      <c r="Q3" s="134"/>
      <c r="R3" s="205"/>
      <c r="S3" s="205"/>
      <c r="T3" s="205"/>
      <c r="U3" s="218"/>
      <c r="V3" s="219" t="s">
        <v>405</v>
      </c>
      <c r="W3" s="209"/>
      <c r="X3" s="209"/>
      <c r="Y3" s="209"/>
      <c r="Z3" s="220" t="s">
        <v>413</v>
      </c>
      <c r="AA3" s="221"/>
      <c r="AB3" s="222" t="str">
        <f>'DonnesP-Jadestone'!C11</f>
        <v>Décors 1032 x 6 plaques</v>
      </c>
      <c r="AC3" s="223">
        <f>'DonnesP-Jadestone'!E11</f>
        <v>60.772500000000001</v>
      </c>
      <c r="AD3" s="209"/>
      <c r="AE3" s="224" t="s">
        <v>193</v>
      </c>
      <c r="AF3" s="225" t="s">
        <v>194</v>
      </c>
      <c r="AG3" s="226" t="s">
        <v>195</v>
      </c>
      <c r="AH3" s="227"/>
      <c r="AI3" s="209"/>
      <c r="AJ3" s="209"/>
      <c r="AK3" s="209"/>
      <c r="AL3" s="209"/>
      <c r="AM3" s="209"/>
      <c r="AN3" s="60"/>
      <c r="AO3" s="60"/>
      <c r="AP3" s="60"/>
      <c r="AQ3" s="60"/>
      <c r="AR3" s="60"/>
      <c r="AS3" s="60"/>
      <c r="AT3" s="60"/>
      <c r="AU3" s="63"/>
      <c r="AV3" s="63"/>
      <c r="AW3" s="63"/>
      <c r="AX3" s="63"/>
      <c r="AY3" s="63"/>
      <c r="AZ3" s="63"/>
      <c r="BA3" s="63"/>
      <c r="BB3" s="63"/>
      <c r="BC3" s="63"/>
      <c r="BD3" s="63"/>
      <c r="BE3" s="63"/>
      <c r="BF3" s="63"/>
      <c r="BG3" s="63"/>
      <c r="BH3" s="63"/>
      <c r="BI3" s="63"/>
    </row>
    <row r="4" spans="1:61" ht="14.25" thickTop="1" thickBot="1" x14ac:dyDescent="0.25">
      <c r="A4" s="100"/>
      <c r="B4" s="60"/>
      <c r="C4" s="133"/>
      <c r="D4" s="135"/>
      <c r="E4" s="135"/>
      <c r="F4" s="135"/>
      <c r="G4" s="135"/>
      <c r="H4" s="135"/>
      <c r="I4" s="135"/>
      <c r="J4" s="135"/>
      <c r="K4" s="135"/>
      <c r="L4" s="135"/>
      <c r="M4" s="135"/>
      <c r="N4" s="135"/>
      <c r="O4" s="135"/>
      <c r="P4" s="135"/>
      <c r="Q4" s="136"/>
      <c r="R4" s="204"/>
      <c r="S4" s="204"/>
      <c r="T4" s="204"/>
      <c r="U4" s="210"/>
      <c r="V4" s="228" t="s">
        <v>406</v>
      </c>
      <c r="W4" s="209"/>
      <c r="X4" s="209"/>
      <c r="Y4" s="209"/>
      <c r="Z4" s="229" t="s">
        <v>414</v>
      </c>
      <c r="AA4" s="221"/>
      <c r="AB4" s="230" t="str">
        <f>'DonnesP-Jadestone'!C12</f>
        <v>Décors 1033 x 6 plaques</v>
      </c>
      <c r="AC4" s="231">
        <f>'DonnesP-Jadestone'!E12</f>
        <v>60.772500000000001</v>
      </c>
      <c r="AD4" s="209"/>
      <c r="AE4" s="232" t="s">
        <v>196</v>
      </c>
      <c r="AF4" s="225" t="s">
        <v>197</v>
      </c>
      <c r="AG4" s="233" t="s">
        <v>198</v>
      </c>
      <c r="AH4" s="227"/>
      <c r="AI4" s="209"/>
      <c r="AJ4" s="209"/>
      <c r="AK4" s="209"/>
      <c r="AL4" s="209"/>
      <c r="AM4" s="209"/>
      <c r="AN4" s="60"/>
      <c r="AO4" s="60"/>
      <c r="AP4" s="60"/>
      <c r="AQ4" s="60"/>
      <c r="AR4" s="60"/>
      <c r="AS4" s="60"/>
      <c r="AT4" s="60"/>
      <c r="AU4" s="63"/>
      <c r="AV4" s="63"/>
      <c r="AW4" s="63"/>
      <c r="AX4" s="63"/>
      <c r="AY4" s="63"/>
      <c r="AZ4" s="63"/>
      <c r="BA4" s="63"/>
      <c r="BB4" s="63"/>
      <c r="BC4" s="63"/>
      <c r="BD4" s="63"/>
      <c r="BE4" s="63"/>
      <c r="BF4" s="63"/>
      <c r="BG4" s="63"/>
      <c r="BH4" s="63"/>
      <c r="BI4" s="63"/>
    </row>
    <row r="5" spans="1:61" x14ac:dyDescent="0.2">
      <c r="A5" s="100"/>
      <c r="B5" s="60"/>
      <c r="C5" s="137"/>
      <c r="D5" s="138"/>
      <c r="E5" s="138"/>
      <c r="F5" s="42"/>
      <c r="G5" s="42"/>
      <c r="H5" s="42"/>
      <c r="I5" s="42"/>
      <c r="J5" s="138"/>
      <c r="K5" s="138"/>
      <c r="L5" s="138"/>
      <c r="M5" s="138"/>
      <c r="N5" s="138"/>
      <c r="O5" s="138"/>
      <c r="P5" s="138"/>
      <c r="Q5" s="139"/>
      <c r="R5" s="204"/>
      <c r="S5" s="204"/>
      <c r="T5" s="204"/>
      <c r="U5" s="210"/>
      <c r="V5" s="210"/>
      <c r="W5" s="209"/>
      <c r="X5" s="209"/>
      <c r="Y5" s="209"/>
      <c r="Z5" s="209"/>
      <c r="AA5" s="209"/>
      <c r="AB5" s="230" t="str">
        <f>'DonnesP-Jadestone'!C13</f>
        <v>Décors 1035 x 6 plaques</v>
      </c>
      <c r="AC5" s="231">
        <f>'DonnesP-Jadestone'!E13</f>
        <v>60.772500000000001</v>
      </c>
      <c r="AD5" s="209"/>
      <c r="AE5" s="232" t="s">
        <v>199</v>
      </c>
      <c r="AF5" s="225" t="s">
        <v>200</v>
      </c>
      <c r="AG5" s="233" t="s">
        <v>201</v>
      </c>
      <c r="AH5" s="227"/>
      <c r="AI5" s="209"/>
      <c r="AJ5" s="209"/>
      <c r="AK5" s="209"/>
      <c r="AL5" s="209"/>
      <c r="AM5" s="209"/>
      <c r="AN5" s="60"/>
      <c r="AO5" s="60"/>
      <c r="AP5" s="60"/>
      <c r="AQ5" s="60"/>
      <c r="AR5" s="60"/>
      <c r="AS5" s="60"/>
      <c r="AT5" s="60"/>
      <c r="AU5" s="63"/>
      <c r="AV5" s="63"/>
      <c r="AW5" s="63"/>
      <c r="AX5" s="63"/>
      <c r="AY5" s="63"/>
      <c r="AZ5" s="63"/>
      <c r="BA5" s="63"/>
      <c r="BB5" s="63"/>
      <c r="BC5" s="63"/>
      <c r="BD5" s="63"/>
      <c r="BE5" s="63"/>
      <c r="BF5" s="63"/>
      <c r="BG5" s="63"/>
      <c r="BH5" s="63"/>
      <c r="BI5" s="63"/>
    </row>
    <row r="6" spans="1:61" ht="15" x14ac:dyDescent="0.2">
      <c r="A6" s="100"/>
      <c r="B6" s="60"/>
      <c r="C6" s="137"/>
      <c r="D6" s="49" t="s">
        <v>202</v>
      </c>
      <c r="E6" s="138"/>
      <c r="F6" s="42"/>
      <c r="G6" s="42"/>
      <c r="H6" s="42"/>
      <c r="I6" s="42"/>
      <c r="J6" s="138"/>
      <c r="K6" s="138"/>
      <c r="L6" s="138"/>
      <c r="M6" s="138"/>
      <c r="N6" s="569">
        <f ca="1">TODAY()</f>
        <v>43453</v>
      </c>
      <c r="O6" s="570"/>
      <c r="P6" s="138"/>
      <c r="Q6" s="139"/>
      <c r="R6" s="204"/>
      <c r="S6" s="204"/>
      <c r="T6" s="204"/>
      <c r="U6" s="210"/>
      <c r="V6" s="210"/>
      <c r="W6" s="209"/>
      <c r="X6" s="209"/>
      <c r="Y6" s="209"/>
      <c r="Z6" s="209"/>
      <c r="AA6" s="209"/>
      <c r="AB6" s="230" t="str">
        <f>'DonnesP-Jadestone'!C14</f>
        <v>Décors 1036 x 6 plaques</v>
      </c>
      <c r="AC6" s="231">
        <f>'DonnesP-Jadestone'!E14</f>
        <v>60.772500000000001</v>
      </c>
      <c r="AD6" s="209"/>
      <c r="AE6" s="232" t="s">
        <v>203</v>
      </c>
      <c r="AF6" s="225" t="s">
        <v>204</v>
      </c>
      <c r="AG6" s="233" t="s">
        <v>205</v>
      </c>
      <c r="AH6" s="227"/>
      <c r="AI6" s="209"/>
      <c r="AJ6" s="209"/>
      <c r="AK6" s="209"/>
      <c r="AL6" s="209"/>
      <c r="AM6" s="209"/>
      <c r="AN6" s="60"/>
      <c r="AO6" s="60"/>
      <c r="AP6" s="60"/>
      <c r="AQ6" s="60"/>
      <c r="AR6" s="60"/>
      <c r="AS6" s="60"/>
      <c r="AT6" s="60"/>
      <c r="AU6" s="63"/>
      <c r="AV6" s="63"/>
      <c r="AW6" s="63"/>
      <c r="AX6" s="63"/>
      <c r="AY6" s="63"/>
      <c r="AZ6" s="63"/>
      <c r="BA6" s="63"/>
      <c r="BB6" s="63"/>
      <c r="BC6" s="63"/>
      <c r="BD6" s="63"/>
      <c r="BE6" s="63"/>
      <c r="BF6" s="63"/>
      <c r="BG6" s="63"/>
      <c r="BH6" s="63"/>
      <c r="BI6" s="63"/>
    </row>
    <row r="7" spans="1:61" ht="13.5" thickBot="1" x14ac:dyDescent="0.25">
      <c r="A7" s="100"/>
      <c r="B7" s="60"/>
      <c r="C7" s="137"/>
      <c r="D7" s="138"/>
      <c r="E7" s="138"/>
      <c r="F7" s="42"/>
      <c r="G7" s="42"/>
      <c r="H7" s="42"/>
      <c r="I7" s="42"/>
      <c r="J7" s="138"/>
      <c r="K7" s="138"/>
      <c r="L7" s="138"/>
      <c r="M7" s="138"/>
      <c r="N7" s="138"/>
      <c r="O7" s="138"/>
      <c r="P7" s="138"/>
      <c r="Q7" s="139"/>
      <c r="R7" s="204"/>
      <c r="S7" s="204"/>
      <c r="T7" s="204"/>
      <c r="U7" s="210"/>
      <c r="V7" s="210"/>
      <c r="W7" s="209"/>
      <c r="X7" s="209"/>
      <c r="Y7" s="209"/>
      <c r="Z7" s="209"/>
      <c r="AA7" s="209"/>
      <c r="AB7" s="230" t="str">
        <f>'DonnesP-Jadestone'!C15</f>
        <v>Décors 1037 x 6 plaques</v>
      </c>
      <c r="AC7" s="231">
        <f>'DonnesP-Jadestone'!E15</f>
        <v>60.772500000000001</v>
      </c>
      <c r="AD7" s="209"/>
      <c r="AE7" s="232" t="s">
        <v>206</v>
      </c>
      <c r="AF7" s="225" t="s">
        <v>207</v>
      </c>
      <c r="AG7" s="233" t="s">
        <v>208</v>
      </c>
      <c r="AH7" s="227"/>
      <c r="AI7" s="209"/>
      <c r="AJ7" s="209"/>
      <c r="AK7" s="209"/>
      <c r="AL7" s="209"/>
      <c r="AM7" s="209"/>
      <c r="AN7" s="60"/>
      <c r="AO7" s="60"/>
      <c r="AP7" s="60"/>
      <c r="AQ7" s="60"/>
      <c r="AR7" s="60"/>
      <c r="AS7" s="60"/>
      <c r="AT7" s="60"/>
      <c r="AU7" s="63"/>
      <c r="AV7" s="63"/>
      <c r="AW7" s="63"/>
      <c r="AX7" s="63"/>
      <c r="AY7" s="63"/>
      <c r="AZ7" s="63"/>
      <c r="BA7" s="63"/>
      <c r="BB7" s="63"/>
      <c r="BC7" s="63"/>
      <c r="BD7" s="63"/>
      <c r="BE7" s="63"/>
      <c r="BF7" s="63"/>
      <c r="BG7" s="63"/>
      <c r="BH7" s="63"/>
      <c r="BI7" s="63"/>
    </row>
    <row r="8" spans="1:61" ht="13.5" thickBot="1" x14ac:dyDescent="0.25">
      <c r="A8" s="100"/>
      <c r="B8" s="60"/>
      <c r="C8" s="137"/>
      <c r="D8" s="138" t="s">
        <v>163</v>
      </c>
      <c r="E8" s="558"/>
      <c r="F8" s="554"/>
      <c r="G8" s="554"/>
      <c r="H8" s="554"/>
      <c r="I8" s="555"/>
      <c r="J8" s="138"/>
      <c r="K8" s="138"/>
      <c r="L8" s="138"/>
      <c r="M8" s="138"/>
      <c r="N8" s="138" t="s">
        <v>164</v>
      </c>
      <c r="O8" s="571"/>
      <c r="P8" s="572"/>
      <c r="Q8" s="139"/>
      <c r="R8" s="204"/>
      <c r="S8" s="204"/>
      <c r="T8" s="204"/>
      <c r="U8" s="210"/>
      <c r="V8" s="210"/>
      <c r="W8" s="209"/>
      <c r="X8" s="209"/>
      <c r="Y8" s="209"/>
      <c r="Z8" s="209"/>
      <c r="AA8" s="209"/>
      <c r="AB8" s="230" t="str">
        <f>'DonnesP-Jadestone'!C16</f>
        <v>Décors 1039 x 6 plaques</v>
      </c>
      <c r="AC8" s="231">
        <f>'DonnesP-Jadestone'!E16</f>
        <v>60.772500000000001</v>
      </c>
      <c r="AD8" s="209"/>
      <c r="AE8" s="232" t="s">
        <v>209</v>
      </c>
      <c r="AF8" s="225" t="s">
        <v>210</v>
      </c>
      <c r="AG8" s="233" t="s">
        <v>211</v>
      </c>
      <c r="AH8" s="227"/>
      <c r="AI8" s="209"/>
      <c r="AJ8" s="209"/>
      <c r="AK8" s="209"/>
      <c r="AL8" s="209"/>
      <c r="AM8" s="209"/>
      <c r="AN8" s="60"/>
      <c r="AO8" s="60"/>
      <c r="AP8" s="60"/>
      <c r="AQ8" s="60"/>
      <c r="AR8" s="60"/>
      <c r="AS8" s="60"/>
      <c r="AT8" s="60"/>
      <c r="AU8" s="63"/>
      <c r="AV8" s="63"/>
      <c r="AW8" s="63"/>
      <c r="AX8" s="63"/>
      <c r="AY8" s="63"/>
      <c r="AZ8" s="63"/>
      <c r="BA8" s="63"/>
      <c r="BB8" s="63"/>
      <c r="BC8" s="63"/>
      <c r="BD8" s="63"/>
      <c r="BE8" s="63"/>
      <c r="BF8" s="63"/>
      <c r="BG8" s="63"/>
      <c r="BH8" s="63"/>
      <c r="BI8" s="63"/>
    </row>
    <row r="9" spans="1:61" ht="13.5" thickBot="1" x14ac:dyDescent="0.25">
      <c r="A9" s="100"/>
      <c r="B9" s="60"/>
      <c r="C9" s="137"/>
      <c r="D9" s="138"/>
      <c r="E9" s="138"/>
      <c r="F9" s="42"/>
      <c r="G9" s="42"/>
      <c r="H9" s="42"/>
      <c r="I9" s="42"/>
      <c r="J9" s="138"/>
      <c r="K9" s="138"/>
      <c r="L9" s="138"/>
      <c r="M9" s="138"/>
      <c r="N9" s="138"/>
      <c r="O9" s="138"/>
      <c r="P9" s="138"/>
      <c r="Q9" s="139"/>
      <c r="R9" s="204"/>
      <c r="S9" s="204"/>
      <c r="T9" s="204"/>
      <c r="U9" s="210"/>
      <c r="V9" s="210"/>
      <c r="W9" s="209"/>
      <c r="X9" s="209"/>
      <c r="Y9" s="209"/>
      <c r="Z9" s="209"/>
      <c r="AA9" s="209"/>
      <c r="AB9" s="230" t="str">
        <f>'DonnesP-Jadestone'!C17</f>
        <v>Décors 1041 x 6 plaques</v>
      </c>
      <c r="AC9" s="231">
        <f>'DonnesP-Jadestone'!E17</f>
        <v>60.772500000000001</v>
      </c>
      <c r="AD9" s="209"/>
      <c r="AE9" s="232" t="s">
        <v>212</v>
      </c>
      <c r="AF9" s="225" t="s">
        <v>213</v>
      </c>
      <c r="AG9" s="233" t="s">
        <v>214</v>
      </c>
      <c r="AH9" s="227"/>
      <c r="AI9" s="209"/>
      <c r="AJ9" s="209"/>
      <c r="AK9" s="209"/>
      <c r="AL9" s="209"/>
      <c r="AM9" s="209"/>
      <c r="AN9" s="60"/>
      <c r="AO9" s="60"/>
      <c r="AP9" s="60"/>
      <c r="AQ9" s="60"/>
      <c r="AR9" s="60"/>
      <c r="AS9" s="60"/>
      <c r="AT9" s="60"/>
      <c r="AU9" s="63"/>
      <c r="AV9" s="63"/>
      <c r="AW9" s="63"/>
      <c r="AX9" s="63"/>
      <c r="AY9" s="63"/>
      <c r="AZ9" s="63"/>
      <c r="BA9" s="63"/>
      <c r="BB9" s="63"/>
      <c r="BC9" s="63"/>
      <c r="BD9" s="63"/>
      <c r="BE9" s="63"/>
      <c r="BF9" s="63"/>
      <c r="BG9" s="63"/>
      <c r="BH9" s="63"/>
      <c r="BI9" s="63"/>
    </row>
    <row r="10" spans="1:61" ht="13.5" thickBot="1" x14ac:dyDescent="0.25">
      <c r="A10" s="100"/>
      <c r="B10" s="60"/>
      <c r="C10" s="137"/>
      <c r="D10" s="138" t="s">
        <v>165</v>
      </c>
      <c r="E10" s="558"/>
      <c r="F10" s="554"/>
      <c r="G10" s="554"/>
      <c r="H10" s="554"/>
      <c r="I10" s="554"/>
      <c r="J10" s="554"/>
      <c r="K10" s="554"/>
      <c r="L10" s="555"/>
      <c r="M10" s="138"/>
      <c r="N10" s="138" t="s">
        <v>166</v>
      </c>
      <c r="O10" s="571"/>
      <c r="P10" s="572"/>
      <c r="Q10" s="139"/>
      <c r="R10" s="204"/>
      <c r="S10" s="204"/>
      <c r="T10" s="204"/>
      <c r="U10" s="210"/>
      <c r="V10" s="210"/>
      <c r="W10" s="209"/>
      <c r="X10" s="209"/>
      <c r="Y10" s="209"/>
      <c r="Z10" s="209"/>
      <c r="AA10" s="209"/>
      <c r="AB10" s="230" t="str">
        <f>'DonnesP-Jadestone'!C18</f>
        <v>Décors 1043 x 6 plaques</v>
      </c>
      <c r="AC10" s="231">
        <f>'DonnesP-Jadestone'!E18</f>
        <v>60.772500000000001</v>
      </c>
      <c r="AD10" s="209"/>
      <c r="AE10" s="232" t="s">
        <v>215</v>
      </c>
      <c r="AF10" s="225" t="s">
        <v>216</v>
      </c>
      <c r="AG10" s="233" t="s">
        <v>217</v>
      </c>
      <c r="AH10" s="227"/>
      <c r="AI10" s="209"/>
      <c r="AJ10" s="209"/>
      <c r="AK10" s="209"/>
      <c r="AL10" s="209"/>
      <c r="AM10" s="209"/>
      <c r="AN10" s="60"/>
      <c r="AO10" s="60"/>
      <c r="AP10" s="60"/>
      <c r="AQ10" s="60"/>
      <c r="AR10" s="60"/>
      <c r="AS10" s="60"/>
      <c r="AT10" s="60"/>
      <c r="AU10" s="63"/>
      <c r="AV10" s="63"/>
      <c r="AW10" s="63"/>
      <c r="AX10" s="63"/>
      <c r="AY10" s="63"/>
      <c r="AZ10" s="63"/>
      <c r="BA10" s="63"/>
      <c r="BB10" s="63"/>
      <c r="BC10" s="63"/>
      <c r="BD10" s="63"/>
      <c r="BE10" s="63"/>
      <c r="BF10" s="63"/>
      <c r="BG10" s="63"/>
      <c r="BH10" s="63"/>
      <c r="BI10" s="63"/>
    </row>
    <row r="11" spans="1:61" ht="13.5" thickBot="1" x14ac:dyDescent="0.25">
      <c r="A11" s="100"/>
      <c r="B11" s="60"/>
      <c r="C11" s="137"/>
      <c r="D11" s="138"/>
      <c r="E11" s="138"/>
      <c r="F11" s="42"/>
      <c r="G11" s="42"/>
      <c r="H11" s="42"/>
      <c r="I11" s="42"/>
      <c r="J11" s="138"/>
      <c r="K11" s="138"/>
      <c r="L11" s="138"/>
      <c r="M11" s="138"/>
      <c r="N11" s="138"/>
      <c r="O11" s="138"/>
      <c r="P11" s="138"/>
      <c r="Q11" s="139"/>
      <c r="R11" s="204"/>
      <c r="S11" s="204"/>
      <c r="T11" s="204"/>
      <c r="U11" s="210"/>
      <c r="V11" s="210"/>
      <c r="W11" s="209"/>
      <c r="X11" s="209"/>
      <c r="Y11" s="209"/>
      <c r="Z11" s="209"/>
      <c r="AA11" s="209"/>
      <c r="AB11" s="230" t="str">
        <f>'DonnesP-Jadestone'!C19</f>
        <v>Décors 1044 x 6 plaques</v>
      </c>
      <c r="AC11" s="231">
        <f>'DonnesP-Jadestone'!E19</f>
        <v>60.772500000000001</v>
      </c>
      <c r="AD11" s="209"/>
      <c r="AE11" s="232" t="s">
        <v>218</v>
      </c>
      <c r="AF11" s="234" t="s">
        <v>219</v>
      </c>
      <c r="AG11" s="235" t="s">
        <v>220</v>
      </c>
      <c r="AH11" s="227"/>
      <c r="AI11" s="209"/>
      <c r="AJ11" s="209"/>
      <c r="AK11" s="209"/>
      <c r="AL11" s="236"/>
      <c r="AM11" s="237"/>
      <c r="AN11" s="60"/>
      <c r="AO11" s="60"/>
      <c r="AP11" s="60"/>
      <c r="AQ11" s="60"/>
      <c r="AR11" s="60"/>
      <c r="AS11" s="60"/>
      <c r="AT11" s="60"/>
      <c r="AU11" s="63"/>
      <c r="AV11" s="63"/>
      <c r="AW11" s="63"/>
      <c r="AX11" s="63"/>
      <c r="AY11" s="63"/>
      <c r="AZ11" s="63"/>
      <c r="BA11" s="63"/>
      <c r="BB11" s="63"/>
      <c r="BC11" s="63"/>
      <c r="BD11" s="63"/>
      <c r="BE11" s="63"/>
      <c r="BF11" s="63"/>
      <c r="BG11" s="63"/>
      <c r="BH11" s="63"/>
      <c r="BI11" s="63"/>
    </row>
    <row r="12" spans="1:61" ht="13.5" thickBot="1" x14ac:dyDescent="0.25">
      <c r="A12" s="100"/>
      <c r="B12" s="60"/>
      <c r="C12" s="137"/>
      <c r="D12" s="138" t="s">
        <v>167</v>
      </c>
      <c r="E12" s="558"/>
      <c r="F12" s="554"/>
      <c r="G12" s="554"/>
      <c r="H12" s="555"/>
      <c r="I12" s="42"/>
      <c r="J12" s="138" t="s">
        <v>168</v>
      </c>
      <c r="K12" s="573"/>
      <c r="L12" s="574"/>
      <c r="M12" s="138"/>
      <c r="N12" s="138" t="s">
        <v>169</v>
      </c>
      <c r="O12" s="575"/>
      <c r="P12" s="576"/>
      <c r="Q12" s="139"/>
      <c r="R12" s="204"/>
      <c r="S12" s="204"/>
      <c r="T12" s="204"/>
      <c r="U12" s="210"/>
      <c r="V12" s="210"/>
      <c r="W12" s="209"/>
      <c r="X12" s="209"/>
      <c r="Y12" s="209"/>
      <c r="Z12" s="209"/>
      <c r="AA12" s="209"/>
      <c r="AB12" s="230" t="str">
        <f>'DonnesP-Jadestone'!C20</f>
        <v>Décors 1045 x 6 plaques</v>
      </c>
      <c r="AC12" s="231">
        <f>'DonnesP-Jadestone'!E20</f>
        <v>60.772500000000001</v>
      </c>
      <c r="AD12" s="209"/>
      <c r="AE12" s="232" t="s">
        <v>221</v>
      </c>
      <c r="AF12" s="209"/>
      <c r="AG12" s="209"/>
      <c r="AH12" s="209"/>
      <c r="AI12" s="209"/>
      <c r="AJ12" s="209"/>
      <c r="AK12" s="209"/>
      <c r="AL12" s="238"/>
      <c r="AM12" s="209"/>
      <c r="AN12" s="60"/>
      <c r="AO12" s="60"/>
      <c r="AP12" s="60"/>
      <c r="AQ12" s="60"/>
      <c r="AR12" s="60"/>
      <c r="AS12" s="60"/>
      <c r="AT12" s="60"/>
      <c r="AU12" s="63"/>
      <c r="AV12" s="63"/>
      <c r="AW12" s="63"/>
      <c r="AX12" s="63"/>
      <c r="AY12" s="63"/>
      <c r="AZ12" s="63"/>
      <c r="BA12" s="63"/>
      <c r="BB12" s="63"/>
      <c r="BC12" s="63"/>
      <c r="BD12" s="63"/>
      <c r="BE12" s="63"/>
      <c r="BF12" s="63"/>
      <c r="BG12" s="63"/>
      <c r="BH12" s="63"/>
      <c r="BI12" s="63"/>
    </row>
    <row r="13" spans="1:61" ht="13.5" thickBot="1" x14ac:dyDescent="0.25">
      <c r="A13" s="100"/>
      <c r="B13" s="60"/>
      <c r="C13" s="137"/>
      <c r="D13" s="138"/>
      <c r="E13" s="138"/>
      <c r="F13" s="42"/>
      <c r="G13" s="42"/>
      <c r="H13" s="42"/>
      <c r="I13" s="42"/>
      <c r="J13" s="138"/>
      <c r="K13" s="138"/>
      <c r="L13" s="138"/>
      <c r="M13" s="138"/>
      <c r="N13" s="138"/>
      <c r="O13" s="138"/>
      <c r="P13" s="138"/>
      <c r="Q13" s="139"/>
      <c r="R13" s="204"/>
      <c r="S13" s="204"/>
      <c r="T13" s="204"/>
      <c r="U13" s="210"/>
      <c r="V13" s="210"/>
      <c r="W13" s="209"/>
      <c r="X13" s="209"/>
      <c r="Y13" s="209"/>
      <c r="Z13" s="209"/>
      <c r="AA13" s="209"/>
      <c r="AB13" s="230" t="str">
        <f>'DonnesP-Jadestone'!C21</f>
        <v>Décors 1047 x 6 plaques</v>
      </c>
      <c r="AC13" s="231">
        <f>'DonnesP-Jadestone'!E21</f>
        <v>60.772500000000001</v>
      </c>
      <c r="AD13" s="209"/>
      <c r="AE13" s="232" t="s">
        <v>222</v>
      </c>
      <c r="AF13" s="209"/>
      <c r="AG13" s="209"/>
      <c r="AH13" s="209"/>
      <c r="AI13" s="209"/>
      <c r="AJ13" s="209"/>
      <c r="AK13" s="209"/>
      <c r="AL13" s="239"/>
      <c r="AM13" s="209"/>
      <c r="AN13" s="60"/>
      <c r="AO13" s="60"/>
      <c r="AP13" s="60"/>
      <c r="AQ13" s="60"/>
      <c r="AR13" s="60"/>
      <c r="AS13" s="60"/>
      <c r="AT13" s="60"/>
      <c r="AU13" s="63"/>
      <c r="AV13" s="63"/>
      <c r="AW13" s="63"/>
      <c r="AX13" s="63"/>
      <c r="AY13" s="63"/>
      <c r="AZ13" s="63"/>
      <c r="BA13" s="63"/>
      <c r="BB13" s="63"/>
      <c r="BC13" s="63"/>
      <c r="BD13" s="63"/>
      <c r="BE13" s="63"/>
      <c r="BF13" s="63"/>
      <c r="BG13" s="63"/>
      <c r="BH13" s="63"/>
      <c r="BI13" s="63"/>
    </row>
    <row r="14" spans="1:61" ht="13.5" thickBot="1" x14ac:dyDescent="0.25">
      <c r="A14" s="100"/>
      <c r="B14" s="60"/>
      <c r="C14" s="137"/>
      <c r="D14" s="138"/>
      <c r="E14" s="138"/>
      <c r="F14" s="42"/>
      <c r="G14" s="42"/>
      <c r="H14" s="42"/>
      <c r="I14" s="551" t="s">
        <v>170</v>
      </c>
      <c r="J14" s="552"/>
      <c r="K14" s="553"/>
      <c r="L14" s="554"/>
      <c r="M14" s="554"/>
      <c r="N14" s="554"/>
      <c r="O14" s="554"/>
      <c r="P14" s="555"/>
      <c r="Q14" s="139"/>
      <c r="R14" s="204"/>
      <c r="S14" s="204"/>
      <c r="T14" s="204"/>
      <c r="U14" s="210"/>
      <c r="V14" s="210"/>
      <c r="W14" s="209"/>
      <c r="X14" s="209"/>
      <c r="Y14" s="209"/>
      <c r="Z14" s="209"/>
      <c r="AA14" s="209"/>
      <c r="AB14" s="230" t="str">
        <f>'DonnesP-Jadestone'!C22</f>
        <v>Décors 1048 x 6 plaques</v>
      </c>
      <c r="AC14" s="231">
        <f>'DonnesP-Jadestone'!E22</f>
        <v>60.772500000000001</v>
      </c>
      <c r="AD14" s="209"/>
      <c r="AE14" s="232" t="s">
        <v>223</v>
      </c>
      <c r="AF14" s="237"/>
      <c r="AG14" s="209"/>
      <c r="AH14" s="209"/>
      <c r="AI14" s="209"/>
      <c r="AJ14" s="237"/>
      <c r="AK14" s="209"/>
      <c r="AL14" s="209"/>
      <c r="AM14" s="209"/>
      <c r="AN14" s="60"/>
      <c r="AO14" s="60"/>
      <c r="AP14" s="60"/>
      <c r="AQ14" s="60"/>
      <c r="AR14" s="60"/>
      <c r="AS14" s="60"/>
      <c r="AT14" s="60"/>
      <c r="AU14" s="63"/>
      <c r="AV14" s="63"/>
      <c r="AW14" s="63"/>
      <c r="AX14" s="63"/>
      <c r="AY14" s="63"/>
      <c r="AZ14" s="63"/>
      <c r="BA14" s="63"/>
      <c r="BB14" s="63"/>
      <c r="BC14" s="63"/>
      <c r="BD14" s="63"/>
      <c r="BE14" s="63"/>
      <c r="BF14" s="63"/>
      <c r="BG14" s="63"/>
      <c r="BH14" s="63"/>
      <c r="BI14" s="63"/>
    </row>
    <row r="15" spans="1:61" x14ac:dyDescent="0.2">
      <c r="A15" s="60"/>
      <c r="B15" s="60"/>
      <c r="C15" s="137"/>
      <c r="D15" s="138"/>
      <c r="E15" s="138"/>
      <c r="F15" s="42"/>
      <c r="G15" s="42"/>
      <c r="H15" s="42"/>
      <c r="I15" s="42"/>
      <c r="J15" s="138"/>
      <c r="K15" s="138"/>
      <c r="L15" s="138"/>
      <c r="M15" s="138"/>
      <c r="N15" s="138"/>
      <c r="O15" s="138"/>
      <c r="P15" s="138"/>
      <c r="Q15" s="139"/>
      <c r="R15" s="204"/>
      <c r="S15" s="204"/>
      <c r="T15" s="204"/>
      <c r="U15" s="210"/>
      <c r="V15" s="210"/>
      <c r="W15" s="209"/>
      <c r="X15" s="209"/>
      <c r="Y15" s="209"/>
      <c r="Z15" s="209"/>
      <c r="AA15" s="209"/>
      <c r="AB15" s="230" t="str">
        <f>'DonnesP-Jadestone'!C23</f>
        <v>Décors 1049 x 6 plaques</v>
      </c>
      <c r="AC15" s="231">
        <f>'DonnesP-Jadestone'!E23</f>
        <v>60.772500000000001</v>
      </c>
      <c r="AD15" s="209"/>
      <c r="AE15" s="232" t="s">
        <v>224</v>
      </c>
      <c r="AF15" s="240" t="s">
        <v>200</v>
      </c>
      <c r="AG15" s="241" t="s">
        <v>204</v>
      </c>
      <c r="AH15" s="241" t="s">
        <v>207</v>
      </c>
      <c r="AI15" s="241" t="s">
        <v>210</v>
      </c>
      <c r="AJ15" s="241" t="s">
        <v>213</v>
      </c>
      <c r="AL15" s="241" t="s">
        <v>216</v>
      </c>
      <c r="AM15" s="243" t="s">
        <v>225</v>
      </c>
      <c r="AN15" s="60"/>
      <c r="AO15" s="60"/>
      <c r="AP15" s="60"/>
      <c r="AQ15" s="60"/>
      <c r="AR15" s="60"/>
      <c r="AS15" s="60"/>
      <c r="AT15" s="60"/>
      <c r="AU15" s="63"/>
      <c r="AV15" s="63"/>
      <c r="AW15" s="63"/>
      <c r="AX15" s="63"/>
      <c r="AY15" s="63"/>
      <c r="AZ15" s="63"/>
      <c r="BA15" s="63"/>
      <c r="BB15" s="63"/>
      <c r="BC15" s="63"/>
      <c r="BD15" s="63"/>
      <c r="BE15" s="63"/>
      <c r="BF15" s="63"/>
      <c r="BG15" s="63"/>
      <c r="BH15" s="63"/>
      <c r="BI15" s="63"/>
    </row>
    <row r="16" spans="1:61" ht="39" thickBot="1" x14ac:dyDescent="0.25">
      <c r="A16" s="60"/>
      <c r="B16" s="60"/>
      <c r="C16" s="185"/>
      <c r="D16" s="43"/>
      <c r="E16" s="594" t="s">
        <v>472</v>
      </c>
      <c r="F16" s="594"/>
      <c r="G16" s="594"/>
      <c r="H16" s="594"/>
      <c r="I16" s="594"/>
      <c r="J16" s="594"/>
      <c r="K16" s="594"/>
      <c r="L16" s="594"/>
      <c r="M16" s="43"/>
      <c r="N16" s="43"/>
      <c r="O16" s="43"/>
      <c r="P16" s="43"/>
      <c r="Q16" s="186"/>
      <c r="R16" s="204"/>
      <c r="S16" s="204"/>
      <c r="T16" s="204"/>
      <c r="U16" s="210"/>
      <c r="V16" s="210"/>
      <c r="W16" s="209"/>
      <c r="X16" s="209"/>
      <c r="Y16" s="209"/>
      <c r="Z16" s="209"/>
      <c r="AA16" s="209"/>
      <c r="AB16" s="230" t="str">
        <f>'DonnesP-Jadestone'!C24</f>
        <v>Décors 1131 x 6 plaques</v>
      </c>
      <c r="AC16" s="231">
        <f>'DonnesP-Jadestone'!E24</f>
        <v>60.772500000000001</v>
      </c>
      <c r="AD16" s="209"/>
      <c r="AE16" s="244" t="s">
        <v>226</v>
      </c>
      <c r="AF16" s="245" t="s">
        <v>227</v>
      </c>
      <c r="AG16" s="246" t="s">
        <v>163</v>
      </c>
      <c r="AH16" s="247" t="s">
        <v>207</v>
      </c>
      <c r="AI16" s="248" t="s">
        <v>210</v>
      </c>
      <c r="AJ16" s="249" t="s">
        <v>228</v>
      </c>
      <c r="AK16" s="250"/>
      <c r="AL16" s="251"/>
      <c r="AM16" s="252"/>
      <c r="AN16" s="60"/>
      <c r="AO16" s="60"/>
      <c r="AP16" s="60"/>
      <c r="AQ16" s="60"/>
      <c r="AR16" s="60"/>
      <c r="AS16" s="60"/>
      <c r="AT16" s="60"/>
      <c r="AU16" s="63"/>
      <c r="AV16" s="63"/>
      <c r="AW16" s="63"/>
      <c r="AX16" s="63"/>
      <c r="AY16" s="63"/>
      <c r="AZ16" s="63"/>
      <c r="BA16" s="63"/>
      <c r="BB16" s="63"/>
      <c r="BC16" s="63"/>
      <c r="BD16" s="63"/>
      <c r="BE16" s="63"/>
      <c r="BF16" s="63"/>
      <c r="BG16" s="63"/>
      <c r="BH16" s="63"/>
      <c r="BI16" s="63"/>
    </row>
    <row r="17" spans="1:61" ht="21" thickBot="1" x14ac:dyDescent="0.25">
      <c r="A17" s="60"/>
      <c r="B17" s="60"/>
      <c r="C17" s="185"/>
      <c r="D17" s="187" t="s">
        <v>415</v>
      </c>
      <c r="E17" s="145" t="s">
        <v>405</v>
      </c>
      <c r="F17" s="43"/>
      <c r="G17" s="43"/>
      <c r="H17" s="43"/>
      <c r="I17" s="604" t="s">
        <v>416</v>
      </c>
      <c r="J17" s="604"/>
      <c r="K17" s="604"/>
      <c r="L17" s="604"/>
      <c r="M17" s="604"/>
      <c r="N17" s="43"/>
      <c r="O17" s="145" t="s">
        <v>414</v>
      </c>
      <c r="P17" s="43"/>
      <c r="Q17" s="43"/>
      <c r="R17" s="623" t="s">
        <v>397</v>
      </c>
      <c r="S17" s="619"/>
      <c r="T17" s="204"/>
      <c r="U17" s="253"/>
      <c r="V17" s="253"/>
      <c r="W17" s="209"/>
      <c r="X17" s="209"/>
      <c r="Y17" s="209"/>
      <c r="Z17" s="209"/>
      <c r="AA17" s="209"/>
      <c r="AB17" s="230" t="str">
        <f>'DonnesP-Jadestone'!C25</f>
        <v>Décors 1132 x 6 plaques</v>
      </c>
      <c r="AC17" s="231">
        <f>'DonnesP-Jadestone'!E25</f>
        <v>60.772500000000001</v>
      </c>
      <c r="AD17" s="209"/>
      <c r="AE17" s="254" t="s">
        <v>230</v>
      </c>
      <c r="AF17" s="255">
        <f>SUMPRODUCT((nom=AG17)*1)-SUMPRODUCT((AG18:AG73=AG17)*1)</f>
        <v>1</v>
      </c>
      <c r="AG17" s="256" t="s">
        <v>196</v>
      </c>
      <c r="AH17" s="257" t="s">
        <v>409</v>
      </c>
      <c r="AI17" s="258">
        <v>1</v>
      </c>
      <c r="AJ17" s="259" t="str">
        <f>IF(SUMPRODUCT((nom=AG17)*(nom=choix_nom)*(Prépa=AH17))-SUMPRODUCT((AG18:AG73=AG17)*(AG18:AG73=choix_nom)*(AH18:AH73=AH17))&gt;0,AH17,"")</f>
        <v/>
      </c>
      <c r="AK17" s="260" t="str">
        <f>IF(AJ17="","",IF(ISERROR(INDEX(AK$16:AK16,MATCH(AJ17,AJ$16:AJ16,0))),MAX(AK$16:AK16)+1,INDEX(AK$16:AK16,MATCH(AJ17,AJ$16:AJ16,0))))</f>
        <v/>
      </c>
      <c r="AL17" s="261">
        <f>IF(MIN(AK17:AK73)&gt;0,MIN(AK17:AK73),"")</f>
        <v>1</v>
      </c>
      <c r="AM17" s="262" t="str">
        <f t="shared" ref="AM17:AM48" si="0">IF(AL17="","",INDEX(ANNULNB3,MATCH(AL17,$AK$17:$AK$73,0)))</f>
        <v>Sous couche Löva</v>
      </c>
      <c r="AN17" s="60"/>
      <c r="AO17" s="60"/>
      <c r="AP17" s="60"/>
      <c r="AQ17" s="60"/>
      <c r="AR17" s="60"/>
      <c r="AS17" s="60"/>
      <c r="AT17" s="60"/>
      <c r="AU17" s="63"/>
      <c r="AV17" s="63"/>
      <c r="AW17" s="63"/>
      <c r="AX17" s="63"/>
      <c r="AY17" s="63"/>
      <c r="AZ17" s="63"/>
      <c r="BA17" s="63"/>
      <c r="BB17" s="63"/>
      <c r="BC17" s="63"/>
      <c r="BD17" s="63"/>
      <c r="BE17" s="63"/>
      <c r="BF17" s="63"/>
      <c r="BG17" s="63"/>
      <c r="BH17" s="63"/>
      <c r="BI17" s="63"/>
    </row>
    <row r="18" spans="1:61" ht="5.0999999999999996" customHeight="1" thickBot="1" x14ac:dyDescent="0.25">
      <c r="A18" s="60"/>
      <c r="B18" s="60"/>
      <c r="C18" s="185"/>
      <c r="D18" s="43"/>
      <c r="E18" s="43"/>
      <c r="F18" s="43"/>
      <c r="G18" s="43"/>
      <c r="H18" s="43"/>
      <c r="I18" s="43"/>
      <c r="J18" s="43"/>
      <c r="K18" s="43"/>
      <c r="L18" s="43"/>
      <c r="M18" s="43"/>
      <c r="N18" s="43"/>
      <c r="O18" s="43"/>
      <c r="P18" s="43"/>
      <c r="Q18" s="43"/>
      <c r="R18" s="624"/>
      <c r="S18" s="620"/>
      <c r="T18" s="204"/>
      <c r="U18" s="263"/>
      <c r="V18" s="263"/>
      <c r="W18" s="209"/>
      <c r="X18" s="209"/>
      <c r="Y18" s="209"/>
      <c r="Z18" s="209"/>
      <c r="AA18" s="209"/>
      <c r="AB18" s="230" t="str">
        <f>'DonnesP-Jadestone'!C26</f>
        <v>Décors 1136 x 6 plaques</v>
      </c>
      <c r="AC18" s="231">
        <f>'DonnesP-Jadestone'!E26</f>
        <v>60.772500000000001</v>
      </c>
      <c r="AD18" s="209"/>
      <c r="AE18" s="254" t="s">
        <v>231</v>
      </c>
      <c r="AF18" s="264">
        <f>SUMPRODUCT((nom=AG18)*1)-SUMPRODUCT((AG19:AG73=AG18)*1)</f>
        <v>1</v>
      </c>
      <c r="AG18" s="265" t="s">
        <v>199</v>
      </c>
      <c r="AH18" s="266" t="s">
        <v>409</v>
      </c>
      <c r="AI18" s="267">
        <v>1</v>
      </c>
      <c r="AJ18" s="268" t="str">
        <f>IF(SUMPRODUCT((nom=AG18)*(nom=choix_nom)*(Prépa=AH18))-SUMPRODUCT((AG19:AG73=AG18)*(AG19:AG73=choix_nom)*(AH19:AH73=AH18))&gt;0,AH18,"")</f>
        <v/>
      </c>
      <c r="AK18" s="269" t="str">
        <f>IF(AJ18="","",IF(ISERROR(INDEX(AK$16:AK17,MATCH(AJ18,AJ$16:AJ17,0))),MAX(AK$16:AK17)+1,INDEX(AK$16:AK17,MATCH(AJ18,AJ$16:AJ17,0))))</f>
        <v/>
      </c>
      <c r="AL18" s="269" t="str">
        <f t="shared" ref="AL18:AL44" si="1">IF(AL17="","",IF(AL17=MAX($AK$17:$AK$73),"",AL17+1))</f>
        <v/>
      </c>
      <c r="AM18" s="270" t="str">
        <f t="shared" si="0"/>
        <v/>
      </c>
      <c r="AN18" s="60"/>
      <c r="AO18" s="60"/>
      <c r="AP18" s="60"/>
      <c r="AQ18" s="60"/>
      <c r="AR18" s="60"/>
      <c r="AS18" s="60"/>
      <c r="AT18" s="60"/>
      <c r="AU18" s="63"/>
      <c r="AV18" s="63"/>
      <c r="AW18" s="63"/>
      <c r="AX18" s="63"/>
      <c r="AY18" s="63"/>
      <c r="AZ18" s="63"/>
      <c r="BA18" s="63"/>
      <c r="BB18" s="63"/>
      <c r="BC18" s="63"/>
      <c r="BD18" s="63"/>
      <c r="BE18" s="63"/>
      <c r="BF18" s="63"/>
      <c r="BG18" s="63"/>
      <c r="BH18" s="63"/>
      <c r="BI18" s="63"/>
    </row>
    <row r="19" spans="1:61" ht="21" thickBot="1" x14ac:dyDescent="0.25">
      <c r="A19" s="60"/>
      <c r="B19" s="60"/>
      <c r="C19" s="50"/>
      <c r="D19" s="51" t="s">
        <v>417</v>
      </c>
      <c r="E19" s="52" t="s">
        <v>399</v>
      </c>
      <c r="F19" s="44"/>
      <c r="G19" s="44"/>
      <c r="H19" s="44"/>
      <c r="I19" s="53"/>
      <c r="J19" s="54"/>
      <c r="K19" s="559" t="s">
        <v>229</v>
      </c>
      <c r="L19" s="559"/>
      <c r="M19" s="559"/>
      <c r="N19" s="560"/>
      <c r="O19" s="143"/>
      <c r="P19" s="144" t="s">
        <v>171</v>
      </c>
      <c r="Q19" s="54"/>
      <c r="R19" s="625"/>
      <c r="S19" s="621"/>
      <c r="T19" s="204"/>
      <c r="U19" s="263"/>
      <c r="V19" s="263"/>
      <c r="W19" s="209"/>
      <c r="X19" s="209"/>
      <c r="Y19" s="209"/>
      <c r="Z19" s="209"/>
      <c r="AA19" s="209"/>
      <c r="AB19" s="230" t="str">
        <f>'DonnesP-Jadestone'!C27</f>
        <v>Décors 1139 x 6 plaques</v>
      </c>
      <c r="AC19" s="231">
        <f>'DonnesP-Jadestone'!E27</f>
        <v>60.772500000000001</v>
      </c>
      <c r="AD19" s="209"/>
      <c r="AE19" s="271" t="s">
        <v>240</v>
      </c>
      <c r="AF19" s="264">
        <f>SUMPRODUCT((nom=AG19)*1)-SUMPRODUCT((AG20:AG73=AG19)*1)</f>
        <v>1</v>
      </c>
      <c r="AG19" s="265" t="s">
        <v>203</v>
      </c>
      <c r="AH19" s="266" t="s">
        <v>409</v>
      </c>
      <c r="AI19" s="267">
        <v>1</v>
      </c>
      <c r="AJ19" s="268" t="str">
        <f>IF(SUMPRODUCT((nom=AG19)*(nom=choix_nom)*(Prépa=AH19))-SUMPRODUCT((AG20:AG73=AG19)*(AG20:AG73=choix_nom)*(AH20:AH73=AH19))&gt;0,AH19,"")</f>
        <v/>
      </c>
      <c r="AK19" s="269" t="str">
        <f>IF(AJ19="","",IF(ISERROR(INDEX(AK$16:AK18,MATCH(AJ19,AJ$16:AJ18,0))),MAX(AK$16:AK18)+1,INDEX(AK$16:AK18,MATCH(AJ19,AJ$16:AJ18,0))))</f>
        <v/>
      </c>
      <c r="AL19" s="269" t="str">
        <f t="shared" si="1"/>
        <v/>
      </c>
      <c r="AM19" s="270" t="str">
        <f t="shared" si="0"/>
        <v/>
      </c>
      <c r="AN19" s="60"/>
      <c r="AO19" s="60"/>
      <c r="AP19" s="60"/>
      <c r="AQ19" s="60"/>
      <c r="AR19" s="60"/>
      <c r="AS19" s="60"/>
      <c r="AT19" s="60"/>
      <c r="AU19" s="63"/>
      <c r="AV19" s="63"/>
      <c r="AW19" s="63"/>
      <c r="AX19" s="63"/>
      <c r="AY19" s="63"/>
      <c r="AZ19" s="63"/>
      <c r="BA19" s="63"/>
      <c r="BB19" s="63"/>
      <c r="BC19" s="63"/>
      <c r="BD19" s="63"/>
      <c r="BE19" s="63"/>
      <c r="BF19" s="63"/>
      <c r="BG19" s="63"/>
      <c r="BH19" s="63"/>
      <c r="BI19" s="63"/>
    </row>
    <row r="20" spans="1:61" ht="5.0999999999999996" customHeight="1" thickBot="1" x14ac:dyDescent="0.25">
      <c r="A20" s="60"/>
      <c r="B20" s="60"/>
      <c r="C20" s="140"/>
      <c r="D20" s="141"/>
      <c r="E20" s="141"/>
      <c r="F20" s="43"/>
      <c r="G20" s="43"/>
      <c r="H20" s="43"/>
      <c r="I20" s="43"/>
      <c r="J20" s="141"/>
      <c r="K20" s="141"/>
      <c r="L20" s="141"/>
      <c r="M20" s="141"/>
      <c r="N20" s="141"/>
      <c r="O20" s="141"/>
      <c r="P20" s="141"/>
      <c r="Q20" s="141"/>
      <c r="R20" s="625"/>
      <c r="S20" s="621"/>
      <c r="T20" s="204"/>
      <c r="U20" s="528" t="s">
        <v>422</v>
      </c>
      <c r="V20" s="529"/>
      <c r="W20" s="529"/>
      <c r="X20" s="530"/>
      <c r="Y20" s="209"/>
      <c r="Z20" s="209"/>
      <c r="AA20" s="209"/>
      <c r="AB20" s="230" t="str">
        <f>'DonnesP-Jadestone'!C28</f>
        <v>Décors 1140 x 6 plaques</v>
      </c>
      <c r="AC20" s="231">
        <f>'DonnesP-Jadestone'!E28</f>
        <v>60.772500000000001</v>
      </c>
      <c r="AD20" s="209"/>
      <c r="AE20" s="271" t="s">
        <v>241</v>
      </c>
      <c r="AF20" s="264">
        <f>SUMPRODUCT((nom=AG20)*1)-SUMPRODUCT((AG21:AG73=AG20)*1)</f>
        <v>1</v>
      </c>
      <c r="AG20" s="265" t="s">
        <v>206</v>
      </c>
      <c r="AH20" s="266" t="s">
        <v>409</v>
      </c>
      <c r="AI20" s="267">
        <v>1</v>
      </c>
      <c r="AJ20" s="268" t="str">
        <f>IF(SUMPRODUCT((nom=AG20)*(nom=choix_nom)*(Prépa=AH20))-SUMPRODUCT((AG21:AG73=AG20)*(AG21:AG73=choix_nom)*(AH21:AH73=AH20))&gt;0,AH20,"")</f>
        <v/>
      </c>
      <c r="AK20" s="269" t="str">
        <f>IF(AJ20="","",IF(ISERROR(INDEX(AK$16:AK19,MATCH(AJ20,AJ$16:AJ19,0))),MAX(AK$16:AK19)+1,INDEX(AK$16:AK19,MATCH(AJ20,AJ$16:AJ19,0))))</f>
        <v/>
      </c>
      <c r="AL20" s="269" t="str">
        <f t="shared" si="1"/>
        <v/>
      </c>
      <c r="AM20" s="270" t="str">
        <f t="shared" si="0"/>
        <v/>
      </c>
      <c r="AN20" s="60"/>
      <c r="AO20" s="60"/>
      <c r="AP20" s="60"/>
      <c r="AQ20" s="60"/>
      <c r="AR20" s="60"/>
      <c r="AS20" s="60"/>
      <c r="AT20" s="60"/>
      <c r="AU20" s="63"/>
      <c r="AV20" s="63"/>
      <c r="AW20" s="63"/>
      <c r="AX20" s="63"/>
      <c r="AY20" s="63"/>
      <c r="AZ20" s="63"/>
      <c r="BA20" s="63"/>
      <c r="BB20" s="63"/>
      <c r="BC20" s="63"/>
      <c r="BD20" s="63"/>
      <c r="BE20" s="63"/>
      <c r="BF20" s="63"/>
      <c r="BG20" s="63"/>
      <c r="BH20" s="63"/>
      <c r="BI20" s="63"/>
    </row>
    <row r="21" spans="1:61" ht="13.5" thickBot="1" x14ac:dyDescent="0.25">
      <c r="A21" s="60"/>
      <c r="B21" s="60"/>
      <c r="C21" s="140"/>
      <c r="D21" s="141" t="s">
        <v>408</v>
      </c>
      <c r="E21" s="145" t="s">
        <v>440</v>
      </c>
      <c r="F21" s="43"/>
      <c r="G21" s="43"/>
      <c r="H21" s="43"/>
      <c r="I21" s="43" t="s">
        <v>232</v>
      </c>
      <c r="J21" s="556">
        <v>10</v>
      </c>
      <c r="K21" s="557"/>
      <c r="L21" s="144" t="s">
        <v>233</v>
      </c>
      <c r="M21" s="141"/>
      <c r="N21" s="127" t="s">
        <v>234</v>
      </c>
      <c r="O21" s="143">
        <v>12</v>
      </c>
      <c r="P21" s="144" t="s">
        <v>233</v>
      </c>
      <c r="Q21" s="101"/>
      <c r="R21" s="625"/>
      <c r="S21" s="621"/>
      <c r="T21" s="204"/>
      <c r="U21" s="272"/>
      <c r="V21" s="273"/>
      <c r="W21" s="274"/>
      <c r="X21" s="267"/>
      <c r="Y21" s="209"/>
      <c r="Z21" s="209"/>
      <c r="AA21" s="209"/>
      <c r="AB21" s="230" t="str">
        <f>'DonnesP-Jadestone'!C29</f>
        <v>Décors 1141 x 6 plaques</v>
      </c>
      <c r="AC21" s="231">
        <f>'DonnesP-Jadestone'!E29</f>
        <v>60.772500000000001</v>
      </c>
      <c r="AD21" s="209"/>
      <c r="AE21" s="271" t="s">
        <v>243</v>
      </c>
      <c r="AF21" s="264">
        <f>SUMPRODUCT((nom=AG21)*1)-SUMPRODUCT((AG22:AG73=AG21)*1)</f>
        <v>1</v>
      </c>
      <c r="AG21" s="265" t="s">
        <v>209</v>
      </c>
      <c r="AH21" s="266" t="s">
        <v>409</v>
      </c>
      <c r="AI21" s="267">
        <v>1</v>
      </c>
      <c r="AJ21" s="268" t="str">
        <f>IF(SUMPRODUCT((nom=AG21)*(nom=choix_nom)*(Prépa=AH21))-SUMPRODUCT((AG22:AG73=AG21)*(AG22:AG73=choix_nom)*(AH22:AH73=AH21))&gt;0,AH21,"")</f>
        <v/>
      </c>
      <c r="AK21" s="269" t="str">
        <f>IF(AJ21="","",IF(ISERROR(INDEX(AK$16:AK20,MATCH(AJ21,AJ$16:AJ20,0))),MAX(AK$16:AK20)+1,INDEX(AK$16:AK20,MATCH(AJ21,AJ$16:AJ20,0))))</f>
        <v/>
      </c>
      <c r="AL21" s="269" t="str">
        <f t="shared" si="1"/>
        <v/>
      </c>
      <c r="AM21" s="270" t="str">
        <f t="shared" si="0"/>
        <v/>
      </c>
      <c r="AN21" s="60"/>
      <c r="AO21" s="60"/>
      <c r="AP21" s="60"/>
      <c r="AQ21" s="60"/>
      <c r="AR21" s="60"/>
      <c r="AS21" s="60"/>
      <c r="AT21" s="60"/>
      <c r="AU21" s="63"/>
      <c r="AV21" s="63"/>
      <c r="AW21" s="63"/>
      <c r="AX21" s="63"/>
      <c r="AY21" s="63"/>
      <c r="AZ21" s="63"/>
      <c r="BA21" s="63"/>
      <c r="BB21" s="63"/>
      <c r="BC21" s="63"/>
      <c r="BD21" s="63"/>
      <c r="BE21" s="63"/>
      <c r="BF21" s="63"/>
      <c r="BG21" s="63"/>
      <c r="BH21" s="63"/>
      <c r="BI21" s="63"/>
    </row>
    <row r="22" spans="1:61" ht="5.0999999999999996" customHeight="1" thickBot="1" x14ac:dyDescent="0.25">
      <c r="A22" s="60"/>
      <c r="B22" s="60"/>
      <c r="C22" s="140"/>
      <c r="D22" s="141"/>
      <c r="E22" s="141"/>
      <c r="F22" s="43"/>
      <c r="G22" s="43"/>
      <c r="H22" s="43"/>
      <c r="I22" s="43"/>
      <c r="J22" s="141"/>
      <c r="K22" s="141"/>
      <c r="L22" s="141"/>
      <c r="M22" s="141"/>
      <c r="N22" s="127"/>
      <c r="O22" s="141"/>
      <c r="P22" s="141"/>
      <c r="Q22" s="101"/>
      <c r="R22" s="625"/>
      <c r="S22" s="621"/>
      <c r="T22" s="204"/>
      <c r="U22" s="531" t="s">
        <v>423</v>
      </c>
      <c r="V22" s="532"/>
      <c r="W22" s="275">
        <f>(J21*O21)+O19</f>
        <v>120</v>
      </c>
      <c r="X22" s="466" t="s">
        <v>171</v>
      </c>
      <c r="Y22" s="209"/>
      <c r="Z22" s="209"/>
      <c r="AA22" s="209"/>
      <c r="AB22" s="230" t="str">
        <f>'DonnesP-Jadestone'!C30</f>
        <v>Décors 1143 x 6 plaques</v>
      </c>
      <c r="AC22" s="231">
        <f>'DonnesP-Jadestone'!E30</f>
        <v>60.772500000000001</v>
      </c>
      <c r="AD22" s="209"/>
      <c r="AE22" s="271" t="s">
        <v>244</v>
      </c>
      <c r="AF22" s="264">
        <f>SUMPRODUCT((nom=AG22)*1)-SUMPRODUCT((AG23:AG73=AG22)*1)</f>
        <v>1</v>
      </c>
      <c r="AG22" s="265" t="s">
        <v>212</v>
      </c>
      <c r="AH22" s="266" t="s">
        <v>409</v>
      </c>
      <c r="AI22" s="267">
        <v>1</v>
      </c>
      <c r="AJ22" s="268" t="str">
        <f>IF(SUMPRODUCT((nom=AG22)*(nom=choix_nom)*(Prépa=AH22))-SUMPRODUCT((AG23:AG73=AG22)*(AG23:AG73=choix_nom)*(AH23:AH73=AH22))&gt;0,AH22,"")</f>
        <v>Sous couche Löva</v>
      </c>
      <c r="AK22" s="269">
        <f>IF(AJ22="","",IF(ISERROR(INDEX(AK$16:AK21,MATCH(AJ22,AJ$16:AJ21,0))),MAX(AK$16:AK21)+1,INDEX(AK$16:AK21,MATCH(AJ22,AJ$16:AJ21,0))))</f>
        <v>1</v>
      </c>
      <c r="AL22" s="269" t="str">
        <f t="shared" si="1"/>
        <v/>
      </c>
      <c r="AM22" s="270" t="str">
        <f t="shared" si="0"/>
        <v/>
      </c>
      <c r="AN22" s="60"/>
      <c r="AO22" s="60"/>
      <c r="AP22" s="60"/>
      <c r="AQ22" s="60"/>
      <c r="AR22" s="60"/>
      <c r="AS22" s="60"/>
      <c r="AT22" s="60"/>
      <c r="AU22" s="63"/>
      <c r="AV22" s="63"/>
      <c r="AW22" s="63"/>
      <c r="AX22" s="63"/>
      <c r="AY22" s="63"/>
      <c r="AZ22" s="63"/>
      <c r="BA22" s="63"/>
      <c r="BB22" s="63"/>
      <c r="BC22" s="63"/>
      <c r="BD22" s="63"/>
      <c r="BE22" s="63"/>
      <c r="BF22" s="63"/>
      <c r="BG22" s="63"/>
      <c r="BH22" s="63"/>
      <c r="BI22" s="63"/>
    </row>
    <row r="23" spans="1:61" ht="15" x14ac:dyDescent="0.2">
      <c r="A23" s="60"/>
      <c r="B23" s="60"/>
      <c r="C23" s="50"/>
      <c r="D23" s="55" t="s">
        <v>236</v>
      </c>
      <c r="E23" s="101"/>
      <c r="F23" s="147"/>
      <c r="G23" s="53"/>
      <c r="H23" s="53"/>
      <c r="I23" s="53"/>
      <c r="J23" s="54"/>
      <c r="K23" s="54"/>
      <c r="L23" s="54"/>
      <c r="M23" s="54"/>
      <c r="N23" s="54"/>
      <c r="O23" s="54"/>
      <c r="P23" s="54"/>
      <c r="Q23" s="54"/>
      <c r="R23" s="625"/>
      <c r="S23" s="621"/>
      <c r="T23" s="206"/>
      <c r="U23" s="272"/>
      <c r="V23" s="273"/>
      <c r="W23" s="274"/>
      <c r="X23" s="267"/>
      <c r="Y23" s="209"/>
      <c r="Z23" s="209"/>
      <c r="AA23" s="209"/>
      <c r="AB23" s="230" t="str">
        <f>'DonnesP-Jadestone'!C31</f>
        <v>Décors 1144 x 6 plaques</v>
      </c>
      <c r="AC23" s="231">
        <f>'DonnesP-Jadestone'!E31</f>
        <v>60.772500000000001</v>
      </c>
      <c r="AD23" s="209"/>
      <c r="AE23" s="271" t="s">
        <v>246</v>
      </c>
      <c r="AF23" s="264">
        <f>SUMPRODUCT((nom=AG23)*1)-SUMPRODUCT((AG24:AG73=AG23)*1)</f>
        <v>1</v>
      </c>
      <c r="AG23" s="265" t="s">
        <v>215</v>
      </c>
      <c r="AH23" s="266" t="s">
        <v>409</v>
      </c>
      <c r="AI23" s="267">
        <v>2</v>
      </c>
      <c r="AJ23" s="268" t="str">
        <f>IF(SUMPRODUCT((nom=AG23)*(nom=choix_nom)*(Prépa=AH23))-SUMPRODUCT((AG24:AG73=AG23)*(AG24:AG73=choix_nom)*(AH24:AH73=AH23))&gt;0,AH23,"")</f>
        <v/>
      </c>
      <c r="AK23" s="269" t="str">
        <f>IF(AJ23="","",IF(ISERROR(INDEX(AK$16:AK22,MATCH(AJ23,AJ$16:AJ22,0))),MAX(AK$16:AK22)+1,INDEX(AK$16:AK22,MATCH(AJ23,AJ$16:AJ22,0))))</f>
        <v/>
      </c>
      <c r="AL23" s="269" t="str">
        <f t="shared" si="1"/>
        <v/>
      </c>
      <c r="AM23" s="270" t="str">
        <f t="shared" si="0"/>
        <v/>
      </c>
      <c r="AN23" s="60"/>
      <c r="AO23" s="60"/>
      <c r="AP23" s="60"/>
      <c r="AQ23" s="60"/>
      <c r="AR23" s="60"/>
      <c r="AS23" s="60"/>
      <c r="AT23" s="60"/>
      <c r="AU23" s="63"/>
      <c r="AV23" s="63"/>
      <c r="AW23" s="63"/>
      <c r="AX23" s="63"/>
      <c r="AY23" s="63"/>
      <c r="AZ23" s="63"/>
      <c r="BA23" s="63"/>
      <c r="BB23" s="63"/>
      <c r="BC23" s="63"/>
      <c r="BD23" s="63"/>
      <c r="BE23" s="63"/>
      <c r="BF23" s="63"/>
      <c r="BG23" s="63"/>
      <c r="BH23" s="63"/>
      <c r="BI23" s="63"/>
    </row>
    <row r="24" spans="1:61" ht="5.0999999999999996" customHeight="1" thickBot="1" x14ac:dyDescent="0.25">
      <c r="A24" s="60"/>
      <c r="B24" s="60"/>
      <c r="C24" s="140"/>
      <c r="D24" s="141"/>
      <c r="E24" s="141"/>
      <c r="F24" s="43"/>
      <c r="G24" s="43"/>
      <c r="H24" s="43"/>
      <c r="I24" s="43"/>
      <c r="J24" s="141"/>
      <c r="K24" s="141"/>
      <c r="L24" s="141"/>
      <c r="M24" s="141"/>
      <c r="N24" s="141"/>
      <c r="O24" s="141"/>
      <c r="P24" s="141"/>
      <c r="Q24" s="141"/>
      <c r="R24" s="625"/>
      <c r="S24" s="621"/>
      <c r="T24" s="207"/>
      <c r="U24" s="276"/>
      <c r="V24" s="277"/>
      <c r="W24" s="274"/>
      <c r="X24" s="267"/>
      <c r="Y24" s="209"/>
      <c r="Z24" s="209"/>
      <c r="AA24" s="209"/>
      <c r="AB24" s="230" t="str">
        <f>'DonnesP-Jadestone'!C32</f>
        <v>Décors 1146 x 6 plaques</v>
      </c>
      <c r="AC24" s="231">
        <f>'DonnesP-Jadestone'!E32</f>
        <v>60.772500000000001</v>
      </c>
      <c r="AD24" s="209"/>
      <c r="AE24" s="271" t="s">
        <v>247</v>
      </c>
      <c r="AF24" s="264">
        <f>SUMPRODUCT((nom=AG24)*1)-SUMPRODUCT((AG25:AG73=AG24)*1)</f>
        <v>1</v>
      </c>
      <c r="AG24" s="265" t="s">
        <v>218</v>
      </c>
      <c r="AH24" s="266" t="s">
        <v>409</v>
      </c>
      <c r="AI24" s="267">
        <v>2</v>
      </c>
      <c r="AJ24" s="268" t="str">
        <f>IF(SUMPRODUCT((nom=AG24)*(nom=choix_nom)*(Prépa=AH24))-SUMPRODUCT((AG25:AG73=AG24)*(AG25:AG73=choix_nom)*(AH25:AH73=AH24))&gt;0,AH24,"")</f>
        <v/>
      </c>
      <c r="AK24" s="269" t="str">
        <f>IF(AJ24="","",IF(ISERROR(INDEX(AK$16:AK23,MATCH(AJ24,AJ$16:AJ23,0))),MAX(AK$16:AK23)+1,INDEX(AK$16:AK23,MATCH(AJ24,AJ$16:AJ23,0))))</f>
        <v/>
      </c>
      <c r="AL24" s="269" t="str">
        <f t="shared" si="1"/>
        <v/>
      </c>
      <c r="AM24" s="270" t="str">
        <f t="shared" si="0"/>
        <v/>
      </c>
      <c r="AN24" s="60"/>
      <c r="AO24" s="60"/>
      <c r="AP24" s="60"/>
      <c r="AQ24" s="60"/>
      <c r="AR24" s="60"/>
      <c r="AS24" s="60"/>
      <c r="AT24" s="60"/>
      <c r="AU24" s="63"/>
      <c r="AV24" s="63"/>
      <c r="AW24" s="63"/>
      <c r="AX24" s="63"/>
      <c r="AY24" s="63"/>
      <c r="AZ24" s="63"/>
      <c r="BA24" s="63"/>
      <c r="BB24" s="63"/>
      <c r="BC24" s="63"/>
      <c r="BD24" s="63"/>
      <c r="BE24" s="63"/>
      <c r="BF24" s="63"/>
      <c r="BG24" s="63"/>
      <c r="BH24" s="63"/>
      <c r="BI24" s="63"/>
    </row>
    <row r="25" spans="1:61" ht="13.5" thickBot="1" x14ac:dyDescent="0.25">
      <c r="A25" s="60"/>
      <c r="B25" s="60"/>
      <c r="C25" s="140"/>
      <c r="D25" s="141" t="s">
        <v>237</v>
      </c>
      <c r="E25" s="56" t="s">
        <v>238</v>
      </c>
      <c r="F25" s="148"/>
      <c r="G25" s="57" t="s">
        <v>172</v>
      </c>
      <c r="H25" s="43"/>
      <c r="I25" s="43" t="s">
        <v>234</v>
      </c>
      <c r="J25" s="556"/>
      <c r="K25" s="557"/>
      <c r="L25" s="144" t="s">
        <v>233</v>
      </c>
      <c r="M25" s="176" t="s">
        <v>235</v>
      </c>
      <c r="N25" s="141"/>
      <c r="O25" s="143"/>
      <c r="P25" s="144" t="s">
        <v>233</v>
      </c>
      <c r="Q25" s="101"/>
      <c r="R25" s="626"/>
      <c r="S25" s="622"/>
      <c r="T25" s="207"/>
      <c r="U25" s="278">
        <v>0.15</v>
      </c>
      <c r="V25" s="533" t="s">
        <v>424</v>
      </c>
      <c r="W25" s="534"/>
      <c r="X25" s="535"/>
      <c r="Y25" s="209"/>
      <c r="Z25" s="209"/>
      <c r="AA25" s="209"/>
      <c r="AB25" s="230" t="str">
        <f>'DonnesP-Jadestone'!C33</f>
        <v>Décors 1149 x 6 plaques</v>
      </c>
      <c r="AC25" s="231">
        <f>'DonnesP-Jadestone'!E33</f>
        <v>60.772500000000001</v>
      </c>
      <c r="AD25" s="209"/>
      <c r="AE25" s="271" t="s">
        <v>249</v>
      </c>
      <c r="AF25" s="279">
        <f>SUMPRODUCT((nom=AG25)*1)-SUMPRODUCT((AG26:AG73=AG25)*1)</f>
        <v>1</v>
      </c>
      <c r="AG25" s="265" t="s">
        <v>221</v>
      </c>
      <c r="AH25" s="266" t="s">
        <v>409</v>
      </c>
      <c r="AI25" s="267">
        <v>1</v>
      </c>
      <c r="AJ25" s="268" t="str">
        <f>IF(SUMPRODUCT((nom=AG25)*(nom=choix_nom)*(Prépa=AH25))-SUMPRODUCT((AG26:AG73=AG25)*(AG26:AG73=choix_nom)*(AH26:AH73=AH25))&gt;0,AH25,"")</f>
        <v/>
      </c>
      <c r="AK25" s="269" t="str">
        <f>IF(AJ25="","",IF(ISERROR(INDEX(AK$16:AK24,MATCH(AJ25,AJ$16:AJ24,0))),MAX(AK$16:AK24)+1,INDEX(AK$16:AK24,MATCH(AJ25,AJ$16:AJ24,0))))</f>
        <v/>
      </c>
      <c r="AL25" s="269" t="str">
        <f t="shared" si="1"/>
        <v/>
      </c>
      <c r="AM25" s="270" t="str">
        <f t="shared" si="0"/>
        <v/>
      </c>
      <c r="AN25" s="60"/>
      <c r="AO25" s="60"/>
      <c r="AP25" s="60"/>
      <c r="AQ25" s="60"/>
      <c r="AR25" s="60"/>
      <c r="AS25" s="60"/>
      <c r="AT25" s="63"/>
      <c r="AU25" s="63"/>
      <c r="AV25" s="63"/>
      <c r="AW25" s="63"/>
      <c r="AX25" s="63"/>
      <c r="AY25" s="63"/>
      <c r="AZ25" s="63"/>
      <c r="BA25" s="63"/>
      <c r="BB25" s="63"/>
      <c r="BC25" s="63"/>
      <c r="BD25" s="63"/>
      <c r="BE25" s="63"/>
      <c r="BF25" s="63"/>
      <c r="BG25" s="63"/>
      <c r="BH25" s="63"/>
      <c r="BI25" s="63"/>
    </row>
    <row r="26" spans="1:61" ht="5.0999999999999996" customHeight="1" thickBot="1" x14ac:dyDescent="0.25">
      <c r="A26" s="60"/>
      <c r="B26" s="60"/>
      <c r="C26" s="140"/>
      <c r="D26" s="141"/>
      <c r="E26" s="176"/>
      <c r="F26" s="141"/>
      <c r="G26" s="141"/>
      <c r="H26" s="43"/>
      <c r="I26" s="43"/>
      <c r="J26" s="141"/>
      <c r="K26" s="141"/>
      <c r="L26" s="141"/>
      <c r="M26" s="176"/>
      <c r="N26" s="141"/>
      <c r="O26" s="141"/>
      <c r="P26" s="141"/>
      <c r="Q26" s="146"/>
      <c r="R26" s="207"/>
      <c r="S26" s="207"/>
      <c r="T26" s="204"/>
      <c r="U26" s="280"/>
      <c r="V26" s="464"/>
      <c r="W26" s="281">
        <f>F25*J25*O25</f>
        <v>0</v>
      </c>
      <c r="X26" s="466" t="s">
        <v>171</v>
      </c>
      <c r="Y26" s="209"/>
      <c r="Z26" s="209"/>
      <c r="AA26" s="209"/>
      <c r="AB26" s="230" t="str">
        <f>'DonnesP-Jadestone'!C34</f>
        <v>Décors 1232 x 6 plaques</v>
      </c>
      <c r="AC26" s="231">
        <f>'DonnesP-Jadestone'!E34</f>
        <v>60.772500000000001</v>
      </c>
      <c r="AD26" s="209"/>
      <c r="AE26" s="271" t="s">
        <v>250</v>
      </c>
      <c r="AF26" s="264">
        <f>SUMPRODUCT((nom=AG26)*1)-SUMPRODUCT((AG27:AG73=AG26)*1)</f>
        <v>1</v>
      </c>
      <c r="AG26" s="265" t="s">
        <v>222</v>
      </c>
      <c r="AH26" s="266" t="s">
        <v>409</v>
      </c>
      <c r="AI26" s="267">
        <v>1</v>
      </c>
      <c r="AJ26" s="268" t="str">
        <f>IF(SUMPRODUCT((nom=AG26)*(nom=choix_nom)*(Prépa=AH26))-SUMPRODUCT((AG27:AG73=AG26)*(AG27:AG73=choix_nom)*(AH27:AH73=AH26))&gt;0,AH26,"")</f>
        <v/>
      </c>
      <c r="AK26" s="269" t="str">
        <f>IF(AJ26="","",IF(ISERROR(INDEX(AK$16:AK25,MATCH(AJ26,AJ$16:AJ25,0))),MAX(AK$16:AK25)+1,INDEX(AK$16:AK25,MATCH(AJ26,AJ$16:AJ25,0))))</f>
        <v/>
      </c>
      <c r="AL26" s="269" t="str">
        <f t="shared" si="1"/>
        <v/>
      </c>
      <c r="AM26" s="270" t="str">
        <f t="shared" si="0"/>
        <v/>
      </c>
      <c r="AN26" s="60"/>
      <c r="AO26" s="60"/>
      <c r="AP26" s="60"/>
      <c r="AQ26" s="60"/>
      <c r="AR26" s="60"/>
      <c r="AS26" s="60"/>
      <c r="AT26" s="60"/>
      <c r="AU26" s="63"/>
      <c r="AV26" s="63"/>
      <c r="AW26" s="63"/>
      <c r="AX26" s="63"/>
      <c r="AY26" s="63"/>
      <c r="AZ26" s="63"/>
      <c r="BA26" s="63"/>
      <c r="BB26" s="63"/>
      <c r="BC26" s="63"/>
      <c r="BD26" s="63"/>
      <c r="BE26" s="63"/>
      <c r="BF26" s="63"/>
      <c r="BG26" s="63"/>
      <c r="BH26" s="63"/>
      <c r="BI26" s="63"/>
    </row>
    <row r="27" spans="1:61" ht="15.75" thickBot="1" x14ac:dyDescent="0.25">
      <c r="A27" s="60"/>
      <c r="B27" s="60"/>
      <c r="C27" s="140"/>
      <c r="D27" s="141" t="s">
        <v>239</v>
      </c>
      <c r="E27" s="56" t="s">
        <v>238</v>
      </c>
      <c r="F27" s="148"/>
      <c r="G27" s="57" t="s">
        <v>172</v>
      </c>
      <c r="H27" s="43"/>
      <c r="I27" s="43" t="s">
        <v>234</v>
      </c>
      <c r="J27" s="556"/>
      <c r="K27" s="557"/>
      <c r="L27" s="144" t="s">
        <v>233</v>
      </c>
      <c r="M27" s="176" t="s">
        <v>235</v>
      </c>
      <c r="N27" s="141"/>
      <c r="O27" s="143"/>
      <c r="P27" s="144" t="s">
        <v>233</v>
      </c>
      <c r="Q27" s="146"/>
      <c r="R27" s="207"/>
      <c r="S27" s="207"/>
      <c r="T27" s="206"/>
      <c r="U27" s="272"/>
      <c r="V27" s="273"/>
      <c r="W27" s="274"/>
      <c r="X27" s="267"/>
      <c r="Y27" s="209"/>
      <c r="Z27" s="209"/>
      <c r="AA27" s="209"/>
      <c r="AB27" s="282" t="str">
        <f>'DonnesP-Jadestone'!C35</f>
        <v>Décors 1233 x 6 plaques</v>
      </c>
      <c r="AC27" s="283">
        <f>'DonnesP-Jadestone'!E35</f>
        <v>60.772500000000001</v>
      </c>
      <c r="AD27" s="209"/>
      <c r="AE27" s="271" t="s">
        <v>252</v>
      </c>
      <c r="AF27" s="264">
        <f>SUMPRODUCT((nom=AG27)*1)-SUMPRODUCT((AG28:AG73=AG27)*1)</f>
        <v>1</v>
      </c>
      <c r="AG27" s="266" t="s">
        <v>223</v>
      </c>
      <c r="AH27" s="266" t="s">
        <v>409</v>
      </c>
      <c r="AI27" s="267">
        <v>1</v>
      </c>
      <c r="AJ27" s="268" t="str">
        <f>IF(SUMPRODUCT((nom=AG27)*(nom=choix_nom)*(Prépa=AH27))-SUMPRODUCT((AG28:AG73=AG27)*(AG28:AG73=choix_nom)*(AH28:AH73=AH27))&gt;0,AH27,"")</f>
        <v/>
      </c>
      <c r="AK27" s="269" t="str">
        <f>IF(AJ27="","",IF(ISERROR(INDEX(AK$16:AK26,MATCH(AJ27,AJ$16:AJ26,0))),MAX(AK$16:AK26)+1,INDEX(AK$16:AK26,MATCH(AJ27,AJ$16:AJ26,0))))</f>
        <v/>
      </c>
      <c r="AL27" s="269" t="str">
        <f t="shared" si="1"/>
        <v/>
      </c>
      <c r="AM27" s="270" t="str">
        <f t="shared" si="0"/>
        <v/>
      </c>
      <c r="AN27" s="60"/>
      <c r="AO27" s="60"/>
      <c r="AP27" s="60"/>
      <c r="AQ27" s="60"/>
      <c r="AR27" s="60"/>
      <c r="AS27" s="60"/>
      <c r="AT27" s="60"/>
      <c r="AU27" s="63"/>
      <c r="AV27" s="63"/>
      <c r="AW27" s="63"/>
      <c r="AX27" s="63"/>
      <c r="AY27" s="63"/>
      <c r="AZ27" s="63"/>
      <c r="BA27" s="63"/>
      <c r="BB27" s="63"/>
      <c r="BC27" s="63"/>
      <c r="BD27" s="63"/>
      <c r="BE27" s="63"/>
      <c r="BF27" s="63"/>
      <c r="BG27" s="63"/>
      <c r="BH27" s="63"/>
      <c r="BI27" s="63"/>
    </row>
    <row r="28" spans="1:61" ht="5.0999999999999996" customHeight="1" thickBot="1" x14ac:dyDescent="0.25">
      <c r="A28" s="60"/>
      <c r="B28" s="60"/>
      <c r="C28" s="140"/>
      <c r="D28" s="141"/>
      <c r="E28" s="176"/>
      <c r="F28" s="141"/>
      <c r="G28" s="141"/>
      <c r="H28" s="43"/>
      <c r="I28" s="43"/>
      <c r="J28" s="141"/>
      <c r="K28" s="141"/>
      <c r="L28" s="141"/>
      <c r="M28" s="176"/>
      <c r="N28" s="141"/>
      <c r="O28" s="141"/>
      <c r="P28" s="141"/>
      <c r="Q28" s="146"/>
      <c r="R28" s="207"/>
      <c r="S28" s="207"/>
      <c r="T28" s="204"/>
      <c r="U28" s="280"/>
      <c r="V28" s="464"/>
      <c r="W28" s="281">
        <f>F27*J27*O27</f>
        <v>0</v>
      </c>
      <c r="X28" s="466" t="s">
        <v>171</v>
      </c>
      <c r="Y28" s="209"/>
      <c r="Z28" s="209"/>
      <c r="AA28" s="284">
        <v>28</v>
      </c>
      <c r="AB28" s="222" t="str">
        <f>'DonnesP-Jadestone'!C36</f>
        <v>Colle Dispersion Intérieur 14 kg SC</v>
      </c>
      <c r="AC28" s="223">
        <f>'DonnesP-Jadestone'!E36</f>
        <v>104.39999999999999</v>
      </c>
      <c r="AD28" s="209" t="s">
        <v>457</v>
      </c>
      <c r="AE28" s="271" t="s">
        <v>253</v>
      </c>
      <c r="AF28" s="264">
        <f>SUMPRODUCT((nom=AG28)*1)-SUMPRODUCT((AG29:AG73=AG28)*1)</f>
        <v>1</v>
      </c>
      <c r="AG28" s="265" t="s">
        <v>224</v>
      </c>
      <c r="AH28" s="266" t="s">
        <v>409</v>
      </c>
      <c r="AI28" s="267">
        <v>1</v>
      </c>
      <c r="AJ28" s="268" t="str">
        <f>IF(SUMPRODUCT((nom=AG28)*(nom=choix_nom)*(Prépa=AH28))-SUMPRODUCT((AG29:AG73=AG28)*(AG29:AG73=choix_nom)*(AH29:AH73=AH28))&gt;0,AH28,"")</f>
        <v/>
      </c>
      <c r="AK28" s="269" t="str">
        <f>IF(AJ28="","",IF(ISERROR(INDEX(AK$16:AK27,MATCH(AJ28,AJ$16:AJ27,0))),MAX(AK$16:AK27)+1,INDEX(AK$16:AK27,MATCH(AJ28,AJ$16:AJ27,0))))</f>
        <v/>
      </c>
      <c r="AL28" s="269" t="str">
        <f t="shared" si="1"/>
        <v/>
      </c>
      <c r="AM28" s="270" t="str">
        <f t="shared" si="0"/>
        <v/>
      </c>
      <c r="AN28" s="60"/>
      <c r="AO28" s="60"/>
      <c r="AP28" s="60"/>
      <c r="AQ28" s="60"/>
      <c r="AR28" s="60"/>
      <c r="AS28" s="60"/>
      <c r="AT28" s="60"/>
      <c r="AU28" s="63"/>
      <c r="AV28" s="63"/>
      <c r="AW28" s="63"/>
      <c r="AX28" s="63"/>
      <c r="AY28" s="63"/>
      <c r="AZ28" s="63"/>
      <c r="BA28" s="63"/>
      <c r="BB28" s="63"/>
      <c r="BC28" s="63"/>
      <c r="BD28" s="63"/>
      <c r="BE28" s="63"/>
      <c r="BF28" s="63"/>
      <c r="BG28" s="63"/>
      <c r="BH28" s="63"/>
      <c r="BI28" s="63"/>
    </row>
    <row r="29" spans="1:61" ht="13.5" thickBot="1" x14ac:dyDescent="0.25">
      <c r="A29" s="60"/>
      <c r="B29" s="60"/>
      <c r="C29" s="140"/>
      <c r="D29" s="141" t="s">
        <v>242</v>
      </c>
      <c r="E29" s="56" t="s">
        <v>238</v>
      </c>
      <c r="F29" s="148"/>
      <c r="G29" s="57" t="s">
        <v>172</v>
      </c>
      <c r="H29" s="43"/>
      <c r="I29" s="43" t="s">
        <v>234</v>
      </c>
      <c r="J29" s="556"/>
      <c r="K29" s="557"/>
      <c r="L29" s="144" t="s">
        <v>233</v>
      </c>
      <c r="M29" s="176" t="s">
        <v>235</v>
      </c>
      <c r="N29" s="141"/>
      <c r="O29" s="143"/>
      <c r="P29" s="144" t="s">
        <v>233</v>
      </c>
      <c r="Q29" s="146"/>
      <c r="R29" s="207"/>
      <c r="S29" s="207"/>
      <c r="T29" s="207"/>
      <c r="U29" s="272"/>
      <c r="V29" s="273"/>
      <c r="W29" s="274"/>
      <c r="X29" s="267"/>
      <c r="Y29" s="209"/>
      <c r="Z29" s="209"/>
      <c r="AA29" s="285">
        <v>16</v>
      </c>
      <c r="AB29" s="230" t="str">
        <f>'DonnesP-Jadestone'!C37</f>
        <v>Colle Dispersion Intérieur 8 Kg SC</v>
      </c>
      <c r="AC29" s="231">
        <f>'DonnesP-Jadestone'!E37</f>
        <v>67.432500000000005</v>
      </c>
      <c r="AD29" s="209" t="s">
        <v>457</v>
      </c>
      <c r="AE29" s="271" t="s">
        <v>255</v>
      </c>
      <c r="AF29" s="264">
        <f>SUMPRODUCT((nom=AG29)*1)-SUMPRODUCT((AG30:AG73=AG29)*1)</f>
        <v>1</v>
      </c>
      <c r="AG29" s="265" t="s">
        <v>226</v>
      </c>
      <c r="AH29" s="266" t="s">
        <v>409</v>
      </c>
      <c r="AI29" s="267">
        <v>1</v>
      </c>
      <c r="AJ29" s="268" t="str">
        <f>IF(SUMPRODUCT((nom=AG29)*(nom=choix_nom)*(Prépa=AH29))-SUMPRODUCT((AG30:AG73=AG29)*(AG30:AG73=choix_nom)*(AH30:AH73=AH29))&gt;0,AH29,"")</f>
        <v/>
      </c>
      <c r="AK29" s="269" t="str">
        <f>IF(AJ29="","",IF(ISERROR(INDEX(AK$16:AK28,MATCH(AJ29,AJ$16:AJ28,0))),MAX(AK$16:AK28)+1,INDEX(AK$16:AK28,MATCH(AJ29,AJ$16:AJ28,0))))</f>
        <v/>
      </c>
      <c r="AL29" s="269" t="str">
        <f t="shared" si="1"/>
        <v/>
      </c>
      <c r="AM29" s="270" t="str">
        <f t="shared" si="0"/>
        <v/>
      </c>
      <c r="AN29" s="60"/>
      <c r="AO29" s="60"/>
      <c r="AP29" s="60"/>
      <c r="AQ29" s="60"/>
      <c r="AR29" s="60"/>
      <c r="AS29" s="60"/>
      <c r="AT29" s="60"/>
      <c r="AU29" s="63"/>
      <c r="AV29" s="63"/>
      <c r="AW29" s="63"/>
      <c r="AX29" s="63"/>
      <c r="AY29" s="63"/>
      <c r="AZ29" s="63"/>
      <c r="BA29" s="63"/>
      <c r="BB29" s="63"/>
      <c r="BC29" s="63"/>
      <c r="BD29" s="63"/>
      <c r="BE29" s="63"/>
      <c r="BF29" s="63"/>
      <c r="BG29" s="63"/>
      <c r="BH29" s="63"/>
      <c r="BI29" s="63"/>
    </row>
    <row r="30" spans="1:61" ht="5.0999999999999996" customHeight="1" thickBot="1" x14ac:dyDescent="0.25">
      <c r="A30" s="60"/>
      <c r="B30" s="60"/>
      <c r="C30" s="140"/>
      <c r="D30" s="141"/>
      <c r="E30" s="141"/>
      <c r="F30" s="141"/>
      <c r="G30" s="141"/>
      <c r="H30" s="43"/>
      <c r="I30" s="43"/>
      <c r="J30" s="141"/>
      <c r="K30" s="141"/>
      <c r="L30" s="141"/>
      <c r="M30" s="176"/>
      <c r="N30" s="141"/>
      <c r="O30" s="141"/>
      <c r="P30" s="141"/>
      <c r="Q30" s="146"/>
      <c r="R30" s="207"/>
      <c r="S30" s="207"/>
      <c r="T30" s="207"/>
      <c r="U30" s="286">
        <f>-((2*O29)+J29)*$U$25*F29</f>
        <v>0</v>
      </c>
      <c r="V30" s="465" t="s">
        <v>171</v>
      </c>
      <c r="W30" s="281">
        <f>F29*J29*O29</f>
        <v>0</v>
      </c>
      <c r="X30" s="466" t="s">
        <v>171</v>
      </c>
      <c r="Y30" s="209"/>
      <c r="Z30" s="209"/>
      <c r="AA30" s="285">
        <v>8</v>
      </c>
      <c r="AB30" s="230" t="str">
        <f>'DonnesP-Jadestone'!C38</f>
        <v>Colle Dispersion Intérieur 4 kg SC</v>
      </c>
      <c r="AC30" s="231">
        <f>'DonnesP-Jadestone'!E38</f>
        <v>38.564999999999998</v>
      </c>
      <c r="AD30" s="209" t="s">
        <v>457</v>
      </c>
      <c r="AE30" s="271" t="s">
        <v>257</v>
      </c>
      <c r="AF30" s="264">
        <f>SUMPRODUCT((nom=AG30)*1)-SUMPRODUCT((AG31:AG73=AG30)*1)</f>
        <v>1</v>
      </c>
      <c r="AG30" s="265" t="s">
        <v>230</v>
      </c>
      <c r="AH30" s="266" t="s">
        <v>409</v>
      </c>
      <c r="AI30" s="267">
        <v>1</v>
      </c>
      <c r="AJ30" s="268" t="str">
        <f>IF(SUMPRODUCT((nom=AG30)*(nom=choix_nom)*(Prépa=AH30))-SUMPRODUCT((AG31:AG73=AG30)*(AG31:AG73=choix_nom)*(AH31:AH73=AH30))&gt;0,AH30,"")</f>
        <v/>
      </c>
      <c r="AK30" s="269" t="str">
        <f>IF(AJ30="","",IF(ISERROR(INDEX(AK$16:AK29,MATCH(AJ30,AJ$16:AJ29,0))),MAX(AK$16:AK29)+1,INDEX(AK$16:AK29,MATCH(AJ30,AJ$16:AJ29,0))))</f>
        <v/>
      </c>
      <c r="AL30" s="269" t="str">
        <f t="shared" si="1"/>
        <v/>
      </c>
      <c r="AM30" s="270" t="str">
        <f t="shared" si="0"/>
        <v/>
      </c>
      <c r="AN30" s="60"/>
      <c r="AO30" s="60"/>
      <c r="AP30" s="60"/>
      <c r="AQ30" s="60"/>
      <c r="AR30" s="60"/>
      <c r="AS30" s="60"/>
      <c r="AT30" s="60"/>
      <c r="AU30" s="63"/>
      <c r="AV30" s="63"/>
      <c r="AW30" s="63"/>
      <c r="AX30" s="63"/>
      <c r="AY30" s="63"/>
      <c r="AZ30" s="63"/>
      <c r="BA30" s="63"/>
      <c r="BB30" s="63"/>
      <c r="BC30" s="63"/>
      <c r="BD30" s="63"/>
      <c r="BE30" s="63"/>
      <c r="BF30" s="63"/>
      <c r="BG30" s="63"/>
      <c r="BH30" s="63"/>
      <c r="BI30" s="63"/>
    </row>
    <row r="31" spans="1:61" ht="13.5" thickBot="1" x14ac:dyDescent="0.25">
      <c r="A31" s="60"/>
      <c r="B31" s="60"/>
      <c r="C31" s="140"/>
      <c r="D31" s="141" t="s">
        <v>245</v>
      </c>
      <c r="E31" s="141"/>
      <c r="F31" s="148"/>
      <c r="G31" s="57" t="s">
        <v>172</v>
      </c>
      <c r="H31" s="43"/>
      <c r="I31" s="43" t="s">
        <v>234</v>
      </c>
      <c r="J31" s="556"/>
      <c r="K31" s="557"/>
      <c r="L31" s="144" t="s">
        <v>233</v>
      </c>
      <c r="M31" s="176" t="s">
        <v>235</v>
      </c>
      <c r="N31" s="141"/>
      <c r="O31" s="143"/>
      <c r="P31" s="144" t="s">
        <v>233</v>
      </c>
      <c r="Q31" s="146"/>
      <c r="R31" s="207"/>
      <c r="S31" s="207"/>
      <c r="T31" s="207"/>
      <c r="U31" s="272"/>
      <c r="V31" s="273"/>
      <c r="W31" s="274"/>
      <c r="X31" s="267"/>
      <c r="Y31" s="209"/>
      <c r="Z31" s="209"/>
      <c r="AA31" s="285">
        <v>3</v>
      </c>
      <c r="AB31" s="230" t="str">
        <f>'DonnesP-Jadestone'!C39</f>
        <v>Colle Dispersion Intérieur 1,5 Kg SC</v>
      </c>
      <c r="AC31" s="231">
        <f>'DonnesP-Jadestone'!E39</f>
        <v>17.887499999999999</v>
      </c>
      <c r="AD31" s="209" t="s">
        <v>457</v>
      </c>
      <c r="AE31" s="287"/>
      <c r="AF31" s="279">
        <f>SUMPRODUCT((nom=AG31)*1)-SUMPRODUCT((AG32:AG73=AG31)*1)</f>
        <v>1</v>
      </c>
      <c r="AG31" s="265" t="s">
        <v>231</v>
      </c>
      <c r="AH31" s="266" t="s">
        <v>409</v>
      </c>
      <c r="AI31" s="267">
        <v>1</v>
      </c>
      <c r="AJ31" s="268" t="str">
        <f>IF(SUMPRODUCT((nom=AG31)*(nom=choix_nom)*(Prépa=AH31))-SUMPRODUCT((AG32:AG73=AG31)*(AG32:AG73=choix_nom)*(AH32:AH73=AH31))&gt;0,AH31,"")</f>
        <v/>
      </c>
      <c r="AK31" s="269" t="str">
        <f>IF(AJ31="","",IF(ISERROR(INDEX(AK$16:AK30,MATCH(AJ31,AJ$16:AJ30,0))),MAX(AK$16:AK30)+1,INDEX(AK$16:AK30,MATCH(AJ31,AJ$16:AJ30,0))))</f>
        <v/>
      </c>
      <c r="AL31" s="269" t="str">
        <f t="shared" si="1"/>
        <v/>
      </c>
      <c r="AM31" s="270" t="str">
        <f t="shared" si="0"/>
        <v/>
      </c>
      <c r="AN31" s="60"/>
      <c r="AO31" s="60"/>
      <c r="AP31" s="60"/>
      <c r="AQ31" s="60"/>
      <c r="AR31" s="60"/>
      <c r="AS31" s="60"/>
      <c r="AT31" s="60"/>
      <c r="AU31" s="63"/>
      <c r="AV31" s="63"/>
      <c r="AW31" s="63"/>
      <c r="AX31" s="63"/>
      <c r="AY31" s="63"/>
      <c r="AZ31" s="63"/>
      <c r="BA31" s="63"/>
      <c r="BB31" s="63"/>
      <c r="BC31" s="63"/>
      <c r="BD31" s="63"/>
      <c r="BE31" s="63"/>
      <c r="BF31" s="63"/>
      <c r="BG31" s="63"/>
      <c r="BH31" s="63"/>
      <c r="BI31" s="63"/>
    </row>
    <row r="32" spans="1:61" ht="5.0999999999999996" customHeight="1" thickBot="1" x14ac:dyDescent="0.25">
      <c r="A32" s="60"/>
      <c r="B32" s="60"/>
      <c r="C32" s="140"/>
      <c r="D32" s="141"/>
      <c r="E32" s="141"/>
      <c r="F32" s="141"/>
      <c r="G32" s="141"/>
      <c r="H32" s="43"/>
      <c r="I32" s="43"/>
      <c r="J32" s="141"/>
      <c r="K32" s="141"/>
      <c r="L32" s="141"/>
      <c r="M32" s="176"/>
      <c r="N32" s="141"/>
      <c r="O32" s="141"/>
      <c r="P32" s="141"/>
      <c r="Q32" s="146"/>
      <c r="R32" s="207"/>
      <c r="S32" s="207"/>
      <c r="T32" s="207"/>
      <c r="U32" s="286">
        <f>-((2*O31)+J31)*$U$25*F31</f>
        <v>0</v>
      </c>
      <c r="V32" s="465" t="s">
        <v>171</v>
      </c>
      <c r="W32" s="281">
        <f>F31*J31*O31</f>
        <v>0</v>
      </c>
      <c r="X32" s="466" t="s">
        <v>171</v>
      </c>
      <c r="Y32" s="209"/>
      <c r="Z32" s="209"/>
      <c r="AA32" s="285">
        <v>20</v>
      </c>
      <c r="AB32" s="230" t="str">
        <f>'DonnesP-Jadestone'!C40</f>
        <v>Colle Dispersion Extérieur 20 kg Arcutherm</v>
      </c>
      <c r="AC32" s="231">
        <f>'DonnesP-Jadestone'!E40</f>
        <v>122.9175</v>
      </c>
      <c r="AD32" s="209" t="s">
        <v>465</v>
      </c>
      <c r="AE32" s="209"/>
      <c r="AF32" s="264">
        <f>SUMPRODUCT((nom=AG32)*1)-SUMPRODUCT((AG33:AG73=AG32)*1)</f>
        <v>1</v>
      </c>
      <c r="AG32" s="266" t="s">
        <v>240</v>
      </c>
      <c r="AH32" s="266" t="s">
        <v>409</v>
      </c>
      <c r="AI32" s="267">
        <v>2</v>
      </c>
      <c r="AJ32" s="268" t="str">
        <f>IF(SUMPRODUCT((nom=AG32)*(nom=choix_nom)*(Prépa=AH32))-SUMPRODUCT((AG33:AG73=AG32)*(AG33:AG73=choix_nom)*(AH33:AH73=AH32))&gt;0,AH32,"")</f>
        <v/>
      </c>
      <c r="AK32" s="269" t="str">
        <f>IF(AJ32="","",IF(ISERROR(INDEX(AK$16:AK31,MATCH(AJ32,AJ$16:AJ31,0))),MAX(AK$16:AK31)+1,INDEX(AK$16:AK31,MATCH(AJ32,AJ$16:AJ31,0))))</f>
        <v/>
      </c>
      <c r="AL32" s="269" t="str">
        <f t="shared" si="1"/>
        <v/>
      </c>
      <c r="AM32" s="270" t="str">
        <f t="shared" si="0"/>
        <v/>
      </c>
      <c r="AN32" s="60"/>
      <c r="AO32" s="60"/>
      <c r="AP32" s="60"/>
      <c r="AQ32" s="60"/>
      <c r="AR32" s="60"/>
      <c r="AS32" s="60"/>
      <c r="AT32" s="60"/>
      <c r="AU32" s="63"/>
      <c r="AV32" s="63"/>
      <c r="AW32" s="63"/>
      <c r="AX32" s="63"/>
      <c r="AY32" s="63"/>
      <c r="AZ32" s="63"/>
      <c r="BA32" s="63"/>
      <c r="BB32" s="63"/>
      <c r="BC32" s="63"/>
      <c r="BD32" s="63"/>
      <c r="BE32" s="63"/>
      <c r="BF32" s="63"/>
      <c r="BG32" s="63"/>
      <c r="BH32" s="63"/>
      <c r="BI32" s="63"/>
    </row>
    <row r="33" spans="1:61" ht="13.5" thickBot="1" x14ac:dyDescent="0.25">
      <c r="A33" s="60"/>
      <c r="B33" s="60"/>
      <c r="C33" s="140"/>
      <c r="D33" s="141" t="s">
        <v>248</v>
      </c>
      <c r="E33" s="141"/>
      <c r="F33" s="148"/>
      <c r="G33" s="57" t="s">
        <v>172</v>
      </c>
      <c r="H33" s="43"/>
      <c r="I33" s="43" t="s">
        <v>234</v>
      </c>
      <c r="J33" s="556"/>
      <c r="K33" s="557"/>
      <c r="L33" s="144" t="s">
        <v>233</v>
      </c>
      <c r="M33" s="176" t="s">
        <v>235</v>
      </c>
      <c r="N33" s="141"/>
      <c r="O33" s="143"/>
      <c r="P33" s="144" t="s">
        <v>233</v>
      </c>
      <c r="Q33" s="146"/>
      <c r="R33" s="207"/>
      <c r="S33" s="207"/>
      <c r="T33" s="207"/>
      <c r="U33" s="288"/>
      <c r="V33" s="273"/>
      <c r="W33" s="274"/>
      <c r="X33" s="267"/>
      <c r="Y33" s="209"/>
      <c r="Z33" s="209"/>
      <c r="AA33" s="285">
        <v>62.5</v>
      </c>
      <c r="AB33" s="230" t="str">
        <f>'DonnesP-Jadestone'!C41</f>
        <v>Mortier-Colle Extérieur 25 kg Arcutherm</v>
      </c>
      <c r="AC33" s="231">
        <f>'DonnesP-Jadestone'!E41</f>
        <v>70.447499999999991</v>
      </c>
      <c r="AD33" s="209" t="s">
        <v>465</v>
      </c>
      <c r="AE33" s="209"/>
      <c r="AF33" s="264">
        <f>SUMPRODUCT((nom=AG33)*1)-SUMPRODUCT((AG34:AG73=AG33)*1)</f>
        <v>1</v>
      </c>
      <c r="AG33" s="266" t="s">
        <v>241</v>
      </c>
      <c r="AH33" s="266" t="s">
        <v>409</v>
      </c>
      <c r="AI33" s="267">
        <v>2</v>
      </c>
      <c r="AJ33" s="268" t="str">
        <f>IF(SUMPRODUCT((nom=AG33)*(nom=choix_nom)*(Prépa=AH33))-SUMPRODUCT((AG34:AG73=AG33)*(AG34:AG73=choix_nom)*(AH34:AH73=AH33))&gt;0,AH33,"")</f>
        <v/>
      </c>
      <c r="AK33" s="269" t="str">
        <f>IF(AJ33="","",IF(ISERROR(INDEX(AK$16:AK32,MATCH(AJ33,AJ$16:AJ32,0))),MAX(AK$16:AK32)+1,INDEX(AK$16:AK32,MATCH(AJ33,AJ$16:AJ32,0))))</f>
        <v/>
      </c>
      <c r="AL33" s="269" t="str">
        <f t="shared" si="1"/>
        <v/>
      </c>
      <c r="AM33" s="270" t="str">
        <f t="shared" si="0"/>
        <v/>
      </c>
      <c r="AN33" s="60"/>
      <c r="AO33" s="60"/>
      <c r="AP33" s="60"/>
      <c r="AQ33" s="60"/>
      <c r="AR33" s="60"/>
      <c r="AS33" s="60"/>
      <c r="AT33" s="60"/>
      <c r="AU33" s="63"/>
      <c r="AV33" s="63"/>
      <c r="AW33" s="63"/>
      <c r="AX33" s="63"/>
      <c r="AY33" s="63"/>
      <c r="AZ33" s="63"/>
      <c r="BA33" s="63"/>
      <c r="BB33" s="63"/>
      <c r="BC33" s="63"/>
      <c r="BD33" s="63"/>
      <c r="BE33" s="63"/>
      <c r="BF33" s="63"/>
      <c r="BG33" s="63"/>
      <c r="BH33" s="63"/>
      <c r="BI33" s="63"/>
    </row>
    <row r="34" spans="1:61" ht="5.0999999999999996" customHeight="1" thickBot="1" x14ac:dyDescent="0.25">
      <c r="A34" s="60"/>
      <c r="B34" s="60"/>
      <c r="C34" s="140"/>
      <c r="D34" s="141"/>
      <c r="E34" s="141"/>
      <c r="F34" s="141"/>
      <c r="G34" s="141"/>
      <c r="H34" s="43"/>
      <c r="I34" s="43"/>
      <c r="J34" s="141"/>
      <c r="K34" s="141"/>
      <c r="L34" s="141"/>
      <c r="M34" s="176"/>
      <c r="N34" s="141"/>
      <c r="O34" s="141"/>
      <c r="P34" s="141"/>
      <c r="Q34" s="146"/>
      <c r="R34" s="207"/>
      <c r="S34" s="207"/>
      <c r="T34" s="207"/>
      <c r="U34" s="286">
        <f>-((2*O33)+J33)*$U$25*F33</f>
        <v>0</v>
      </c>
      <c r="V34" s="465" t="s">
        <v>171</v>
      </c>
      <c r="W34" s="281">
        <f>F33*J33*O33</f>
        <v>0</v>
      </c>
      <c r="X34" s="466" t="s">
        <v>171</v>
      </c>
      <c r="Y34" s="209"/>
      <c r="Z34" s="209"/>
      <c r="AA34" s="285">
        <v>22.5</v>
      </c>
      <c r="AB34" s="230" t="str">
        <f>'DonnesP-Jadestone'!C42</f>
        <v>Mortier-Colle Flex Intérieur &amp; Extérieur 15 Kg Sopro</v>
      </c>
      <c r="AC34" s="231">
        <f>'DonnesP-Jadestone'!E42</f>
        <v>58.657499999999999</v>
      </c>
      <c r="AD34" s="209" t="s">
        <v>456</v>
      </c>
      <c r="AE34" s="209"/>
      <c r="AF34" s="264">
        <f>SUMPRODUCT((nom=AG34)*1)-SUMPRODUCT((AG35:AG73=AG34)*1)</f>
        <v>1</v>
      </c>
      <c r="AG34" s="266" t="s">
        <v>243</v>
      </c>
      <c r="AH34" s="266" t="s">
        <v>409</v>
      </c>
      <c r="AI34" s="267">
        <v>1</v>
      </c>
      <c r="AJ34" s="268" t="str">
        <f>IF(SUMPRODUCT((nom=AG34)*(nom=choix_nom)*(Prépa=AH34))-SUMPRODUCT((AG35:AG73=AG34)*(AG35:AG73=choix_nom)*(AH35:AH73=AH34))&gt;0,AH34,"")</f>
        <v/>
      </c>
      <c r="AK34" s="269" t="str">
        <f>IF(AJ34="","",IF(ISERROR(INDEX(AK$16:AK33,MATCH(AJ34,AJ$16:AJ33,0))),MAX(AK$16:AK33)+1,INDEX(AK$16:AK33,MATCH(AJ34,AJ$16:AJ33,0))))</f>
        <v/>
      </c>
      <c r="AL34" s="269" t="str">
        <f t="shared" si="1"/>
        <v/>
      </c>
      <c r="AM34" s="270" t="str">
        <f t="shared" si="0"/>
        <v/>
      </c>
      <c r="AN34" s="60"/>
      <c r="AO34" s="60"/>
      <c r="AP34" s="60"/>
      <c r="AQ34" s="60"/>
      <c r="AR34" s="60"/>
      <c r="AS34" s="60"/>
      <c r="AT34" s="60"/>
      <c r="AU34" s="63"/>
      <c r="AV34" s="63"/>
      <c r="AW34" s="63"/>
      <c r="AX34" s="63"/>
      <c r="AY34" s="63"/>
      <c r="AZ34" s="63"/>
      <c r="BA34" s="63"/>
      <c r="BB34" s="63"/>
      <c r="BC34" s="63"/>
      <c r="BD34" s="63"/>
      <c r="BE34" s="63"/>
      <c r="BF34" s="63"/>
      <c r="BG34" s="63"/>
      <c r="BH34" s="63"/>
      <c r="BI34" s="63"/>
    </row>
    <row r="35" spans="1:61" ht="13.5" thickBot="1" x14ac:dyDescent="0.25">
      <c r="A35" s="60"/>
      <c r="B35" s="60"/>
      <c r="C35" s="140"/>
      <c r="D35" s="141" t="s">
        <v>251</v>
      </c>
      <c r="E35" s="141"/>
      <c r="F35" s="148"/>
      <c r="G35" s="57" t="s">
        <v>172</v>
      </c>
      <c r="H35" s="43"/>
      <c r="I35" s="43" t="s">
        <v>234</v>
      </c>
      <c r="J35" s="556"/>
      <c r="K35" s="557"/>
      <c r="L35" s="144" t="s">
        <v>233</v>
      </c>
      <c r="M35" s="176" t="s">
        <v>235</v>
      </c>
      <c r="N35" s="141"/>
      <c r="O35" s="143"/>
      <c r="P35" s="144" t="s">
        <v>233</v>
      </c>
      <c r="Q35" s="146"/>
      <c r="R35" s="207"/>
      <c r="S35" s="207"/>
      <c r="T35" s="207"/>
      <c r="U35" s="272"/>
      <c r="V35" s="273"/>
      <c r="W35" s="274"/>
      <c r="X35" s="267"/>
      <c r="Y35" s="209"/>
      <c r="Z35" s="209"/>
      <c r="AA35" s="285">
        <v>33</v>
      </c>
      <c r="AB35" s="230" t="str">
        <f>'DonnesP-Jadestone'!C43</f>
        <v>Imprégnation stabilisateur 10 L SC</v>
      </c>
      <c r="AC35" s="231">
        <f>'DonnesP-Jadestone'!E43</f>
        <v>62.19</v>
      </c>
      <c r="AD35" s="209" t="s">
        <v>456</v>
      </c>
      <c r="AE35" s="209"/>
      <c r="AF35" s="264">
        <f>SUMPRODUCT((nom=AG35)*1)-SUMPRODUCT((AG36:AG73=AG35)*1)</f>
        <v>1</v>
      </c>
      <c r="AG35" s="266" t="s">
        <v>244</v>
      </c>
      <c r="AH35" s="266" t="s">
        <v>409</v>
      </c>
      <c r="AI35" s="267">
        <v>1</v>
      </c>
      <c r="AJ35" s="268" t="str">
        <f>IF(SUMPRODUCT((nom=AG35)*(nom=choix_nom)*(Prépa=AH35))-SUMPRODUCT((AG36:AG73=AG35)*(AG36:AG73=choix_nom)*(AH36:AH73=AH35))&gt;0,AH35,"")</f>
        <v/>
      </c>
      <c r="AK35" s="269" t="str">
        <f>IF(AJ35="","",IF(ISERROR(INDEX(AK$16:AK34,MATCH(AJ35,AJ$16:AJ34,0))),MAX(AK$16:AK34)+1,INDEX(AK$16:AK34,MATCH(AJ35,AJ$16:AJ34,0))))</f>
        <v/>
      </c>
      <c r="AL35" s="269" t="str">
        <f t="shared" si="1"/>
        <v/>
      </c>
      <c r="AM35" s="270" t="str">
        <f t="shared" si="0"/>
        <v/>
      </c>
      <c r="AN35" s="60"/>
      <c r="AO35" s="60"/>
      <c r="AP35" s="60"/>
      <c r="AQ35" s="60"/>
      <c r="AR35" s="60"/>
      <c r="AS35" s="60"/>
      <c r="AT35" s="60"/>
      <c r="AU35" s="63"/>
      <c r="AV35" s="63"/>
      <c r="AW35" s="63"/>
      <c r="AX35" s="63"/>
      <c r="AY35" s="63"/>
      <c r="AZ35" s="63"/>
      <c r="BA35" s="63"/>
      <c r="BB35" s="63"/>
      <c r="BC35" s="63"/>
      <c r="BD35" s="63"/>
      <c r="BE35" s="63"/>
      <c r="BF35" s="63"/>
      <c r="BG35" s="63"/>
      <c r="BH35" s="63"/>
      <c r="BI35" s="63"/>
    </row>
    <row r="36" spans="1:61" ht="5.0999999999999996" customHeight="1" thickBot="1" x14ac:dyDescent="0.25">
      <c r="A36" s="60"/>
      <c r="B36" s="60"/>
      <c r="C36" s="140"/>
      <c r="D36" s="141"/>
      <c r="E36" s="141"/>
      <c r="F36" s="141"/>
      <c r="G36" s="141"/>
      <c r="H36" s="43"/>
      <c r="I36" s="43"/>
      <c r="J36" s="141"/>
      <c r="K36" s="141"/>
      <c r="L36" s="141"/>
      <c r="M36" s="141"/>
      <c r="N36" s="141"/>
      <c r="O36" s="141"/>
      <c r="P36" s="141"/>
      <c r="Q36" s="142"/>
      <c r="R36" s="207"/>
      <c r="S36" s="207"/>
      <c r="T36" s="207"/>
      <c r="U36" s="286">
        <f>-((2*O35)+J35)*$U$25*F35</f>
        <v>0</v>
      </c>
      <c r="V36" s="465" t="s">
        <v>171</v>
      </c>
      <c r="W36" s="281">
        <f>F35*J35*O35</f>
        <v>0</v>
      </c>
      <c r="X36" s="466" t="s">
        <v>171</v>
      </c>
      <c r="Y36" s="209"/>
      <c r="Z36" s="209"/>
      <c r="AA36" s="285">
        <v>3</v>
      </c>
      <c r="AB36" s="230" t="str">
        <f>'DonnesP-Jadestone'!C44</f>
        <v>Imprégnation stabilisateur; sans solvant 1 L SC</v>
      </c>
      <c r="AC36" s="231">
        <f>'DonnesP-Jadestone'!E44</f>
        <v>12.465</v>
      </c>
      <c r="AD36" s="209" t="s">
        <v>456</v>
      </c>
      <c r="AE36" s="209"/>
      <c r="AF36" s="264">
        <f>SUMPRODUCT((nom=AG36)*1)-SUMPRODUCT((AG37:AG73=AG36)*1)</f>
        <v>1</v>
      </c>
      <c r="AG36" s="266" t="s">
        <v>246</v>
      </c>
      <c r="AH36" s="266" t="s">
        <v>409</v>
      </c>
      <c r="AI36" s="267">
        <v>2</v>
      </c>
      <c r="AJ36" s="268" t="str">
        <f>IF(SUMPRODUCT((nom=AG36)*(nom=choix_nom)*(Prépa=AH36))-SUMPRODUCT((AG37:AG73=AG36)*(AG37:AG73=choix_nom)*(AH37:AH73=AH36))&gt;0,AH36,"")</f>
        <v/>
      </c>
      <c r="AK36" s="269" t="str">
        <f>IF(AJ36="","",IF(ISERROR(INDEX(AK$16:AK35,MATCH(AJ36,AJ$16:AJ35,0))),MAX(AK$16:AK35)+1,INDEX(AK$16:AK35,MATCH(AJ36,AJ$16:AJ35,0))))</f>
        <v/>
      </c>
      <c r="AL36" s="269" t="str">
        <f t="shared" si="1"/>
        <v/>
      </c>
      <c r="AM36" s="270" t="str">
        <f t="shared" si="0"/>
        <v/>
      </c>
      <c r="AN36" s="60"/>
      <c r="AO36" s="60"/>
      <c r="AP36" s="60"/>
      <c r="AQ36" s="60"/>
      <c r="AR36" s="60"/>
      <c r="AS36" s="60"/>
      <c r="AT36" s="60"/>
      <c r="AU36" s="63"/>
      <c r="AV36" s="63"/>
      <c r="AW36" s="63"/>
      <c r="AX36" s="63"/>
      <c r="AY36" s="63"/>
      <c r="AZ36" s="63"/>
      <c r="BA36" s="63"/>
      <c r="BB36" s="63"/>
      <c r="BC36" s="63"/>
      <c r="BD36" s="63"/>
      <c r="BE36" s="63"/>
      <c r="BF36" s="63"/>
      <c r="BG36" s="63"/>
      <c r="BH36" s="63"/>
      <c r="BI36" s="63"/>
    </row>
    <row r="37" spans="1:61" ht="13.5" thickBot="1" x14ac:dyDescent="0.25">
      <c r="A37" s="60"/>
      <c r="B37" s="60"/>
      <c r="C37" s="140"/>
      <c r="D37" s="141" t="s">
        <v>254</v>
      </c>
      <c r="E37" s="141"/>
      <c r="F37" s="141"/>
      <c r="G37" s="141"/>
      <c r="H37" s="141"/>
      <c r="I37" s="558"/>
      <c r="J37" s="554"/>
      <c r="K37" s="554"/>
      <c r="L37" s="554"/>
      <c r="M37" s="554"/>
      <c r="N37" s="555"/>
      <c r="O37" s="149"/>
      <c r="P37" s="144" t="s">
        <v>171</v>
      </c>
      <c r="Q37" s="146"/>
      <c r="R37" s="204"/>
      <c r="S37" s="204"/>
      <c r="T37" s="207"/>
      <c r="U37" s="272"/>
      <c r="V37" s="273"/>
      <c r="W37" s="274"/>
      <c r="X37" s="267"/>
      <c r="Y37" s="209"/>
      <c r="Z37" s="209"/>
      <c r="AA37" s="285">
        <v>132</v>
      </c>
      <c r="AB37" s="230" t="str">
        <f>'DonnesP-Jadestone'!C45</f>
        <v>Imprégnation stabilisateur siliconeconcentré 10 L SC</v>
      </c>
      <c r="AC37" s="231">
        <f>'DonnesP-Jadestone'!E45</f>
        <v>122.42249999999999</v>
      </c>
      <c r="AD37" s="209" t="s">
        <v>457</v>
      </c>
      <c r="AE37" s="209"/>
      <c r="AF37" s="264">
        <f>SUMPRODUCT((nom=AG37)*1)-SUMPRODUCT((AG38:AG73=AG37)*1)</f>
        <v>1</v>
      </c>
      <c r="AG37" s="265" t="s">
        <v>247</v>
      </c>
      <c r="AH37" s="266" t="s">
        <v>409</v>
      </c>
      <c r="AI37" s="267">
        <v>2</v>
      </c>
      <c r="AJ37" s="268" t="str">
        <f>IF(SUMPRODUCT((nom=AG37)*(nom=choix_nom)*(Prépa=AH37))-SUMPRODUCT((AG38:AG73=AG37)*(AG38:AG73=choix_nom)*(AH38:AH73=AH37))&gt;0,AH37,"")</f>
        <v/>
      </c>
      <c r="AK37" s="269" t="str">
        <f>IF(AJ37="","",IF(ISERROR(INDEX(AK$16:AK36,MATCH(AJ37,AJ$16:AJ36,0))),MAX(AK$16:AK36)+1,INDEX(AK$16:AK36,MATCH(AJ37,AJ$16:AJ36,0))))</f>
        <v/>
      </c>
      <c r="AL37" s="269" t="str">
        <f t="shared" si="1"/>
        <v/>
      </c>
      <c r="AM37" s="270" t="str">
        <f t="shared" si="0"/>
        <v/>
      </c>
      <c r="AN37" s="60"/>
      <c r="AO37" s="60"/>
      <c r="AP37" s="60"/>
      <c r="AQ37" s="60"/>
      <c r="AR37" s="60"/>
      <c r="AS37" s="60"/>
      <c r="AT37" s="60"/>
      <c r="AU37" s="63"/>
      <c r="AV37" s="63"/>
      <c r="AW37" s="63"/>
      <c r="AX37" s="63"/>
      <c r="AY37" s="63"/>
      <c r="AZ37" s="63"/>
      <c r="BA37" s="63"/>
      <c r="BB37" s="63"/>
      <c r="BC37" s="63"/>
      <c r="BD37" s="63"/>
      <c r="BE37" s="63"/>
      <c r="BF37" s="63"/>
      <c r="BG37" s="63"/>
      <c r="BH37" s="63"/>
      <c r="BI37" s="63"/>
    </row>
    <row r="38" spans="1:61" ht="5.0999999999999996" customHeight="1" thickBot="1" x14ac:dyDescent="0.25">
      <c r="A38" s="60"/>
      <c r="B38" s="60"/>
      <c r="C38" s="185"/>
      <c r="D38" s="43"/>
      <c r="E38" s="43"/>
      <c r="F38" s="43"/>
      <c r="G38" s="43"/>
      <c r="H38" s="43"/>
      <c r="I38" s="43"/>
      <c r="J38" s="43"/>
      <c r="K38" s="43"/>
      <c r="L38" s="43"/>
      <c r="M38" s="43"/>
      <c r="N38" s="43"/>
      <c r="O38" s="43"/>
      <c r="P38" s="43"/>
      <c r="Q38" s="186"/>
      <c r="R38" s="207"/>
      <c r="S38" s="207"/>
      <c r="T38" s="207"/>
      <c r="U38" s="289">
        <f>SUM(U26:U36,O37)</f>
        <v>0</v>
      </c>
      <c r="V38" s="466" t="s">
        <v>171</v>
      </c>
      <c r="W38" s="290"/>
      <c r="X38" s="291"/>
      <c r="Y38" s="209"/>
      <c r="Z38" s="209"/>
      <c r="AA38" s="285">
        <v>13</v>
      </c>
      <c r="AB38" s="230" t="str">
        <f>'DonnesP-Jadestone'!C46</f>
        <v>Imprégnation stabilisateur silicone concentré 1 L SC</v>
      </c>
      <c r="AC38" s="231">
        <f>'DonnesP-Jadestone'!E46</f>
        <v>17.055</v>
      </c>
      <c r="AD38" s="209" t="s">
        <v>457</v>
      </c>
      <c r="AE38" s="209"/>
      <c r="AF38" s="264">
        <f>SUMPRODUCT((nom=AG38)*1)-SUMPRODUCT((AG39:AG73=AG38)*1)</f>
        <v>1</v>
      </c>
      <c r="AG38" s="266" t="s">
        <v>249</v>
      </c>
      <c r="AH38" s="266" t="s">
        <v>409</v>
      </c>
      <c r="AI38" s="267">
        <v>1</v>
      </c>
      <c r="AJ38" s="268" t="str">
        <f>IF(SUMPRODUCT((nom=AG38)*(nom=choix_nom)*(Prépa=AH38))-SUMPRODUCT((AG39:AG73=AG38)*(AG39:AG73=choix_nom)*(AH39:AH73=AH38))&gt;0,AH38,"")</f>
        <v/>
      </c>
      <c r="AK38" s="269" t="str">
        <f>IF(AJ38="","",IF(ISERROR(INDEX(AK$16:AK37,MATCH(AJ38,AJ$16:AJ37,0))),MAX(AK$16:AK37)+1,INDEX(AK$16:AK37,MATCH(AJ38,AJ$16:AJ37,0))))</f>
        <v/>
      </c>
      <c r="AL38" s="269" t="str">
        <f t="shared" si="1"/>
        <v/>
      </c>
      <c r="AM38" s="270" t="str">
        <f t="shared" si="0"/>
        <v/>
      </c>
      <c r="AN38" s="60"/>
      <c r="AO38" s="60"/>
      <c r="AP38" s="60"/>
      <c r="AQ38" s="60"/>
      <c r="AR38" s="60"/>
      <c r="AS38" s="60"/>
      <c r="AT38" s="60"/>
      <c r="AU38" s="63"/>
      <c r="AV38" s="63"/>
      <c r="AW38" s="63"/>
      <c r="AX38" s="63"/>
      <c r="AY38" s="63"/>
      <c r="AZ38" s="63"/>
      <c r="BA38" s="63"/>
      <c r="BB38" s="63"/>
      <c r="BC38" s="63"/>
      <c r="BD38" s="63"/>
      <c r="BE38" s="63"/>
      <c r="BF38" s="63"/>
      <c r="BG38" s="63"/>
      <c r="BH38" s="63"/>
      <c r="BI38" s="63"/>
    </row>
    <row r="39" spans="1:61" ht="20.25" x14ac:dyDescent="0.2">
      <c r="A39" s="60"/>
      <c r="B39" s="60"/>
      <c r="C39" s="185"/>
      <c r="D39" s="550" t="s">
        <v>419</v>
      </c>
      <c r="E39" s="550"/>
      <c r="F39" s="187"/>
      <c r="G39" s="187"/>
      <c r="H39" s="187"/>
      <c r="I39" s="187"/>
      <c r="J39" s="187"/>
      <c r="K39" s="187"/>
      <c r="L39" s="187"/>
      <c r="M39" s="188"/>
      <c r="N39" s="43"/>
      <c r="O39" s="43"/>
      <c r="P39" s="43"/>
      <c r="Q39" s="186"/>
      <c r="R39" s="204"/>
      <c r="S39" s="204"/>
      <c r="T39" s="207"/>
      <c r="U39" s="292">
        <f>SUM(U38,U36,U34,U32,U30)</f>
        <v>0</v>
      </c>
      <c r="V39" s="273" t="s">
        <v>171</v>
      </c>
      <c r="W39" s="293">
        <f>SUM(W36,W34,W32,W30,W28,W26)</f>
        <v>0</v>
      </c>
      <c r="X39" s="294" t="s">
        <v>171</v>
      </c>
      <c r="Y39" s="209"/>
      <c r="Z39" s="209"/>
      <c r="AA39" s="220"/>
      <c r="AB39" s="230" t="str">
        <f>'DonnesP-Jadestone'!C47</f>
        <v>Imperméabilisant silicone solvant 10 L SC</v>
      </c>
      <c r="AC39" s="231">
        <f>'DonnesP-Jadestone'!E47</f>
        <v>264.28499999999997</v>
      </c>
      <c r="AD39" s="209"/>
      <c r="AE39" s="209"/>
      <c r="AF39" s="264">
        <f>SUMPRODUCT((nom=AG39)*1)-SUMPRODUCT((AG40:AG73=AG39)*1)</f>
        <v>1</v>
      </c>
      <c r="AG39" s="265" t="s">
        <v>250</v>
      </c>
      <c r="AH39" s="266" t="s">
        <v>409</v>
      </c>
      <c r="AI39" s="267">
        <v>3</v>
      </c>
      <c r="AJ39" s="268" t="str">
        <f>IF(SUMPRODUCT((nom=AG39)*(nom=choix_nom)*(Prépa=AH39))-SUMPRODUCT((AG40:AG73=AG39)*(AG40:AG73=choix_nom)*(AH40:AH73=AH39))&gt;0,AH39,"")</f>
        <v/>
      </c>
      <c r="AK39" s="269" t="str">
        <f>IF(AJ39="","",IF(ISERROR(INDEX(AK$16:AK38,MATCH(AJ39,AJ$16:AJ38,0))),MAX(AK$16:AK38)+1,INDEX(AK$16:AK38,MATCH(AJ39,AJ$16:AJ38,0))))</f>
        <v/>
      </c>
      <c r="AL39" s="269" t="str">
        <f t="shared" si="1"/>
        <v/>
      </c>
      <c r="AM39" s="270" t="str">
        <f t="shared" si="0"/>
        <v/>
      </c>
      <c r="AN39" s="60"/>
      <c r="AO39" s="60"/>
      <c r="AP39" s="60"/>
      <c r="AQ39" s="60"/>
      <c r="AR39" s="60"/>
      <c r="AS39" s="60"/>
      <c r="AT39" s="60"/>
      <c r="AU39" s="63"/>
      <c r="AV39" s="63"/>
      <c r="AW39" s="63"/>
      <c r="AX39" s="63"/>
      <c r="AY39" s="63"/>
      <c r="AZ39" s="63"/>
      <c r="BA39" s="63"/>
      <c r="BB39" s="63"/>
      <c r="BC39" s="63"/>
      <c r="BD39" s="63"/>
      <c r="BE39" s="63"/>
      <c r="BF39" s="63"/>
      <c r="BG39" s="63"/>
      <c r="BH39" s="63"/>
      <c r="BI39" s="63"/>
    </row>
    <row r="40" spans="1:61" ht="5.0999999999999996" customHeight="1" thickBot="1" x14ac:dyDescent="0.25">
      <c r="A40" s="60"/>
      <c r="B40" s="60"/>
      <c r="C40" s="189"/>
      <c r="D40" s="190"/>
      <c r="E40" s="190"/>
      <c r="F40" s="190"/>
      <c r="G40" s="190"/>
      <c r="H40" s="190"/>
      <c r="I40" s="190"/>
      <c r="J40" s="190"/>
      <c r="K40" s="190"/>
      <c r="L40" s="190"/>
      <c r="M40" s="190"/>
      <c r="N40" s="190"/>
      <c r="O40" s="190"/>
      <c r="P40" s="190"/>
      <c r="Q40" s="191"/>
      <c r="R40" s="204"/>
      <c r="S40" s="204"/>
      <c r="T40" s="204"/>
      <c r="U40" s="540">
        <f>-SUM(W39,U39)</f>
        <v>0</v>
      </c>
      <c r="V40" s="541"/>
      <c r="W40" s="541"/>
      <c r="X40" s="295" t="s">
        <v>171</v>
      </c>
      <c r="Y40" s="209"/>
      <c r="Z40" s="209"/>
      <c r="AA40" s="220"/>
      <c r="AB40" s="230" t="str">
        <f>'DonnesP-Jadestone'!C48</f>
        <v>Imperméabilisant silicone solvant 1 L SC</v>
      </c>
      <c r="AC40" s="231">
        <f>'DonnesP-Jadestone'!E48</f>
        <v>31.275000000000002</v>
      </c>
      <c r="AD40" s="209"/>
      <c r="AE40" s="209"/>
      <c r="AF40" s="264">
        <f>SUMPRODUCT((nom=AG40)*1)-SUMPRODUCT((AG41:AG73=AG40)*1)</f>
        <v>1</v>
      </c>
      <c r="AG40" s="265" t="s">
        <v>252</v>
      </c>
      <c r="AH40" s="266" t="s">
        <v>409</v>
      </c>
      <c r="AI40" s="267">
        <v>2</v>
      </c>
      <c r="AJ40" s="268" t="str">
        <f>IF(SUMPRODUCT((nom=AG40)*(nom=choix_nom)*(Prépa=AH40))-SUMPRODUCT((AG41:AG73=AG40)*(AG41:AG73=choix_nom)*(AH41:AH73=AH40))&gt;0,AH40,"")</f>
        <v/>
      </c>
      <c r="AK40" s="269" t="str">
        <f>IF(AJ40="","",IF(ISERROR(INDEX(AK$16:AK39,MATCH(AJ40,AJ$16:AJ39,0))),MAX(AK$16:AK39)+1,INDEX(AK$16:AK39,MATCH(AJ40,AJ$16:AJ39,0))))</f>
        <v/>
      </c>
      <c r="AL40" s="269" t="str">
        <f t="shared" si="1"/>
        <v/>
      </c>
      <c r="AM40" s="270" t="str">
        <f t="shared" si="0"/>
        <v/>
      </c>
      <c r="AN40" s="60"/>
      <c r="AO40" s="60"/>
      <c r="AP40" s="60"/>
      <c r="AQ40" s="60"/>
      <c r="AR40" s="60"/>
      <c r="AS40" s="60"/>
      <c r="AT40" s="60"/>
      <c r="AU40" s="63"/>
      <c r="AV40" s="63"/>
      <c r="AW40" s="63"/>
      <c r="AX40" s="63"/>
      <c r="AY40" s="63"/>
      <c r="AZ40" s="63"/>
      <c r="BA40" s="63"/>
      <c r="BB40" s="63"/>
      <c r="BC40" s="63"/>
      <c r="BD40" s="63"/>
      <c r="BE40" s="63"/>
      <c r="BF40" s="63"/>
      <c r="BG40" s="63"/>
      <c r="BH40" s="63"/>
      <c r="BI40" s="63"/>
    </row>
    <row r="41" spans="1:61" ht="13.5" thickBot="1" x14ac:dyDescent="0.25">
      <c r="A41" s="60"/>
      <c r="B41" s="60"/>
      <c r="C41" s="189"/>
      <c r="D41" s="43" t="s">
        <v>407</v>
      </c>
      <c r="E41" s="561" t="s">
        <v>212</v>
      </c>
      <c r="F41" s="562"/>
      <c r="G41" s="563"/>
      <c r="H41" s="192"/>
      <c r="I41" s="536" t="s">
        <v>461</v>
      </c>
      <c r="J41" s="536"/>
      <c r="K41" s="537"/>
      <c r="L41" s="601" t="str">
        <f>IF($E42="","",INDEX(liste_Prépa,MATCH($E42,ANNULNB4,0)))</f>
        <v/>
      </c>
      <c r="M41" s="602"/>
      <c r="N41" s="602"/>
      <c r="O41" s="602"/>
      <c r="P41" s="603"/>
      <c r="Q41" s="191"/>
      <c r="R41" s="207"/>
      <c r="S41" s="207"/>
      <c r="T41" s="207"/>
      <c r="U41" s="531" t="s">
        <v>425</v>
      </c>
      <c r="V41" s="532"/>
      <c r="W41" s="296">
        <f>W22+U40</f>
        <v>120</v>
      </c>
      <c r="X41" s="297" t="s">
        <v>171</v>
      </c>
      <c r="Y41" s="209"/>
      <c r="Z41" s="298" t="s">
        <v>375</v>
      </c>
      <c r="AA41" s="285">
        <v>6</v>
      </c>
      <c r="AB41" s="230" t="str">
        <f>'DonnesP-Jadestone'!C49</f>
        <v>Imperméabilisant silicone base aqueuse 2,5 L SC</v>
      </c>
      <c r="AC41" s="231">
        <f>'DonnesP-Jadestone'!E49</f>
        <v>34.245000000000005</v>
      </c>
      <c r="AD41" s="209" t="s">
        <v>456</v>
      </c>
      <c r="AE41" s="209"/>
      <c r="AF41" s="264">
        <f>SUMPRODUCT((nom=AG41)*1)-SUMPRODUCT((AG42:AG73=AG41)*1)</f>
        <v>1</v>
      </c>
      <c r="AG41" s="266" t="s">
        <v>253</v>
      </c>
      <c r="AH41" s="266" t="s">
        <v>409</v>
      </c>
      <c r="AI41" s="267">
        <v>3</v>
      </c>
      <c r="AJ41" s="268" t="str">
        <f>IF(SUMPRODUCT((nom=AG41)*(nom=choix_nom)*(Prépa=AH41))-SUMPRODUCT((AG42:AG73=AG41)*(AG42:AG73=choix_nom)*(AH42:AH73=AH41))&gt;0,AH41,"")</f>
        <v/>
      </c>
      <c r="AK41" s="269" t="str">
        <f>IF(AJ41="","",IF(ISERROR(INDEX(AK$16:AK40,MATCH(AJ41,AJ$16:AJ40,0))),MAX(AK$16:AK40)+1,INDEX(AK$16:AK40,MATCH(AJ41,AJ$16:AJ40,0))))</f>
        <v/>
      </c>
      <c r="AL41" s="269" t="str">
        <f t="shared" si="1"/>
        <v/>
      </c>
      <c r="AM41" s="270" t="str">
        <f t="shared" si="0"/>
        <v/>
      </c>
      <c r="AN41" s="60"/>
      <c r="AO41" s="60"/>
      <c r="AP41" s="60"/>
      <c r="AQ41" s="60"/>
      <c r="AR41" s="60"/>
      <c r="AS41" s="60"/>
      <c r="AT41" s="60"/>
      <c r="AU41" s="63"/>
      <c r="AV41" s="63"/>
      <c r="AW41" s="63"/>
      <c r="AX41" s="63"/>
      <c r="AY41" s="63"/>
      <c r="AZ41" s="63"/>
      <c r="BA41" s="63"/>
      <c r="BB41" s="63"/>
      <c r="BC41" s="63"/>
      <c r="BD41" s="63"/>
      <c r="BE41" s="63"/>
      <c r="BF41" s="63"/>
      <c r="BG41" s="63"/>
      <c r="BH41" s="63"/>
      <c r="BI41" s="63"/>
    </row>
    <row r="42" spans="1:61" ht="5.0999999999999996" customHeight="1" thickBot="1" x14ac:dyDescent="0.25">
      <c r="A42" s="60"/>
      <c r="B42" s="60"/>
      <c r="C42" s="193"/>
      <c r="D42" s="203">
        <f>IF(SUMPRODUCT((nom=choix_nom)*1)&gt;0,1,"")</f>
        <v>1</v>
      </c>
      <c r="E42" s="202" t="str">
        <f>IF(AND(ISNUMBER(D42),D42&lt;(SUMPRODUCT((nom=choix_nom)*1))),D42+1,"")</f>
        <v/>
      </c>
      <c r="F42" s="190"/>
      <c r="G42" s="190"/>
      <c r="H42" s="190"/>
      <c r="I42" s="544"/>
      <c r="J42" s="544"/>
      <c r="K42" s="194"/>
      <c r="L42" s="195"/>
      <c r="M42" s="196"/>
      <c r="N42" s="196"/>
      <c r="O42" s="196"/>
      <c r="P42" s="196"/>
      <c r="Q42" s="191"/>
      <c r="R42" s="207"/>
      <c r="S42" s="207"/>
      <c r="T42" s="204"/>
      <c r="U42" s="236"/>
      <c r="V42" s="209"/>
      <c r="W42" s="209"/>
      <c r="X42" s="209"/>
      <c r="Y42" s="209"/>
      <c r="Z42" s="298" t="s">
        <v>377</v>
      </c>
      <c r="AA42" s="285">
        <v>12</v>
      </c>
      <c r="AB42" s="230" t="str">
        <f>'DonnesP-Jadestone'!C50</f>
        <v>Imperméabilisant silicone base aqueuse 5 L SC</v>
      </c>
      <c r="AC42" s="231">
        <f>'DonnesP-Jadestone'!E50</f>
        <v>61.942500000000003</v>
      </c>
      <c r="AD42" s="209" t="s">
        <v>456</v>
      </c>
      <c r="AE42" s="209"/>
      <c r="AF42" s="279">
        <f>SUMPRODUCT((nom=AG42)*1)-SUMPRODUCT((AG43:AG73=AG42)*1)</f>
        <v>1</v>
      </c>
      <c r="AG42" s="266" t="s">
        <v>255</v>
      </c>
      <c r="AH42" s="266" t="s">
        <v>409</v>
      </c>
      <c r="AI42" s="267">
        <v>1</v>
      </c>
      <c r="AJ42" s="268" t="str">
        <f>IF(SUMPRODUCT((nom=AG42)*(nom=choix_nom)*(Prépa=AH42))-SUMPRODUCT((AG43:AG73=AG42)*(AG43:AG73=choix_nom)*(AH43:AH73=AH42))&gt;0,AH42,"")</f>
        <v/>
      </c>
      <c r="AK42" s="269" t="str">
        <f>IF(AJ42="","",IF(ISERROR(INDEX(AK$16:AK41,MATCH(AJ42,AJ$16:AJ41,0))),MAX(AK$16:AK41)+1,INDEX(AK$16:AK41,MATCH(AJ42,AJ$16:AJ41,0))))</f>
        <v/>
      </c>
      <c r="AL42" s="269" t="str">
        <f t="shared" si="1"/>
        <v/>
      </c>
      <c r="AM42" s="270" t="str">
        <f t="shared" si="0"/>
        <v/>
      </c>
      <c r="AN42" s="60"/>
      <c r="AO42" s="60"/>
      <c r="AP42" s="60"/>
      <c r="AQ42" s="60"/>
      <c r="AR42" s="60"/>
      <c r="AS42" s="60"/>
      <c r="AT42" s="60"/>
      <c r="AU42" s="63"/>
      <c r="AV42" s="63"/>
      <c r="AW42" s="63"/>
      <c r="AX42" s="63"/>
      <c r="AY42" s="63"/>
      <c r="AZ42" s="63"/>
      <c r="BA42" s="63"/>
      <c r="BB42" s="63"/>
      <c r="BC42" s="63"/>
      <c r="BD42" s="63"/>
      <c r="BE42" s="63"/>
      <c r="BF42" s="63"/>
      <c r="BG42" s="63"/>
      <c r="BH42" s="63"/>
      <c r="BI42" s="63"/>
    </row>
    <row r="43" spans="1:61" ht="13.5" thickBot="1" x14ac:dyDescent="0.25">
      <c r="A43" s="60"/>
      <c r="B43" s="60"/>
      <c r="C43" s="189"/>
      <c r="D43" s="190"/>
      <c r="E43" s="196"/>
      <c r="F43" s="196"/>
      <c r="G43" s="196"/>
      <c r="H43" s="196"/>
      <c r="I43" s="538" t="s">
        <v>411</v>
      </c>
      <c r="J43" s="538"/>
      <c r="K43" s="539"/>
      <c r="L43" s="547" t="str">
        <f>E17</f>
        <v>Intérieur</v>
      </c>
      <c r="M43" s="548"/>
      <c r="N43" s="548"/>
      <c r="O43" s="548"/>
      <c r="P43" s="549"/>
      <c r="Q43" s="191"/>
      <c r="R43" s="207"/>
      <c r="S43" s="207"/>
      <c r="T43" s="207"/>
      <c r="U43" s="209"/>
      <c r="V43" s="209"/>
      <c r="W43" s="209"/>
      <c r="X43" s="209"/>
      <c r="Y43" s="209"/>
      <c r="Z43" s="298" t="s">
        <v>379</v>
      </c>
      <c r="AA43" s="285">
        <v>25</v>
      </c>
      <c r="AB43" s="230" t="str">
        <f>'DonnesP-Jadestone'!C51</f>
        <v>Imperméabilisant base aqueuse 10 L SC</v>
      </c>
      <c r="AC43" s="231">
        <f>'DonnesP-Jadestone'!E51</f>
        <v>116.10000000000001</v>
      </c>
      <c r="AD43" s="209" t="s">
        <v>456</v>
      </c>
      <c r="AE43" s="209"/>
      <c r="AF43" s="264">
        <f>SUMPRODUCT((nom=AG43)*1)-SUMPRODUCT((AG46:AG73=AG43)*1)</f>
        <v>1</v>
      </c>
      <c r="AG43" s="266" t="s">
        <v>257</v>
      </c>
      <c r="AH43" s="266" t="s">
        <v>409</v>
      </c>
      <c r="AI43" s="267">
        <v>1</v>
      </c>
      <c r="AJ43" s="268" t="str">
        <f>IF(SUMPRODUCT((nom=AG43)*(nom=choix_nom)*(Prépa=AH43))-SUMPRODUCT((AG46:AG73=AG43)*(AG46:AG73=choix_nom)*(AH46:AH73=AH43))&gt;0,AH43,"")</f>
        <v/>
      </c>
      <c r="AK43" s="269" t="str">
        <f>IF(AJ43="","",IF(ISERROR(INDEX(AK$16:AK42,MATCH(AJ43,AJ$16:AJ42,0))),MAX(AK$16:AK42)+1,INDEX(AK$16:AK42,MATCH(AJ43,AJ$16:AJ42,0))))</f>
        <v/>
      </c>
      <c r="AL43" s="269" t="str">
        <f t="shared" si="1"/>
        <v/>
      </c>
      <c r="AM43" s="270" t="str">
        <f t="shared" si="0"/>
        <v/>
      </c>
      <c r="AN43" s="60"/>
      <c r="AO43" s="60"/>
      <c r="AP43" s="60"/>
      <c r="AQ43" s="60"/>
      <c r="AR43" s="60"/>
      <c r="AS43" s="60"/>
      <c r="AT43" s="60"/>
      <c r="AU43" s="63"/>
      <c r="AV43" s="63"/>
      <c r="AW43" s="63"/>
      <c r="AX43" s="63"/>
      <c r="AY43" s="63"/>
      <c r="AZ43" s="63"/>
      <c r="BA43" s="63"/>
      <c r="BB43" s="63"/>
      <c r="BC43" s="63"/>
      <c r="BD43" s="63"/>
      <c r="BE43" s="63"/>
      <c r="BF43" s="63"/>
      <c r="BG43" s="63"/>
      <c r="BH43" s="63"/>
      <c r="BI43" s="63"/>
    </row>
    <row r="44" spans="1:61" ht="5.0999999999999996" customHeight="1" thickBot="1" x14ac:dyDescent="0.25">
      <c r="A44" s="60"/>
      <c r="B44" s="60"/>
      <c r="C44" s="189"/>
      <c r="D44" s="196"/>
      <c r="E44" s="196"/>
      <c r="F44" s="196"/>
      <c r="G44" s="196"/>
      <c r="H44" s="196"/>
      <c r="I44" s="197"/>
      <c r="J44" s="197"/>
      <c r="K44" s="196"/>
      <c r="L44" s="198"/>
      <c r="M44" s="198"/>
      <c r="N44" s="198"/>
      <c r="O44" s="198"/>
      <c r="P44" s="198"/>
      <c r="Q44" s="191"/>
      <c r="R44" s="207"/>
      <c r="S44" s="207"/>
      <c r="T44" s="207"/>
      <c r="U44" s="209"/>
      <c r="V44" s="209"/>
      <c r="W44" s="209"/>
      <c r="X44" s="209"/>
      <c r="Y44" s="209"/>
      <c r="Z44" s="209"/>
      <c r="AA44" s="220"/>
      <c r="AB44" s="230" t="str">
        <f>'DonnesP-Jadestone'!C52</f>
        <v>Imperméabilisant base aqueuse concentré10 L SC</v>
      </c>
      <c r="AC44" s="231">
        <f>'DonnesP-Jadestone'!E52</f>
        <v>404.4375</v>
      </c>
      <c r="AD44" s="209"/>
      <c r="AE44" s="209"/>
      <c r="AF44" s="299">
        <f>SUMPRODUCT((nom=AG44)*1)-SUMPRODUCT((AG47:AG74=AG44)*1)</f>
        <v>1</v>
      </c>
      <c r="AG44" s="300" t="s">
        <v>256</v>
      </c>
      <c r="AH44" s="301" t="s">
        <v>409</v>
      </c>
      <c r="AI44" s="302">
        <v>2</v>
      </c>
      <c r="AJ44" s="268" t="str">
        <f>IF(SUMPRODUCT((nom=AG44)*(nom=choix_nom)*(Prépa=AH44))-SUMPRODUCT((AG47:AG74=AG44)*(AG47:AG74=choix_nom)*(AH47:AH74=AH44))&gt;0,AH44,"")</f>
        <v/>
      </c>
      <c r="AK44" s="269" t="str">
        <f>IF(AJ44="","",IF(ISERROR(INDEX(AK$16:AK43,MATCH(AJ44,AJ$16:AJ43,0))),MAX(AK$16:AK43)+1,INDEX(AK$16:AK43,MATCH(AJ44,AJ$16:AJ43,0))))</f>
        <v/>
      </c>
      <c r="AL44" s="269" t="str">
        <f t="shared" si="1"/>
        <v/>
      </c>
      <c r="AM44" s="270" t="str">
        <f t="shared" si="0"/>
        <v/>
      </c>
      <c r="AN44" s="60"/>
      <c r="AO44" s="60"/>
      <c r="AP44" s="60"/>
      <c r="AQ44" s="60"/>
      <c r="AR44" s="60"/>
      <c r="AS44" s="60"/>
      <c r="AT44" s="60"/>
      <c r="AU44" s="63"/>
      <c r="AV44" s="63"/>
      <c r="AW44" s="63"/>
      <c r="AX44" s="63"/>
      <c r="AY44" s="63"/>
      <c r="AZ44" s="63"/>
      <c r="BA44" s="63"/>
      <c r="BB44" s="63"/>
      <c r="BC44" s="63"/>
      <c r="BD44" s="63"/>
      <c r="BE44" s="63"/>
      <c r="BF44" s="63"/>
      <c r="BG44" s="63"/>
      <c r="BH44" s="63"/>
      <c r="BI44" s="63"/>
    </row>
    <row r="45" spans="1:61" ht="13.5" thickBot="1" x14ac:dyDescent="0.25">
      <c r="A45" s="60"/>
      <c r="B45" s="60"/>
      <c r="C45" s="189"/>
      <c r="D45" s="190"/>
      <c r="E45" s="196"/>
      <c r="F45" s="190"/>
      <c r="G45" s="190"/>
      <c r="H45" s="190"/>
      <c r="I45" s="536" t="s">
        <v>418</v>
      </c>
      <c r="J45" s="536"/>
      <c r="K45" s="537"/>
      <c r="L45" s="547" t="str">
        <f>IF(OR(E17="extérieur",O17="OUI"),"Imperméabilisant","NON")</f>
        <v>NON</v>
      </c>
      <c r="M45" s="548"/>
      <c r="N45" s="548"/>
      <c r="O45" s="548"/>
      <c r="P45" s="549"/>
      <c r="Q45" s="191"/>
      <c r="R45" s="207"/>
      <c r="S45" s="207"/>
      <c r="T45" s="207"/>
      <c r="U45" s="209"/>
      <c r="V45" s="209"/>
      <c r="W45" s="209"/>
      <c r="X45" s="209"/>
      <c r="Y45" s="209"/>
      <c r="Z45" s="209"/>
      <c r="AA45" s="220"/>
      <c r="AB45" s="230" t="str">
        <f>'DonnesP-Jadestone'!C53</f>
        <v>Imperméabilisant base aqueuse concentré1 L SC</v>
      </c>
      <c r="AC45" s="231">
        <f>'DonnesP-Jadestone'!E53</f>
        <v>46.755000000000003</v>
      </c>
      <c r="AD45" s="209"/>
      <c r="AE45" s="209"/>
      <c r="AF45" s="303">
        <f>SUMPRODUCT((nom=AG45)*1)-SUMPRODUCT((AG47:AG72=AG45)*1)</f>
        <v>2</v>
      </c>
      <c r="AG45" s="265" t="s">
        <v>196</v>
      </c>
      <c r="AH45" s="265" t="s">
        <v>410</v>
      </c>
      <c r="AI45" s="304"/>
      <c r="AJ45" s="270" t="str">
        <f>IF(SUMPRODUCT((nom=AG45)*(nom=choix_nom)*(Prépa=AH45))-SUMPRODUCT((AG47:AG72=AG45)*(AG47:AG72=choix_nom)*(AH47:AH72=AH45))&gt;0,AH45,"")</f>
        <v/>
      </c>
      <c r="AK45" s="269" t="str">
        <f>IF(AJ45="","",IF(ISERROR(INDEX(AK$16:AK42,MATCH(AJ45,AJ$16:AJ42,0))),MAX(AK$16:AK42)+1,INDEX(AK$16:AK42,MATCH(AJ45,AJ$16:AJ42,0))))</f>
        <v/>
      </c>
      <c r="AL45" s="269" t="str">
        <f>IF(AL42="","",IF(AL42=MAX($AK$17:$AK$73),"",AL42+1))</f>
        <v/>
      </c>
      <c r="AM45" s="270" t="str">
        <f t="shared" si="0"/>
        <v/>
      </c>
      <c r="AN45" s="60"/>
      <c r="AO45" s="60"/>
      <c r="AP45" s="60"/>
      <c r="AQ45" s="60"/>
      <c r="AR45" s="60"/>
      <c r="AS45" s="60"/>
      <c r="AT45" s="60"/>
      <c r="AU45" s="63"/>
      <c r="AV45" s="63"/>
      <c r="AW45" s="63"/>
      <c r="AX45" s="63"/>
      <c r="AY45" s="63"/>
      <c r="AZ45" s="63"/>
      <c r="BA45" s="63"/>
      <c r="BB45" s="63"/>
      <c r="BC45" s="63"/>
      <c r="BD45" s="63"/>
      <c r="BE45" s="63"/>
      <c r="BF45" s="63"/>
      <c r="BG45" s="63"/>
      <c r="BH45" s="63"/>
      <c r="BI45" s="63"/>
    </row>
    <row r="46" spans="1:61" ht="5.0999999999999996" customHeight="1" x14ac:dyDescent="0.2">
      <c r="A46" s="60"/>
      <c r="B46" s="60"/>
      <c r="C46" s="189"/>
      <c r="D46" s="190"/>
      <c r="E46" s="196"/>
      <c r="F46" s="196"/>
      <c r="G46" s="196"/>
      <c r="H46" s="196"/>
      <c r="I46" s="196"/>
      <c r="J46" s="196"/>
      <c r="K46" s="196"/>
      <c r="L46" s="196"/>
      <c r="M46" s="196"/>
      <c r="N46" s="196"/>
      <c r="O46" s="190"/>
      <c r="P46" s="190"/>
      <c r="Q46" s="191"/>
      <c r="R46" s="207"/>
      <c r="S46" s="207"/>
      <c r="T46" s="207"/>
      <c r="U46" s="209"/>
      <c r="V46" s="209"/>
      <c r="W46" s="209"/>
      <c r="X46" s="209"/>
      <c r="Y46" s="209"/>
      <c r="Z46" s="298" t="s">
        <v>385</v>
      </c>
      <c r="AA46" s="285">
        <v>5</v>
      </c>
      <c r="AB46" s="230" t="str">
        <f>'DonnesP-Jadestone'!C54</f>
        <v>Vernis incolore matt 0,75 L AQUA</v>
      </c>
      <c r="AC46" s="231">
        <f>'DonnesP-Jadestone'!E54</f>
        <v>62.324999999999996</v>
      </c>
      <c r="AD46" s="209" t="s">
        <v>457</v>
      </c>
      <c r="AE46" s="209"/>
      <c r="AF46" s="303">
        <f>SUMPRODUCT((nom=AG46)*1)-SUMPRODUCT((AG48:AG73=AG46)*1)</f>
        <v>2</v>
      </c>
      <c r="AG46" s="265" t="s">
        <v>199</v>
      </c>
      <c r="AH46" s="265" t="s">
        <v>410</v>
      </c>
      <c r="AI46" s="304"/>
      <c r="AJ46" s="270" t="str">
        <f>IF(SUMPRODUCT((nom=AG46)*(nom=choix_nom)*(Prépa=AH46))-SUMPRODUCT((AG48:AG73=AG46)*(AG48:AG73=choix_nom)*(AH48:AH73=AH46))&gt;0,AH46,"")</f>
        <v/>
      </c>
      <c r="AK46" s="269" t="str">
        <f>IF(AJ46="","",IF(ISERROR(INDEX(AK$16:AK43,MATCH(AJ46,AJ$16:AJ43,0))),MAX(AK$16:AK43)+1,INDEX(AK$16:AK43,MATCH(AJ46,AJ$16:AJ43,0))))</f>
        <v/>
      </c>
      <c r="AL46" s="269" t="str">
        <f>IF(AL43="","",IF(AL43=MAX($AK$17:$AK$73),"",AL43+1))</f>
        <v/>
      </c>
      <c r="AM46" s="270" t="str">
        <f t="shared" si="0"/>
        <v/>
      </c>
      <c r="AN46" s="60"/>
      <c r="AO46" s="60"/>
      <c r="AP46" s="60"/>
      <c r="AQ46" s="60"/>
      <c r="AR46" s="60"/>
      <c r="AS46" s="60"/>
      <c r="AT46" s="60"/>
      <c r="AU46" s="63"/>
      <c r="AV46" s="63"/>
      <c r="AW46" s="63"/>
      <c r="AX46" s="63"/>
      <c r="AY46" s="63"/>
      <c r="AZ46" s="63"/>
      <c r="BA46" s="63"/>
      <c r="BB46" s="63"/>
      <c r="BC46" s="63"/>
      <c r="BD46" s="63"/>
      <c r="BE46" s="63"/>
      <c r="BF46" s="63"/>
      <c r="BG46" s="63"/>
      <c r="BH46" s="63"/>
      <c r="BI46" s="63"/>
    </row>
    <row r="47" spans="1:61" ht="13.5" thickBot="1" x14ac:dyDescent="0.25">
      <c r="A47" s="60"/>
      <c r="B47" s="60"/>
      <c r="C47" s="189"/>
      <c r="D47" s="190" t="s">
        <v>420</v>
      </c>
      <c r="E47" s="196"/>
      <c r="F47" s="199"/>
      <c r="G47" s="199"/>
      <c r="H47" s="196"/>
      <c r="I47" s="538" t="s">
        <v>421</v>
      </c>
      <c r="J47" s="538"/>
      <c r="K47" s="196"/>
      <c r="L47" s="196"/>
      <c r="M47" s="196"/>
      <c r="N47" s="200"/>
      <c r="O47" s="190"/>
      <c r="P47" s="190"/>
      <c r="Q47" s="191"/>
      <c r="R47" s="207"/>
      <c r="S47" s="207"/>
      <c r="T47" s="207"/>
      <c r="U47" s="209"/>
      <c r="V47" s="209"/>
      <c r="W47" s="209"/>
      <c r="X47" s="209"/>
      <c r="Y47" s="209"/>
      <c r="Z47" s="209"/>
      <c r="AA47" s="229"/>
      <c r="AB47" s="282"/>
      <c r="AC47" s="283"/>
      <c r="AD47" s="209"/>
      <c r="AE47" s="209"/>
      <c r="AF47" s="303">
        <f>SUMPRODUCT((nom=AG47)*1)-SUMPRODUCT((AG49:AG74=AG47)*1)</f>
        <v>2</v>
      </c>
      <c r="AG47" s="265" t="s">
        <v>203</v>
      </c>
      <c r="AH47" s="265" t="s">
        <v>410</v>
      </c>
      <c r="AI47" s="304"/>
      <c r="AJ47" s="270" t="str">
        <f>IF(SUMPRODUCT((nom=AG47)*(nom=choix_nom)*(Prépa=AH47))-SUMPRODUCT((AG49:AG74=AG47)*(AG49:AG74=choix_nom)*(AH49:AH74=AH47))&gt;0,AH47,"")</f>
        <v/>
      </c>
      <c r="AK47" s="269" t="str">
        <f>IF(AJ47="","",IF(ISERROR(INDEX(AK$16:AK46,MATCH(AJ47,AJ$16:AJ46,0))),MAX(AK$16:AK46)+1,INDEX(AK$16:AK46,MATCH(AJ47,AJ$16:AJ46,0))))</f>
        <v/>
      </c>
      <c r="AL47" s="269" t="str">
        <f t="shared" ref="AL47:AL63" si="2">IF(AL46="","",IF(AL46=MAX($AK$17:$AK$73),"",AL46+1))</f>
        <v/>
      </c>
      <c r="AM47" s="270" t="str">
        <f t="shared" si="0"/>
        <v/>
      </c>
      <c r="AN47" s="60"/>
      <c r="AO47" s="60"/>
      <c r="AP47" s="60"/>
      <c r="AQ47" s="60"/>
      <c r="AR47" s="60"/>
      <c r="AS47" s="60"/>
      <c r="AT47" s="60"/>
      <c r="AU47" s="63"/>
      <c r="AV47" s="63"/>
      <c r="AW47" s="63"/>
      <c r="AX47" s="63"/>
      <c r="AY47" s="63"/>
      <c r="AZ47" s="63"/>
      <c r="BA47" s="63"/>
      <c r="BB47" s="63"/>
      <c r="BC47" s="63"/>
      <c r="BD47" s="63"/>
      <c r="BE47" s="63"/>
      <c r="BF47" s="63"/>
      <c r="BG47" s="63"/>
      <c r="BH47" s="63"/>
      <c r="BI47" s="63"/>
    </row>
    <row r="48" spans="1:61" ht="5.0999999999999996" customHeight="1" thickBot="1" x14ac:dyDescent="0.25">
      <c r="A48" s="60"/>
      <c r="B48" s="60"/>
      <c r="C48" s="189"/>
      <c r="D48" s="190"/>
      <c r="E48" s="196"/>
      <c r="F48" s="199"/>
      <c r="G48" s="199"/>
      <c r="H48" s="196"/>
      <c r="I48" s="201"/>
      <c r="J48" s="201"/>
      <c r="K48" s="196"/>
      <c r="L48" s="196"/>
      <c r="M48" s="196"/>
      <c r="N48" s="200"/>
      <c r="O48" s="190"/>
      <c r="P48" s="190"/>
      <c r="Q48" s="191"/>
      <c r="R48" s="207"/>
      <c r="S48" s="207"/>
      <c r="T48" s="207"/>
      <c r="U48" s="209"/>
      <c r="V48" s="209"/>
      <c r="W48" s="209"/>
      <c r="X48" s="209"/>
      <c r="Y48" s="209"/>
      <c r="Z48" s="209"/>
      <c r="AA48" s="209"/>
      <c r="AB48" s="305"/>
      <c r="AC48" s="306"/>
      <c r="AD48" s="209"/>
      <c r="AE48" s="209"/>
      <c r="AF48" s="303">
        <f>SUMPRODUCT((nom=AG48)*1)-SUMPRODUCT((AG49:AG73=AG48)*1)</f>
        <v>2</v>
      </c>
      <c r="AG48" s="265" t="s">
        <v>206</v>
      </c>
      <c r="AH48" s="265" t="s">
        <v>410</v>
      </c>
      <c r="AI48" s="304"/>
      <c r="AJ48" s="270" t="str">
        <f>IF(SUMPRODUCT((nom=AG48)*(nom=choix_nom)*(Prépa=AH48))-SUMPRODUCT((AG49:AG73=AG48)*(AG49:AG73=choix_nom)*(AH49:AH73=AH48))&gt;0,AH48,"")</f>
        <v/>
      </c>
      <c r="AK48" s="269" t="str">
        <f>IF(AJ48="","",IF(ISERROR(INDEX(AK$16:AK47,MATCH(AJ48,AJ$16:AJ47,0))),MAX(AK$16:AK47)+1,INDEX(AK$16:AK47,MATCH(AJ48,AJ$16:AJ47,0))))</f>
        <v/>
      </c>
      <c r="AL48" s="269" t="str">
        <f t="shared" si="2"/>
        <v/>
      </c>
      <c r="AM48" s="270" t="str">
        <f t="shared" si="0"/>
        <v/>
      </c>
      <c r="AN48" s="60"/>
      <c r="AO48" s="60"/>
      <c r="AP48" s="60"/>
      <c r="AQ48" s="60"/>
      <c r="AR48" s="60"/>
      <c r="AS48" s="60"/>
      <c r="AT48" s="60"/>
      <c r="AU48" s="63"/>
      <c r="AV48" s="63"/>
      <c r="AW48" s="63"/>
      <c r="AX48" s="63"/>
      <c r="AY48" s="63"/>
      <c r="AZ48" s="63"/>
      <c r="BA48" s="63"/>
      <c r="BB48" s="63"/>
      <c r="BC48" s="63"/>
      <c r="BD48" s="63"/>
      <c r="BE48" s="63"/>
      <c r="BF48" s="63"/>
      <c r="BG48" s="63"/>
      <c r="BH48" s="63"/>
      <c r="BI48" s="63"/>
    </row>
    <row r="49" spans="1:61" ht="5.0999999999999996" customHeight="1" thickBot="1" x14ac:dyDescent="0.25">
      <c r="A49" s="60"/>
      <c r="B49" s="60"/>
      <c r="C49" s="178"/>
      <c r="D49" s="151"/>
      <c r="E49" s="151"/>
      <c r="F49" s="151"/>
      <c r="G49" s="151"/>
      <c r="H49" s="151"/>
      <c r="I49" s="151"/>
      <c r="J49" s="151"/>
      <c r="K49" s="151"/>
      <c r="L49" s="151"/>
      <c r="M49" s="151"/>
      <c r="N49" s="151"/>
      <c r="O49" s="151"/>
      <c r="P49" s="151"/>
      <c r="Q49" s="179"/>
      <c r="R49" s="207"/>
      <c r="S49" s="207"/>
      <c r="T49" s="605" t="s">
        <v>453</v>
      </c>
      <c r="U49" s="606"/>
      <c r="V49" s="606"/>
      <c r="W49" s="606"/>
      <c r="X49" s="606"/>
      <c r="Y49" s="606"/>
      <c r="Z49" s="307"/>
      <c r="AA49" s="307"/>
      <c r="AB49" s="305"/>
      <c r="AC49" s="306"/>
      <c r="AD49" s="209"/>
      <c r="AE49" s="209"/>
      <c r="AF49" s="303">
        <f>SUMPRODUCT((nom=AG49)*1)-SUMPRODUCT((AG50:AG73=AG49)*1)</f>
        <v>2</v>
      </c>
      <c r="AG49" s="265" t="s">
        <v>209</v>
      </c>
      <c r="AH49" s="265" t="s">
        <v>410</v>
      </c>
      <c r="AI49" s="304"/>
      <c r="AJ49" s="270" t="str">
        <f>IF(SUMPRODUCT((nom=AG49)*(nom=choix_nom)*(Prépa=AH49))-SUMPRODUCT((AG50:AG73=AG49)*(AG50:AG73=choix_nom)*(AH50:AH73=AH49))&gt;0,AH49,"")</f>
        <v/>
      </c>
      <c r="AK49" s="269" t="str">
        <f>IF(AJ49="","",IF(ISERROR(INDEX(AK$16:AK48,MATCH(AJ49,AJ$16:AJ48,0))),MAX(AK$16:AK48)+1,INDEX(AK$16:AK48,MATCH(AJ49,AJ$16:AJ48,0))))</f>
        <v/>
      </c>
      <c r="AL49" s="269" t="str">
        <f t="shared" si="2"/>
        <v/>
      </c>
      <c r="AM49" s="270" t="str">
        <f t="shared" ref="AM49:AM73" si="3">IF(AL49="","",INDEX(ANNULNB3,MATCH(AL49,$AK$17:$AK$73,0)))</f>
        <v/>
      </c>
      <c r="AN49" s="60"/>
      <c r="AO49" s="60"/>
      <c r="AP49" s="60"/>
      <c r="AQ49" s="60"/>
      <c r="AR49" s="60"/>
      <c r="AS49" s="60"/>
      <c r="AT49" s="60"/>
      <c r="AU49" s="63"/>
      <c r="AV49" s="63"/>
      <c r="AW49" s="63"/>
      <c r="AX49" s="63"/>
      <c r="AY49" s="63"/>
      <c r="AZ49" s="63"/>
      <c r="BA49" s="63"/>
      <c r="BB49" s="63"/>
      <c r="BC49" s="63"/>
      <c r="BD49" s="63"/>
      <c r="BE49" s="63"/>
      <c r="BF49" s="63"/>
      <c r="BG49" s="63"/>
      <c r="BH49" s="63"/>
      <c r="BI49" s="63"/>
    </row>
    <row r="50" spans="1:61" ht="27" thickBot="1" x14ac:dyDescent="0.25">
      <c r="A50" s="60"/>
      <c r="B50" s="60"/>
      <c r="C50" s="178"/>
      <c r="D50" s="151"/>
      <c r="E50" s="595" t="s">
        <v>476</v>
      </c>
      <c r="F50" s="595"/>
      <c r="G50" s="595"/>
      <c r="H50" s="595"/>
      <c r="I50" s="595"/>
      <c r="J50" s="595"/>
      <c r="K50" s="595"/>
      <c r="L50" s="595"/>
      <c r="M50" s="151"/>
      <c r="N50" s="151"/>
      <c r="O50" s="151"/>
      <c r="P50" s="151"/>
      <c r="Q50" s="179"/>
      <c r="R50" s="207"/>
      <c r="S50" s="207"/>
      <c r="T50" s="607" t="s">
        <v>397</v>
      </c>
      <c r="U50" s="308" t="s">
        <v>462</v>
      </c>
      <c r="V50" s="309"/>
      <c r="W50" s="310" t="s">
        <v>463</v>
      </c>
      <c r="X50" s="467"/>
      <c r="Y50" s="467"/>
      <c r="Z50" s="229"/>
      <c r="AA50" s="310" t="s">
        <v>464</v>
      </c>
      <c r="AB50" s="263"/>
      <c r="AC50" s="263"/>
      <c r="AD50" s="209"/>
      <c r="AE50" s="209"/>
      <c r="AF50" s="303">
        <f>SUMPRODUCT((nom=AG50)*1)-SUMPRODUCT((AG51:AG73=AG50)*1)</f>
        <v>2</v>
      </c>
      <c r="AG50" s="265" t="s">
        <v>215</v>
      </c>
      <c r="AH50" s="265" t="s">
        <v>410</v>
      </c>
      <c r="AI50" s="304"/>
      <c r="AJ50" s="270" t="str">
        <f>IF(SUMPRODUCT((nom=AG50)*(nom=choix_nom)*(Prépa=AH50))-SUMPRODUCT((AG51:AG73=AG50)*(AG51:AG73=choix_nom)*(AH51:AH73=AH50))&gt;0,AH50,"")</f>
        <v/>
      </c>
      <c r="AK50" s="269" t="str">
        <f>IF(AJ50="","",IF(ISERROR(INDEX(AK$16:AK49,MATCH(AJ50,AJ$16:AJ49,0))),MAX(AK$16:AK49)+1,INDEX(AK$16:AK49,MATCH(AJ50,AJ$16:AJ49,0))))</f>
        <v/>
      </c>
      <c r="AL50" s="269" t="str">
        <f t="shared" si="2"/>
        <v/>
      </c>
      <c r="AM50" s="270" t="str">
        <f t="shared" si="3"/>
        <v/>
      </c>
      <c r="AN50" s="60"/>
      <c r="AO50" s="60"/>
      <c r="AP50" s="60"/>
      <c r="AQ50" s="60"/>
      <c r="AR50" s="60"/>
      <c r="AS50" s="60"/>
      <c r="AT50" s="60"/>
      <c r="AU50" s="63"/>
      <c r="AV50" s="63"/>
      <c r="AW50" s="63"/>
      <c r="AX50" s="63"/>
      <c r="AY50" s="63"/>
      <c r="AZ50" s="63"/>
      <c r="BA50" s="63"/>
      <c r="BB50" s="63"/>
      <c r="BC50" s="63"/>
      <c r="BD50" s="63"/>
      <c r="BE50" s="63"/>
      <c r="BF50" s="63"/>
      <c r="BG50" s="63"/>
      <c r="BH50" s="63"/>
      <c r="BI50" s="63"/>
    </row>
    <row r="51" spans="1:61" ht="5.0999999999999996" customHeight="1" thickBot="1" x14ac:dyDescent="0.25">
      <c r="A51" s="60"/>
      <c r="B51" s="60"/>
      <c r="C51" s="178"/>
      <c r="D51" s="151"/>
      <c r="E51" s="180"/>
      <c r="F51" s="180"/>
      <c r="G51" s="180"/>
      <c r="H51" s="180"/>
      <c r="I51" s="180"/>
      <c r="J51" s="180"/>
      <c r="K51" s="180"/>
      <c r="L51" s="180"/>
      <c r="M51" s="151"/>
      <c r="N51" s="151"/>
      <c r="O51" s="151"/>
      <c r="P51" s="151"/>
      <c r="Q51" s="179"/>
      <c r="R51" s="207"/>
      <c r="S51" s="207"/>
      <c r="T51" s="608"/>
      <c r="U51" s="312">
        <f>W41/1.03</f>
        <v>116.50485436893203</v>
      </c>
      <c r="V51" s="313"/>
      <c r="W51" s="314">
        <f>IF(E21&lt;&gt;"",VLOOKUP(E21,MetrProdPx,2,FALSE),"")</f>
        <v>60.772500000000001</v>
      </c>
      <c r="X51" s="313"/>
      <c r="Y51" s="313"/>
      <c r="Z51" s="315">
        <f>K62*1.03</f>
        <v>120.51</v>
      </c>
      <c r="AA51" s="316">
        <f>K62*W51</f>
        <v>7110.3824999999997</v>
      </c>
      <c r="AB51" s="263"/>
      <c r="AC51" s="263"/>
      <c r="AD51" s="209"/>
      <c r="AE51" s="209"/>
      <c r="AF51" s="303">
        <f>SUMPRODUCT((nom=AG51)*1)-SUMPRODUCT((AG52:AG73=AG51)*1)</f>
        <v>2</v>
      </c>
      <c r="AG51" s="265" t="s">
        <v>218</v>
      </c>
      <c r="AH51" s="265" t="s">
        <v>410</v>
      </c>
      <c r="AI51" s="304"/>
      <c r="AJ51" s="270" t="str">
        <f>IF(SUMPRODUCT((nom=AG51)*(nom=choix_nom)*(Prépa=AH51))-SUMPRODUCT((AG52:AG73=AG51)*(AG52:AG73=choix_nom)*(AH52:AH73=AH51))&gt;0,AH51,"")</f>
        <v/>
      </c>
      <c r="AK51" s="269" t="str">
        <f>IF(AJ51="","",IF(ISERROR(INDEX(AK$16:AK50,MATCH(AJ51,AJ$16:AJ50,0))),MAX(AK$16:AK50)+1,INDEX(AK$16:AK50,MATCH(AJ51,AJ$16:AJ50,0))))</f>
        <v/>
      </c>
      <c r="AL51" s="269" t="str">
        <f t="shared" si="2"/>
        <v/>
      </c>
      <c r="AM51" s="270" t="str">
        <f t="shared" si="3"/>
        <v/>
      </c>
      <c r="AN51" s="60"/>
      <c r="AO51" s="60"/>
      <c r="AP51" s="60"/>
      <c r="AQ51" s="60"/>
      <c r="AR51" s="60"/>
      <c r="AS51" s="60"/>
      <c r="AT51" s="60"/>
      <c r="AU51" s="63"/>
      <c r="AV51" s="63"/>
      <c r="AW51" s="63"/>
      <c r="AX51" s="63"/>
      <c r="AY51" s="63"/>
      <c r="AZ51" s="63"/>
      <c r="BA51" s="63"/>
      <c r="BB51" s="63"/>
      <c r="BC51" s="63"/>
      <c r="BD51" s="63"/>
      <c r="BE51" s="63"/>
      <c r="BF51" s="63"/>
      <c r="BG51" s="63"/>
      <c r="BH51" s="63"/>
      <c r="BI51" s="63"/>
    </row>
    <row r="52" spans="1:61" ht="16.5" thickBot="1" x14ac:dyDescent="0.3">
      <c r="A52" s="60"/>
      <c r="B52" s="60"/>
      <c r="C52" s="178"/>
      <c r="D52" s="592" t="s">
        <v>455</v>
      </c>
      <c r="E52" s="592"/>
      <c r="F52" s="151"/>
      <c r="G52" s="151"/>
      <c r="H52" s="151"/>
      <c r="I52" s="151"/>
      <c r="J52" s="151"/>
      <c r="K52" s="355">
        <f>N64</f>
        <v>0</v>
      </c>
      <c r="L52" s="151"/>
      <c r="M52" s="151"/>
      <c r="N52" s="598">
        <f>AA62*X99</f>
        <v>0</v>
      </c>
      <c r="O52" s="599"/>
      <c r="P52" s="600"/>
      <c r="Q52" s="179"/>
      <c r="R52" s="207"/>
      <c r="S52" s="207"/>
      <c r="T52" s="207"/>
      <c r="U52" s="263"/>
      <c r="V52" s="263"/>
      <c r="W52" s="209"/>
      <c r="X52" s="209"/>
      <c r="Y52" s="209"/>
      <c r="Z52" s="209"/>
      <c r="AA52" s="209"/>
      <c r="AB52" s="209"/>
      <c r="AC52" s="209"/>
      <c r="AD52" s="209"/>
      <c r="AE52" s="209"/>
      <c r="AF52" s="303">
        <f>SUMPRODUCT((nom=AG52)*1)-SUMPRODUCT((AG53:AG73=AG52)*1)</f>
        <v>2</v>
      </c>
      <c r="AG52" s="265" t="s">
        <v>221</v>
      </c>
      <c r="AH52" s="265" t="s">
        <v>410</v>
      </c>
      <c r="AI52" s="304"/>
      <c r="AJ52" s="270" t="str">
        <f>IF(SUMPRODUCT((nom=AG52)*(nom=choix_nom)*(Prépa=AH52))-SUMPRODUCT((AG53:AG73=AG52)*(AG53:AG73=choix_nom)*(AH53:AH73=AH52))&gt;0,AH52,"")</f>
        <v/>
      </c>
      <c r="AK52" s="269" t="str">
        <f>IF(AJ52="","",IF(ISERROR(INDEX(AK$16:AK51,MATCH(AJ52,AJ$16:AJ51,0))),MAX(AK$16:AK51)+1,INDEX(AK$16:AK51,MATCH(AJ52,AJ$16:AJ51,0))))</f>
        <v/>
      </c>
      <c r="AL52" s="269" t="str">
        <f t="shared" si="2"/>
        <v/>
      </c>
      <c r="AM52" s="270" t="str">
        <f t="shared" si="3"/>
        <v/>
      </c>
      <c r="AN52" s="60"/>
      <c r="AO52" s="60"/>
      <c r="AP52" s="60"/>
      <c r="AQ52" s="60"/>
      <c r="AR52" s="60"/>
      <c r="AS52" s="60"/>
      <c r="AT52" s="60"/>
      <c r="AU52" s="63"/>
      <c r="AV52" s="63"/>
      <c r="AW52" s="63"/>
      <c r="AX52" s="63"/>
      <c r="AY52" s="63"/>
      <c r="AZ52" s="63"/>
      <c r="BA52" s="63"/>
      <c r="BB52" s="63"/>
      <c r="BC52" s="63"/>
      <c r="BD52" s="63"/>
      <c r="BE52" s="63"/>
      <c r="BF52" s="63"/>
      <c r="BG52" s="63"/>
      <c r="BH52" s="63"/>
      <c r="BI52" s="63"/>
    </row>
    <row r="53" spans="1:61" ht="16.5" thickBot="1" x14ac:dyDescent="0.3">
      <c r="A53" s="60"/>
      <c r="B53" s="60"/>
      <c r="C53" s="178"/>
      <c r="D53" s="592" t="s">
        <v>466</v>
      </c>
      <c r="E53" s="592"/>
      <c r="F53" s="151"/>
      <c r="G53" s="151"/>
      <c r="H53" s="151"/>
      <c r="I53" s="151"/>
      <c r="J53" s="151"/>
      <c r="K53" s="356">
        <f>N70</f>
        <v>120</v>
      </c>
      <c r="L53" s="151"/>
      <c r="M53" s="151"/>
      <c r="N53" s="514">
        <f>AA74*X99</f>
        <v>547.39799999999991</v>
      </c>
      <c r="O53" s="515"/>
      <c r="P53" s="516"/>
      <c r="Q53" s="179"/>
      <c r="R53" s="207"/>
      <c r="S53" s="207"/>
      <c r="T53" s="609" t="s">
        <v>455</v>
      </c>
      <c r="U53" s="531" t="s">
        <v>458</v>
      </c>
      <c r="V53" s="532"/>
      <c r="W53" s="532"/>
      <c r="X53" s="317" t="str">
        <f>IF(OR(E17="extérieur",O17="OUI"),"ext","int")</f>
        <v>int</v>
      </c>
      <c r="Y53" s="318"/>
      <c r="Z53" s="318"/>
      <c r="AA53" s="258"/>
      <c r="AB53" s="209"/>
      <c r="AC53" s="209"/>
      <c r="AD53" s="209"/>
      <c r="AE53" s="209"/>
      <c r="AF53" s="303">
        <f>SUMPRODUCT((nom=AG53)*1)-SUMPRODUCT((AG55:AG73=AG53)*1)</f>
        <v>2</v>
      </c>
      <c r="AG53" s="265" t="s">
        <v>222</v>
      </c>
      <c r="AH53" s="265" t="s">
        <v>410</v>
      </c>
      <c r="AI53" s="304"/>
      <c r="AJ53" s="270" t="str">
        <f>IF(SUMPRODUCT((nom=AG53)*(nom=choix_nom)*(Prépa=AH53))-SUMPRODUCT((AG55:AG73=AG53)*(AG55:AG73=choix_nom)*(AH55:AH73=AH53))&gt;0,AH53,"")</f>
        <v/>
      </c>
      <c r="AK53" s="269" t="str">
        <f>IF(AJ53="","",IF(ISERROR(INDEX(AK$16:AK52,MATCH(AJ53,AJ$16:AJ52,0))),MAX(AK$16:AK52)+1,INDEX(AK$16:AK52,MATCH(AJ53,AJ$16:AJ52,0))))</f>
        <v/>
      </c>
      <c r="AL53" s="269" t="str">
        <f t="shared" si="2"/>
        <v/>
      </c>
      <c r="AM53" s="270" t="str">
        <f t="shared" si="3"/>
        <v/>
      </c>
      <c r="AN53" s="60"/>
      <c r="AO53" s="60"/>
      <c r="AP53" s="60"/>
      <c r="AQ53" s="60"/>
      <c r="AR53" s="60"/>
      <c r="AS53" s="60"/>
      <c r="AT53" s="60"/>
      <c r="AU53" s="63"/>
      <c r="AV53" s="63"/>
      <c r="AW53" s="63"/>
      <c r="AX53" s="63"/>
      <c r="AY53" s="63"/>
      <c r="AZ53" s="63"/>
      <c r="BA53" s="63"/>
      <c r="BB53" s="63"/>
      <c r="BC53" s="63"/>
      <c r="BD53" s="63"/>
      <c r="BE53" s="63"/>
      <c r="BF53" s="63"/>
      <c r="BG53" s="63"/>
      <c r="BH53" s="63"/>
      <c r="BI53" s="63"/>
    </row>
    <row r="54" spans="1:61" ht="16.5" thickBot="1" x14ac:dyDescent="0.3">
      <c r="A54" s="60"/>
      <c r="B54" s="60"/>
      <c r="C54" s="178"/>
      <c r="D54" s="592" t="s">
        <v>426</v>
      </c>
      <c r="E54" s="592"/>
      <c r="F54" s="151"/>
      <c r="G54" s="151"/>
      <c r="H54" s="151"/>
      <c r="I54" s="151"/>
      <c r="J54" s="151"/>
      <c r="K54" s="356">
        <f>N62</f>
        <v>120</v>
      </c>
      <c r="L54" s="151"/>
      <c r="M54" s="151"/>
      <c r="N54" s="514">
        <f>AA51*X99</f>
        <v>8532.4589999999989</v>
      </c>
      <c r="O54" s="515"/>
      <c r="P54" s="516"/>
      <c r="Q54" s="179"/>
      <c r="R54" s="207"/>
      <c r="S54" s="207"/>
      <c r="T54" s="610" t="s">
        <v>455</v>
      </c>
      <c r="U54" s="611"/>
      <c r="V54" s="319" t="s">
        <v>454</v>
      </c>
      <c r="W54" s="320"/>
      <c r="X54" s="321">
        <f>W41</f>
        <v>120</v>
      </c>
      <c r="Y54" s="322" t="s">
        <v>171</v>
      </c>
      <c r="Z54" s="323">
        <f>SUM(Z55:Z56)</f>
        <v>0</v>
      </c>
      <c r="AA54" s="324">
        <f>SUM(AA55:AA56)</f>
        <v>0</v>
      </c>
      <c r="AB54" s="209"/>
      <c r="AC54" s="209"/>
      <c r="AD54" s="209"/>
      <c r="AE54" s="209"/>
      <c r="AF54" s="303">
        <f>SUMPRODUCT((nom=AG54)*1)-SUMPRODUCT((AG56:AG74=AG54)*1)</f>
        <v>2</v>
      </c>
      <c r="AG54" s="266" t="s">
        <v>223</v>
      </c>
      <c r="AH54" s="266"/>
      <c r="AI54" s="304"/>
      <c r="AJ54" s="270" t="str">
        <f>IF(SUMPRODUCT((nom=AG54)*(nom=choix_nom)*(Prépa=AH54))-SUMPRODUCT((AG56:AG74=AG54)*(AG56:AG74=choix_nom)*(AH56:AH74=AH54))&gt;0,AH54,"")</f>
        <v/>
      </c>
      <c r="AK54" s="269" t="str">
        <f>IF(AJ54="","",IF(ISERROR(INDEX(AK$16:AK53,MATCH(AJ54,AJ$16:AJ53,0))),MAX(AK$16:AK53)+1,INDEX(AK$16:AK53,MATCH(AJ54,AJ$16:AJ53,0))))</f>
        <v/>
      </c>
      <c r="AL54" s="269" t="str">
        <f t="shared" si="2"/>
        <v/>
      </c>
      <c r="AM54" s="270" t="str">
        <f t="shared" si="3"/>
        <v/>
      </c>
      <c r="AN54" s="60"/>
      <c r="AO54" s="60"/>
      <c r="AP54" s="60"/>
      <c r="AQ54" s="60"/>
      <c r="AR54" s="60"/>
      <c r="AS54" s="60"/>
      <c r="AT54" s="60"/>
      <c r="AU54" s="63"/>
      <c r="AV54" s="63"/>
      <c r="AW54" s="63"/>
      <c r="AX54" s="63"/>
      <c r="AY54" s="63"/>
      <c r="AZ54" s="63"/>
      <c r="BA54" s="63"/>
      <c r="BB54" s="63"/>
      <c r="BC54" s="63"/>
      <c r="BD54" s="63"/>
      <c r="BE54" s="63"/>
      <c r="BF54" s="63"/>
      <c r="BG54" s="63"/>
      <c r="BH54" s="63"/>
      <c r="BI54" s="63"/>
    </row>
    <row r="55" spans="1:61" ht="15.75" x14ac:dyDescent="0.25">
      <c r="A55" s="60"/>
      <c r="B55" s="60"/>
      <c r="C55" s="178"/>
      <c r="D55" s="597" t="s">
        <v>418</v>
      </c>
      <c r="E55" s="597"/>
      <c r="F55" s="151"/>
      <c r="G55" s="151"/>
      <c r="H55" s="151"/>
      <c r="I55" s="151"/>
      <c r="J55" s="151"/>
      <c r="K55" s="356">
        <f>N78</f>
        <v>0</v>
      </c>
      <c r="L55" s="151"/>
      <c r="M55" s="151"/>
      <c r="N55" s="514">
        <f>AA81*X99</f>
        <v>0</v>
      </c>
      <c r="O55" s="515"/>
      <c r="P55" s="516"/>
      <c r="Q55" s="179"/>
      <c r="R55" s="204"/>
      <c r="S55" s="204"/>
      <c r="T55" s="612" t="s">
        <v>406</v>
      </c>
      <c r="U55" s="274"/>
      <c r="V55" s="325"/>
      <c r="W55" s="274"/>
      <c r="X55" s="326">
        <f>IF(AND(L41="Imprégnation: Réguler l’absorption",X53="ext",X54&gt;=AA35),ROUNDDOWN(X54/AA35,0),0)</f>
        <v>0</v>
      </c>
      <c r="Y55" s="274" t="s">
        <v>172</v>
      </c>
      <c r="Z55" s="327">
        <f>X55*AA35</f>
        <v>0</v>
      </c>
      <c r="AA55" s="328">
        <f>X55*AC35</f>
        <v>0</v>
      </c>
      <c r="AB55" s="329" t="str">
        <f>AB35</f>
        <v>Imprégnation stabilisateur 10 L SC</v>
      </c>
      <c r="AC55" s="330">
        <v>33</v>
      </c>
      <c r="AD55" s="209"/>
      <c r="AE55" s="209"/>
      <c r="AF55" s="303">
        <f>SUMPRODUCT((nom=AG55)*1)-SUMPRODUCT((AG56:AG73=AG55)*1)</f>
        <v>2</v>
      </c>
      <c r="AG55" s="265" t="s">
        <v>224</v>
      </c>
      <c r="AH55" s="265" t="s">
        <v>410</v>
      </c>
      <c r="AI55" s="304"/>
      <c r="AJ55" s="270" t="str">
        <f>IF(SUMPRODUCT((nom=AG55)*(nom=choix_nom)*(Prépa=AH55))-SUMPRODUCT((AG56:AG73=AG55)*(AG56:AG73=choix_nom)*(AH56:AH73=AH55))&gt;0,AH55,"")</f>
        <v/>
      </c>
      <c r="AK55" s="269" t="str">
        <f>IF(AJ55="","",IF(ISERROR(INDEX(AK$16:AK54,MATCH(AJ55,AJ$16:AJ54,0))),MAX(AK$16:AK54)+1,INDEX(AK$16:AK54,MATCH(AJ55,AJ$16:AJ54,0))))</f>
        <v/>
      </c>
      <c r="AL55" s="269" t="str">
        <f t="shared" si="2"/>
        <v/>
      </c>
      <c r="AM55" s="270" t="str">
        <f t="shared" si="3"/>
        <v/>
      </c>
      <c r="AN55" s="60"/>
      <c r="AO55" s="60"/>
      <c r="AP55" s="60"/>
      <c r="AQ55" s="60"/>
      <c r="AR55" s="60"/>
      <c r="AS55" s="60"/>
      <c r="AT55" s="60"/>
      <c r="AU55" s="63"/>
      <c r="AV55" s="63"/>
      <c r="AW55" s="63"/>
      <c r="AX55" s="63"/>
      <c r="AY55" s="63"/>
      <c r="AZ55" s="63"/>
      <c r="BA55" s="63"/>
      <c r="BB55" s="63"/>
      <c r="BC55" s="63"/>
      <c r="BD55" s="63"/>
      <c r="BE55" s="63"/>
      <c r="BF55" s="63"/>
      <c r="BG55" s="63"/>
      <c r="BH55" s="63"/>
      <c r="BI55" s="63"/>
    </row>
    <row r="56" spans="1:61" ht="16.5" thickBot="1" x14ac:dyDescent="0.3">
      <c r="A56" s="60"/>
      <c r="B56" s="60"/>
      <c r="C56" s="178"/>
      <c r="D56" s="592" t="s">
        <v>469</v>
      </c>
      <c r="E56" s="592"/>
      <c r="F56" s="151"/>
      <c r="G56" s="151"/>
      <c r="H56" s="151"/>
      <c r="I56" s="151"/>
      <c r="J56" s="151"/>
      <c r="K56" s="356">
        <f>N83</f>
        <v>121</v>
      </c>
      <c r="L56" s="151"/>
      <c r="M56" s="151"/>
      <c r="N56" s="514">
        <f>AA92*X99</f>
        <v>289.22399999999999</v>
      </c>
      <c r="O56" s="515"/>
      <c r="P56" s="516"/>
      <c r="Q56" s="179"/>
      <c r="R56" s="207"/>
      <c r="S56" s="207"/>
      <c r="T56" s="613"/>
      <c r="U56" s="274"/>
      <c r="V56" s="327">
        <f>X54-Z55</f>
        <v>120</v>
      </c>
      <c r="W56" s="274"/>
      <c r="X56" s="326">
        <f>IF(AND(L41="Imprégnation: Réguler l’absorption",X53="ext",V56&gt;=AA36),ROUNDUP(V56/AA36,0),0)</f>
        <v>0</v>
      </c>
      <c r="Y56" s="274" t="s">
        <v>172</v>
      </c>
      <c r="Z56" s="327">
        <f>X56*AA36</f>
        <v>0</v>
      </c>
      <c r="AA56" s="328">
        <f>X56*AC36</f>
        <v>0</v>
      </c>
      <c r="AB56" s="311" t="str">
        <f>AB36</f>
        <v>Imprégnation stabilisateur; sans solvant 1 L SC</v>
      </c>
      <c r="AC56" s="332">
        <v>3</v>
      </c>
      <c r="AD56" s="209"/>
      <c r="AE56" s="209"/>
      <c r="AF56" s="303">
        <f>SUMPRODUCT((nom=AG56)*1)-SUMPRODUCT((AG57:AG73=AG56)*1)</f>
        <v>2</v>
      </c>
      <c r="AG56" s="265" t="s">
        <v>226</v>
      </c>
      <c r="AH56" s="265" t="s">
        <v>410</v>
      </c>
      <c r="AI56" s="304"/>
      <c r="AJ56" s="270" t="str">
        <f>IF(SUMPRODUCT((nom=AG56)*(nom=choix_nom)*(Prépa=AH56))-SUMPRODUCT((AG57:AG73=AG56)*(AG57:AG73=choix_nom)*(AH57:AH73=AH56))&gt;0,AH56,"")</f>
        <v/>
      </c>
      <c r="AK56" s="269" t="str">
        <f>IF(AJ56="","",IF(ISERROR(INDEX(AK$16:AK55,MATCH(AJ56,AJ$16:AJ55,0))),MAX(AK$16:AK55)+1,INDEX(AK$16:AK55,MATCH(AJ56,AJ$16:AJ55,0))))</f>
        <v/>
      </c>
      <c r="AL56" s="269" t="str">
        <f t="shared" si="2"/>
        <v/>
      </c>
      <c r="AM56" s="270" t="str">
        <f t="shared" si="3"/>
        <v/>
      </c>
      <c r="AN56" s="60"/>
      <c r="AO56" s="60"/>
      <c r="AP56" s="60"/>
      <c r="AQ56" s="60"/>
      <c r="AR56" s="60"/>
      <c r="AS56" s="60"/>
      <c r="AT56" s="60"/>
      <c r="AU56" s="63"/>
      <c r="AV56" s="63"/>
      <c r="AW56" s="63"/>
      <c r="AX56" s="63"/>
      <c r="AY56" s="63"/>
      <c r="AZ56" s="63"/>
      <c r="BA56" s="63"/>
      <c r="BB56" s="63"/>
      <c r="BC56" s="63"/>
      <c r="BD56" s="63"/>
      <c r="BE56" s="63"/>
      <c r="BF56" s="63"/>
      <c r="BG56" s="63"/>
      <c r="BH56" s="63"/>
      <c r="BI56" s="63"/>
    </row>
    <row r="57" spans="1:61" ht="16.5" thickBot="1" x14ac:dyDescent="0.3">
      <c r="A57" s="60"/>
      <c r="B57" s="60"/>
      <c r="C57" s="178"/>
      <c r="D57" s="592" t="s">
        <v>471</v>
      </c>
      <c r="E57" s="592"/>
      <c r="F57" s="151"/>
      <c r="G57" s="151"/>
      <c r="H57" s="151"/>
      <c r="I57" s="151"/>
      <c r="J57" s="151"/>
      <c r="K57" s="357">
        <f>N89</f>
        <v>0</v>
      </c>
      <c r="L57" s="151"/>
      <c r="M57" s="151"/>
      <c r="N57" s="517">
        <f>AA97*X99</f>
        <v>0</v>
      </c>
      <c r="O57" s="518"/>
      <c r="P57" s="519"/>
      <c r="Q57" s="179"/>
      <c r="R57" s="207"/>
      <c r="S57" s="207"/>
      <c r="T57" s="610" t="s">
        <v>455</v>
      </c>
      <c r="U57" s="611"/>
      <c r="V57" s="319" t="s">
        <v>454</v>
      </c>
      <c r="W57" s="320"/>
      <c r="X57" s="321">
        <f>X54</f>
        <v>120</v>
      </c>
      <c r="Y57" s="322" t="s">
        <v>171</v>
      </c>
      <c r="Z57" s="323">
        <f>SUM(Z58:Z61)</f>
        <v>0</v>
      </c>
      <c r="AA57" s="324">
        <f>SUM(AA58:AA61)</f>
        <v>0</v>
      </c>
      <c r="AB57" s="209"/>
      <c r="AC57" s="333"/>
      <c r="AD57" s="209"/>
      <c r="AE57" s="209"/>
      <c r="AF57" s="303">
        <f>SUMPRODUCT((nom=AG57)*1)-SUMPRODUCT((AG58:AG73=AG57)*1)</f>
        <v>2</v>
      </c>
      <c r="AG57" s="265" t="s">
        <v>230</v>
      </c>
      <c r="AH57" s="265" t="s">
        <v>410</v>
      </c>
      <c r="AI57" s="304"/>
      <c r="AJ57" s="270" t="str">
        <f>IF(SUMPRODUCT((nom=AG57)*(nom=choix_nom)*(Prépa=AH57))-SUMPRODUCT((AG58:AG73=AG57)*(AG58:AG73=choix_nom)*(AH58:AH73=AH57))&gt;0,AH57,"")</f>
        <v/>
      </c>
      <c r="AK57" s="269" t="str">
        <f>IF(AJ57="","",IF(ISERROR(INDEX(AK$16:AK56,MATCH(AJ57,AJ$16:AJ56,0))),MAX(AK$16:AK56)+1,INDEX(AK$16:AK56,MATCH(AJ57,AJ$16:AJ56,0))))</f>
        <v/>
      </c>
      <c r="AL57" s="269" t="str">
        <f t="shared" si="2"/>
        <v/>
      </c>
      <c r="AM57" s="270" t="str">
        <f t="shared" si="3"/>
        <v/>
      </c>
      <c r="AN57" s="60"/>
      <c r="AO57" s="60"/>
      <c r="AP57" s="60"/>
      <c r="AQ57" s="60"/>
      <c r="AR57" s="60"/>
      <c r="AS57" s="60"/>
      <c r="AT57" s="60"/>
      <c r="AU57" s="63"/>
      <c r="AV57" s="63"/>
      <c r="AW57" s="63"/>
      <c r="AX57" s="63"/>
      <c r="AY57" s="63"/>
      <c r="AZ57" s="63"/>
      <c r="BA57" s="63"/>
      <c r="BB57" s="63"/>
      <c r="BC57" s="63"/>
      <c r="BD57" s="63"/>
      <c r="BE57" s="63"/>
      <c r="BF57" s="63"/>
      <c r="BG57" s="63"/>
      <c r="BH57" s="63"/>
      <c r="BI57" s="63"/>
    </row>
    <row r="58" spans="1:61" ht="16.5" thickBot="1" x14ac:dyDescent="0.3">
      <c r="A58" s="63"/>
      <c r="B58" s="60"/>
      <c r="C58" s="178"/>
      <c r="D58" s="151"/>
      <c r="E58" s="151"/>
      <c r="F58" s="523" t="s">
        <v>258</v>
      </c>
      <c r="G58" s="523"/>
      <c r="H58" s="523"/>
      <c r="I58" s="523"/>
      <c r="J58" s="523"/>
      <c r="K58" s="523"/>
      <c r="L58" s="523"/>
      <c r="M58" s="523"/>
      <c r="N58" s="520">
        <f>SUM(N52:P57)</f>
        <v>9369.0809999999983</v>
      </c>
      <c r="O58" s="521"/>
      <c r="P58" s="522"/>
      <c r="Q58" s="179"/>
      <c r="R58" s="207"/>
      <c r="S58" s="207"/>
      <c r="T58" s="614" t="s">
        <v>459</v>
      </c>
      <c r="U58" s="274"/>
      <c r="V58" s="274"/>
      <c r="W58" s="274"/>
      <c r="X58" s="326">
        <f>IF(AND(L41="Imprégnation: Réguler l’absorption",X53="int",X57&gt;=AA37),ROUNDDOWN(X57/AA37,0),0)</f>
        <v>0</v>
      </c>
      <c r="Y58" s="274" t="s">
        <v>172</v>
      </c>
      <c r="Z58" s="327">
        <f>X58*AA37</f>
        <v>0</v>
      </c>
      <c r="AA58" s="328">
        <f>X58*AC37</f>
        <v>0</v>
      </c>
      <c r="AB58" s="329" t="str">
        <f>AB37</f>
        <v>Imprégnation stabilisateur siliconeconcentré 10 L SC</v>
      </c>
      <c r="AC58" s="330">
        <v>132</v>
      </c>
      <c r="AD58" s="209"/>
      <c r="AE58" s="209"/>
      <c r="AF58" s="334">
        <f>SUMPRODUCT((nom=AG58)*1)-SUMPRODUCT((AG64:AG73=AG58)*1)</f>
        <v>2</v>
      </c>
      <c r="AG58" s="265" t="s">
        <v>231</v>
      </c>
      <c r="AH58" s="265" t="s">
        <v>410</v>
      </c>
      <c r="AI58" s="304"/>
      <c r="AJ58" s="270" t="str">
        <f>IF(SUMPRODUCT((nom=AG58)*(nom=choix_nom)*(Prépa=AH58))-SUMPRODUCT((AG64:AG73=AG58)*(AG64:AG73=choix_nom)*(AH64:AH73=AH58))&gt;0,AH58,"")</f>
        <v/>
      </c>
      <c r="AK58" s="269" t="str">
        <f>IF(AJ58="","",IF(ISERROR(INDEX(AK$16:AK57,MATCH(AJ58,AJ$16:AJ57,0))),MAX(AK$16:AK57)+1,INDEX(AK$16:AK57,MATCH(AJ58,AJ$16:AJ57,0))))</f>
        <v/>
      </c>
      <c r="AL58" s="269" t="str">
        <f t="shared" si="2"/>
        <v/>
      </c>
      <c r="AM58" s="270" t="str">
        <f t="shared" si="3"/>
        <v/>
      </c>
      <c r="AN58" s="60"/>
      <c r="AO58" s="60"/>
      <c r="AP58" s="60"/>
      <c r="AQ58" s="60"/>
      <c r="AR58" s="60"/>
      <c r="AS58" s="60"/>
      <c r="AT58" s="60"/>
      <c r="AU58" s="63"/>
      <c r="AV58" s="63"/>
      <c r="AW58" s="63"/>
      <c r="AX58" s="63"/>
      <c r="AY58" s="63"/>
      <c r="AZ58" s="63"/>
      <c r="BA58" s="63"/>
      <c r="BB58" s="63"/>
      <c r="BC58" s="63"/>
      <c r="BD58" s="63"/>
      <c r="BE58" s="63"/>
      <c r="BF58" s="63"/>
      <c r="BG58" s="63"/>
      <c r="BH58" s="63"/>
      <c r="BI58" s="63"/>
    </row>
    <row r="59" spans="1:61" ht="5.0999999999999996" customHeight="1" x14ac:dyDescent="0.2">
      <c r="A59" s="60"/>
      <c r="B59" s="60"/>
      <c r="C59" s="178"/>
      <c r="D59" s="151"/>
      <c r="E59" s="151"/>
      <c r="F59" s="151"/>
      <c r="G59" s="151"/>
      <c r="H59" s="151"/>
      <c r="I59" s="151"/>
      <c r="J59" s="151"/>
      <c r="K59" s="151"/>
      <c r="L59" s="151"/>
      <c r="M59" s="151"/>
      <c r="N59" s="151"/>
      <c r="O59" s="151"/>
      <c r="P59" s="151"/>
      <c r="Q59" s="179"/>
      <c r="R59" s="204"/>
      <c r="S59" s="204"/>
      <c r="T59" s="613"/>
      <c r="U59" s="274"/>
      <c r="V59" s="327">
        <f>X54-Z58</f>
        <v>120</v>
      </c>
      <c r="W59" s="274"/>
      <c r="X59" s="326">
        <f>IF(AND(L41="Imprégnation: Réguler l’absorption",X53="int",V59&gt;=AA35),ROUNDDOWN(V59/AA35,0),0)</f>
        <v>0</v>
      </c>
      <c r="Y59" s="274" t="s">
        <v>172</v>
      </c>
      <c r="Z59" s="327">
        <f>X59*AA35</f>
        <v>0</v>
      </c>
      <c r="AA59" s="328">
        <f>X59*AC35</f>
        <v>0</v>
      </c>
      <c r="AB59" s="331" t="str">
        <f>AB35</f>
        <v>Imprégnation stabilisateur 10 L SC</v>
      </c>
      <c r="AC59" s="335">
        <v>33</v>
      </c>
      <c r="AD59" s="209"/>
      <c r="AE59" s="209"/>
      <c r="AF59" s="334">
        <f>SUMPRODUCT((nom=AG59)*1)-SUMPRODUCT((AG66:AG74=AG59)*1)</f>
        <v>2</v>
      </c>
      <c r="AG59" s="266" t="s">
        <v>240</v>
      </c>
      <c r="AH59" s="266"/>
      <c r="AI59" s="304"/>
      <c r="AJ59" s="270" t="str">
        <f>IF(SUMPRODUCT((nom=AG59)*(nom=choix_nom)*(Prépa=AH59))-SUMPRODUCT((AG66:AG74=AG59)*(AG66:AG74=choix_nom)*(AH66:AH74=AH59))&gt;0,AH59,"")</f>
        <v/>
      </c>
      <c r="AK59" s="269" t="str">
        <f>IF(AJ59="","",IF(ISERROR(INDEX(AK$16:AK58,MATCH(AJ59,AJ$16:AJ58,0))),MAX(AK$16:AK58)+1,INDEX(AK$16:AK58,MATCH(AJ59,AJ$16:AJ58,0))))</f>
        <v/>
      </c>
      <c r="AL59" s="269" t="str">
        <f t="shared" si="2"/>
        <v/>
      </c>
      <c r="AM59" s="270" t="str">
        <f t="shared" si="3"/>
        <v/>
      </c>
      <c r="AN59" s="60"/>
      <c r="AO59" s="60"/>
      <c r="AP59" s="60"/>
      <c r="AQ59" s="60"/>
      <c r="AR59" s="60"/>
      <c r="AS59" s="60"/>
      <c r="AT59" s="60"/>
      <c r="AU59" s="63"/>
      <c r="AV59" s="63"/>
      <c r="AW59" s="63"/>
      <c r="AX59" s="63"/>
      <c r="AY59" s="63"/>
      <c r="AZ59" s="63"/>
      <c r="BA59" s="63"/>
      <c r="BB59" s="63"/>
      <c r="BC59" s="63"/>
      <c r="BD59" s="63"/>
      <c r="BE59" s="63"/>
      <c r="BF59" s="63"/>
      <c r="BG59" s="63"/>
      <c r="BH59" s="63"/>
      <c r="BI59" s="63"/>
    </row>
    <row r="60" spans="1:61" ht="15.75" x14ac:dyDescent="0.2">
      <c r="A60" s="60"/>
      <c r="B60" s="60"/>
      <c r="C60" s="137"/>
      <c r="D60" s="138"/>
      <c r="E60" s="596" t="s">
        <v>473</v>
      </c>
      <c r="F60" s="596"/>
      <c r="G60" s="596"/>
      <c r="H60" s="596"/>
      <c r="I60" s="596"/>
      <c r="J60" s="596"/>
      <c r="K60" s="596"/>
      <c r="L60" s="596"/>
      <c r="M60" s="138"/>
      <c r="N60" s="138"/>
      <c r="O60" s="138"/>
      <c r="P60" s="138"/>
      <c r="Q60" s="139"/>
      <c r="R60" s="207"/>
      <c r="S60" s="207"/>
      <c r="T60" s="613"/>
      <c r="U60" s="274"/>
      <c r="V60" s="327">
        <f>X57-(SUM(Z58:Z59))</f>
        <v>120</v>
      </c>
      <c r="W60" s="274"/>
      <c r="X60" s="326">
        <f>IF(AND(L41="Imprégnation: Réguler l’absorption",X53="int",V60&gt;=AA38),ROUNDDOWN(V60/AA38,0),0)</f>
        <v>0</v>
      </c>
      <c r="Y60" s="274" t="s">
        <v>172</v>
      </c>
      <c r="Z60" s="327">
        <f>X60*AA38</f>
        <v>0</v>
      </c>
      <c r="AA60" s="328">
        <f>X60*AC38</f>
        <v>0</v>
      </c>
      <c r="AB60" s="331" t="str">
        <f>AB38</f>
        <v>Imprégnation stabilisateur silicone concentré 1 L SC</v>
      </c>
      <c r="AC60" s="335">
        <v>13</v>
      </c>
      <c r="AD60" s="209"/>
      <c r="AE60" s="209"/>
      <c r="AF60" s="334">
        <f>SUMPRODUCT((nom=AG60)*1)-SUMPRODUCT((AG67:AG75=AG60)*1)</f>
        <v>2</v>
      </c>
      <c r="AG60" s="266" t="s">
        <v>241</v>
      </c>
      <c r="AH60" s="266"/>
      <c r="AI60" s="304"/>
      <c r="AJ60" s="270" t="str">
        <f>IF(SUMPRODUCT((nom=AG60)*(nom=choix_nom)*(Prépa=AH60))-SUMPRODUCT((AG67:AG75=AG60)*(AG67:AG75=choix_nom)*(AH67:AH75=AH60))&gt;0,AH60,"")</f>
        <v/>
      </c>
      <c r="AK60" s="269" t="str">
        <f>IF(AJ60="","",IF(ISERROR(INDEX(AK$16:AK59,MATCH(AJ60,AJ$16:AJ59,0))),MAX(AK$16:AK59)+1,INDEX(AK$16:AK59,MATCH(AJ60,AJ$16:AJ59,0))))</f>
        <v/>
      </c>
      <c r="AL60" s="269" t="str">
        <f t="shared" si="2"/>
        <v/>
      </c>
      <c r="AM60" s="270" t="str">
        <f t="shared" si="3"/>
        <v/>
      </c>
      <c r="AN60" s="60"/>
      <c r="AO60" s="60"/>
      <c r="AP60" s="60"/>
      <c r="AQ60" s="60"/>
      <c r="AR60" s="60"/>
      <c r="AS60" s="60"/>
      <c r="AT60" s="60"/>
      <c r="AU60" s="63"/>
      <c r="AV60" s="63"/>
      <c r="AW60" s="63"/>
      <c r="AX60" s="63"/>
      <c r="AY60" s="63"/>
      <c r="AZ60" s="63"/>
      <c r="BA60" s="63"/>
      <c r="BB60" s="63"/>
      <c r="BC60" s="63"/>
      <c r="BD60" s="63"/>
      <c r="BE60" s="63"/>
      <c r="BF60" s="63"/>
      <c r="BG60" s="63"/>
      <c r="BH60" s="63"/>
      <c r="BI60" s="63"/>
    </row>
    <row r="61" spans="1:61" ht="5.0999999999999996" customHeight="1" thickBot="1" x14ac:dyDescent="0.25">
      <c r="A61" s="60"/>
      <c r="B61" s="60"/>
      <c r="C61" s="181"/>
      <c r="D61" s="182"/>
      <c r="E61" s="183"/>
      <c r="F61" s="183"/>
      <c r="G61" s="183"/>
      <c r="H61" s="183"/>
      <c r="I61" s="183"/>
      <c r="J61" s="183"/>
      <c r="K61" s="183"/>
      <c r="L61" s="183"/>
      <c r="M61" s="182"/>
      <c r="N61" s="182"/>
      <c r="O61" s="182"/>
      <c r="P61" s="182"/>
      <c r="Q61" s="184"/>
      <c r="R61" s="207"/>
      <c r="S61" s="207"/>
      <c r="T61" s="613"/>
      <c r="U61" s="274"/>
      <c r="V61" s="327">
        <f>X57-(SUM(Z58:Z60))</f>
        <v>120</v>
      </c>
      <c r="W61" s="274"/>
      <c r="X61" s="326">
        <f>IF(AND(L41="Imprégnation: Réguler l’absorption",X53="int",V61&lt;AA36),ROUNDUP(V61/AA36,0),0)</f>
        <v>0</v>
      </c>
      <c r="Y61" s="274" t="s">
        <v>172</v>
      </c>
      <c r="Z61" s="327">
        <f>X61*AA36</f>
        <v>0</v>
      </c>
      <c r="AA61" s="328">
        <f>X61*AC36</f>
        <v>0</v>
      </c>
      <c r="AB61" s="311" t="str">
        <f>AB36</f>
        <v>Imprégnation stabilisateur; sans solvant 1 L SC</v>
      </c>
      <c r="AC61" s="332">
        <v>3</v>
      </c>
      <c r="AD61" s="209"/>
      <c r="AE61" s="209"/>
      <c r="AF61" s="334">
        <f>SUMPRODUCT((nom=AG61)*1)-SUMPRODUCT((AG71:AG76=AG61)*1)</f>
        <v>2</v>
      </c>
      <c r="AG61" s="266" t="s">
        <v>243</v>
      </c>
      <c r="AH61" s="266"/>
      <c r="AI61" s="304"/>
      <c r="AJ61" s="270" t="str">
        <f>IF(SUMPRODUCT((nom=AG61)*(nom=choix_nom)*(Prépa=AH61))-SUMPRODUCT((AG71:AG76=AG61)*(AG71:AG76=choix_nom)*(AH71:AH76=AH61))&gt;0,AH61,"")</f>
        <v/>
      </c>
      <c r="AK61" s="269" t="str">
        <f>IF(AJ61="","",IF(ISERROR(INDEX(AK$16:AK60,MATCH(AJ61,AJ$16:AJ60,0))),MAX(AK$16:AK60)+1,INDEX(AK$16:AK60,MATCH(AJ61,AJ$16:AJ60,0))))</f>
        <v/>
      </c>
      <c r="AL61" s="269" t="str">
        <f t="shared" si="2"/>
        <v/>
      </c>
      <c r="AM61" s="270" t="str">
        <f t="shared" si="3"/>
        <v/>
      </c>
      <c r="AN61" s="60"/>
      <c r="AO61" s="60"/>
      <c r="AP61" s="60"/>
      <c r="AQ61" s="60"/>
      <c r="AR61" s="60"/>
      <c r="AS61" s="60"/>
      <c r="AT61" s="60"/>
      <c r="AU61" s="63"/>
      <c r="AV61" s="63"/>
      <c r="AW61" s="63"/>
      <c r="AX61" s="63"/>
      <c r="AY61" s="63"/>
      <c r="AZ61" s="63"/>
      <c r="BA61" s="63"/>
      <c r="BB61" s="63"/>
      <c r="BC61" s="63"/>
      <c r="BD61" s="63"/>
      <c r="BE61" s="63"/>
      <c r="BF61" s="63"/>
      <c r="BG61" s="63"/>
      <c r="BH61" s="63"/>
      <c r="BI61" s="63"/>
    </row>
    <row r="62" spans="1:61" ht="16.5" thickBot="1" x14ac:dyDescent="0.25">
      <c r="A62" s="60"/>
      <c r="B62" s="60"/>
      <c r="C62" s="137"/>
      <c r="D62" s="156" t="s">
        <v>426</v>
      </c>
      <c r="E62" s="592" t="str">
        <f>E21</f>
        <v>Décors 1132 x 6 plaques</v>
      </c>
      <c r="F62" s="592"/>
      <c r="G62" s="592"/>
      <c r="H62" s="592"/>
      <c r="I62" s="592"/>
      <c r="J62" s="593"/>
      <c r="K62" s="542">
        <f>ROUNDUP(U51,0)</f>
        <v>117</v>
      </c>
      <c r="L62" s="543"/>
      <c r="M62" s="58" t="s">
        <v>427</v>
      </c>
      <c r="N62" s="525">
        <f>W41</f>
        <v>120</v>
      </c>
      <c r="O62" s="526"/>
      <c r="P62" s="59" t="s">
        <v>171</v>
      </c>
      <c r="Q62" s="150"/>
      <c r="R62" s="207"/>
      <c r="S62" s="207"/>
      <c r="T62" s="608"/>
      <c r="U62" s="313"/>
      <c r="V62" s="313"/>
      <c r="W62" s="313"/>
      <c r="X62" s="313"/>
      <c r="Y62" s="313"/>
      <c r="Z62" s="315">
        <f>SUM(Z54,Z57)</f>
        <v>0</v>
      </c>
      <c r="AA62" s="336">
        <f>SUM(AA54,AA57)</f>
        <v>0</v>
      </c>
      <c r="AB62" s="209"/>
      <c r="AC62" s="209"/>
      <c r="AD62" s="209"/>
      <c r="AE62" s="209"/>
      <c r="AF62" s="334">
        <f>SUMPRODUCT((nom=AG62)*1)-SUMPRODUCT((AG72:AG77=AG62)*1)</f>
        <v>2</v>
      </c>
      <c r="AG62" s="266" t="s">
        <v>244</v>
      </c>
      <c r="AH62" s="266"/>
      <c r="AI62" s="304"/>
      <c r="AJ62" s="270" t="str">
        <f>IF(SUMPRODUCT((nom=AG62)*(nom=choix_nom)*(Prépa=AH62))-SUMPRODUCT((AG72:AG77=AG62)*(AG72:AG77=choix_nom)*(AH72:AH77=AH62))&gt;0,AH62,"")</f>
        <v/>
      </c>
      <c r="AK62" s="269" t="str">
        <f>IF(AJ62="","",IF(ISERROR(INDEX(AK$16:AK61,MATCH(AJ62,AJ$16:AJ61,0))),MAX(AK$16:AK61)+1,INDEX(AK$16:AK61,MATCH(AJ62,AJ$16:AJ61,0))))</f>
        <v/>
      </c>
      <c r="AL62" s="269" t="str">
        <f t="shared" si="2"/>
        <v/>
      </c>
      <c r="AM62" s="270" t="str">
        <f t="shared" si="3"/>
        <v/>
      </c>
      <c r="AN62" s="60"/>
      <c r="AO62" s="60"/>
      <c r="AP62" s="60"/>
      <c r="AQ62" s="60"/>
      <c r="AR62" s="60"/>
      <c r="AS62" s="60"/>
      <c r="AT62" s="60"/>
      <c r="AU62" s="63"/>
      <c r="AV62" s="63"/>
      <c r="AW62" s="63"/>
      <c r="AX62" s="63"/>
      <c r="AY62" s="63"/>
      <c r="AZ62" s="63"/>
      <c r="BA62" s="63"/>
      <c r="BB62" s="63"/>
      <c r="BC62" s="63"/>
      <c r="BD62" s="63"/>
      <c r="BE62" s="63"/>
      <c r="BF62" s="63"/>
      <c r="BG62" s="63"/>
      <c r="BH62" s="63"/>
      <c r="BI62" s="63"/>
    </row>
    <row r="63" spans="1:61" ht="5.0999999999999996" customHeight="1" thickBot="1" x14ac:dyDescent="0.25">
      <c r="A63" s="60"/>
      <c r="B63" s="60"/>
      <c r="C63" s="137"/>
      <c r="D63" s="175"/>
      <c r="E63" s="175"/>
      <c r="F63" s="175"/>
      <c r="G63" s="175"/>
      <c r="H63" s="175"/>
      <c r="I63" s="175"/>
      <c r="J63" s="175"/>
      <c r="K63" s="175"/>
      <c r="L63" s="175"/>
      <c r="M63" s="175"/>
      <c r="N63" s="175"/>
      <c r="O63" s="175"/>
      <c r="P63" s="175"/>
      <c r="Q63" s="150"/>
      <c r="R63" s="207"/>
      <c r="S63" s="207"/>
      <c r="T63" s="63"/>
      <c r="U63" s="209"/>
      <c r="V63" s="209"/>
      <c r="W63" s="209"/>
      <c r="X63" s="209"/>
      <c r="Y63" s="209"/>
      <c r="Z63" s="209"/>
      <c r="AA63" s="209"/>
      <c r="AB63" s="209"/>
      <c r="AC63" s="209"/>
      <c r="AD63" s="209"/>
      <c r="AE63" s="209"/>
      <c r="AF63" s="334">
        <f>SUMPRODUCT((nom=AG63)*1)-SUMPRODUCT((AG73:AG78=AG63)*1)</f>
        <v>2</v>
      </c>
      <c r="AG63" s="266" t="s">
        <v>246</v>
      </c>
      <c r="AH63" s="266"/>
      <c r="AI63" s="304"/>
      <c r="AJ63" s="270" t="str">
        <f>IF(SUMPRODUCT((nom=AG63)*(nom=choix_nom)*(Prépa=AH63))-SUMPRODUCT((AG73:AG78=AG63)*(AG73:AG78=choix_nom)*(AH73:AH78=AH63))&gt;0,AH63,"")</f>
        <v/>
      </c>
      <c r="AK63" s="269" t="str">
        <f>IF(AJ63="","",IF(ISERROR(INDEX(AK$16:AK62,MATCH(AJ63,AJ$16:AJ62,0))),MAX(AK$16:AK62)+1,INDEX(AK$16:AK62,MATCH(AJ63,AJ$16:AJ62,0))))</f>
        <v/>
      </c>
      <c r="AL63" s="269" t="str">
        <f t="shared" si="2"/>
        <v/>
      </c>
      <c r="AM63" s="270" t="str">
        <f t="shared" si="3"/>
        <v/>
      </c>
      <c r="AN63" s="60"/>
      <c r="AO63" s="60"/>
      <c r="AP63" s="60"/>
      <c r="AQ63" s="60"/>
      <c r="AR63" s="60"/>
      <c r="AS63" s="60"/>
      <c r="AT63" s="60"/>
      <c r="AU63" s="63"/>
      <c r="AV63" s="63"/>
      <c r="AW63" s="63"/>
      <c r="AX63" s="63"/>
      <c r="AY63" s="63"/>
      <c r="AZ63" s="63"/>
      <c r="BA63" s="63"/>
      <c r="BB63" s="63"/>
      <c r="BC63" s="63"/>
      <c r="BD63" s="63"/>
      <c r="BE63" s="63"/>
      <c r="BF63" s="63"/>
      <c r="BG63" s="63"/>
      <c r="BH63" s="63"/>
      <c r="BI63" s="63"/>
    </row>
    <row r="64" spans="1:61" ht="16.5" thickBot="1" x14ac:dyDescent="0.25">
      <c r="A64" s="60"/>
      <c r="B64" s="60"/>
      <c r="C64" s="137"/>
      <c r="D64" s="592" t="s">
        <v>455</v>
      </c>
      <c r="E64" s="592"/>
      <c r="F64" s="524"/>
      <c r="G64" s="524"/>
      <c r="H64" s="524"/>
      <c r="I64" s="524"/>
      <c r="J64" s="524"/>
      <c r="K64" s="163" t="s">
        <v>403</v>
      </c>
      <c r="L64" s="161"/>
      <c r="M64" s="162" t="s">
        <v>402</v>
      </c>
      <c r="N64" s="525">
        <f>Z62</f>
        <v>0</v>
      </c>
      <c r="O64" s="526"/>
      <c r="P64" s="59" t="s">
        <v>171</v>
      </c>
      <c r="Q64" s="150"/>
      <c r="R64" s="207"/>
      <c r="S64" s="207"/>
      <c r="T64" s="609" t="s">
        <v>466</v>
      </c>
      <c r="U64" s="531" t="s">
        <v>458</v>
      </c>
      <c r="V64" s="532"/>
      <c r="W64" s="532"/>
      <c r="X64" s="317" t="str">
        <f>IF(OR(E17="extérieur",O17="OUI"),"ext","int")</f>
        <v>int</v>
      </c>
      <c r="Y64" s="318"/>
      <c r="Z64" s="318"/>
      <c r="AA64" s="258"/>
      <c r="AB64" s="209"/>
      <c r="AC64" s="209"/>
      <c r="AD64" s="209"/>
      <c r="AE64" s="209"/>
      <c r="AF64" s="303">
        <f>SUMPRODUCT((nom=AG64)*1)-SUMPRODUCT((AG66:AG73=AG64)*1)</f>
        <v>2</v>
      </c>
      <c r="AG64" s="265" t="s">
        <v>247</v>
      </c>
      <c r="AH64" s="265" t="s">
        <v>410</v>
      </c>
      <c r="AI64" s="304"/>
      <c r="AJ64" s="270" t="str">
        <f>IF(SUMPRODUCT((nom=AG64)*(nom=choix_nom)*(Prépa=AH64))-SUMPRODUCT((AG66:AG73=AG64)*(AG66:AG73=choix_nom)*(AH66:AH73=AH64))&gt;0,AH64,"")</f>
        <v/>
      </c>
      <c r="AK64" s="269" t="str">
        <f>IF(AJ64="","",IF(ISERROR(INDEX(AK$16:AK58,MATCH(AJ64,AJ$16:AJ58,0))),MAX(AK$16:AK58)+1,INDEX(AK$16:AK58,MATCH(AJ64,AJ$16:AJ58,0))))</f>
        <v/>
      </c>
      <c r="AL64" s="269" t="str">
        <f>IF(AL58="","",IF(AL58=MAX($AK$17:$AK$73),"",AL58+1))</f>
        <v/>
      </c>
      <c r="AM64" s="270" t="str">
        <f t="shared" si="3"/>
        <v/>
      </c>
      <c r="AN64" s="60"/>
      <c r="AO64" s="60"/>
      <c r="AP64" s="60"/>
      <c r="AQ64" s="60"/>
      <c r="AR64" s="60"/>
      <c r="AS64" s="60"/>
      <c r="AT64" s="60"/>
      <c r="AU64" s="63"/>
      <c r="AV64" s="63"/>
      <c r="AW64" s="63"/>
      <c r="AX64" s="63"/>
      <c r="AY64" s="63"/>
      <c r="AZ64" s="63"/>
      <c r="BA64" s="63"/>
      <c r="BB64" s="63"/>
      <c r="BC64" s="63"/>
      <c r="BD64" s="63"/>
      <c r="BE64" s="63"/>
      <c r="BF64" s="63"/>
      <c r="BG64" s="63"/>
      <c r="BH64" s="63"/>
      <c r="BI64" s="63"/>
    </row>
    <row r="65" spans="1:61" ht="16.5" thickBot="1" x14ac:dyDescent="0.25">
      <c r="A65" s="60"/>
      <c r="B65" s="60"/>
      <c r="C65" s="137"/>
      <c r="D65" s="156"/>
      <c r="E65" s="545" t="str">
        <f>AB36</f>
        <v>Imprégnation stabilisateur; sans solvant 1 L SC</v>
      </c>
      <c r="F65" s="545"/>
      <c r="G65" s="545"/>
      <c r="H65" s="545"/>
      <c r="I65" s="545"/>
      <c r="J65" s="545"/>
      <c r="K65" s="164">
        <f>X61</f>
        <v>0</v>
      </c>
      <c r="L65" s="158"/>
      <c r="M65" s="162">
        <f>X56</f>
        <v>0</v>
      </c>
      <c r="N65" s="58" t="s">
        <v>460</v>
      </c>
      <c r="O65" s="546" t="s">
        <v>365</v>
      </c>
      <c r="P65" s="546"/>
      <c r="Q65" s="150"/>
      <c r="R65" s="207"/>
      <c r="S65" s="207"/>
      <c r="T65" s="610" t="s">
        <v>466</v>
      </c>
      <c r="U65" s="611"/>
      <c r="V65" s="319" t="s">
        <v>454</v>
      </c>
      <c r="W65" s="320"/>
      <c r="X65" s="321">
        <f>W41</f>
        <v>120</v>
      </c>
      <c r="Y65" s="322" t="s">
        <v>171</v>
      </c>
      <c r="Z65" s="323">
        <f>SUM(Z66:Z68)</f>
        <v>0</v>
      </c>
      <c r="AA65" s="324">
        <f>SUM(AA66:AA68)</f>
        <v>0</v>
      </c>
      <c r="AB65" s="209"/>
      <c r="AC65" s="209"/>
      <c r="AD65" s="209"/>
      <c r="AE65" s="209"/>
      <c r="AF65" s="303">
        <f>SUMPRODUCT((nom=AG65)*1)-SUMPRODUCT((AG67:AG74=AG65)*1)</f>
        <v>2</v>
      </c>
      <c r="AG65" s="266" t="s">
        <v>249</v>
      </c>
      <c r="AH65" s="266"/>
      <c r="AI65" s="304"/>
      <c r="AJ65" s="270" t="str">
        <f>IF(SUMPRODUCT((nom=AG65)*(nom=choix_nom)*(Prépa=AH65))-SUMPRODUCT((AG67:AG74=AG65)*(AG67:AG74=choix_nom)*(AH67:AH74=AH65))&gt;0,AH65,"")</f>
        <v/>
      </c>
      <c r="AK65" s="269" t="str">
        <f>IF(AJ65="","",IF(ISERROR(INDEX(AK$16:AK59,MATCH(AJ65,AJ$16:AJ59,0))),MAX(AK$16:AK59)+1,INDEX(AK$16:AK59,MATCH(AJ65,AJ$16:AJ59,0))))</f>
        <v/>
      </c>
      <c r="AL65" s="269" t="str">
        <f>IF(AL59="","",IF(AL59=MAX($AK$17:$AK$73),"",AL59+1))</f>
        <v/>
      </c>
      <c r="AM65" s="270" t="str">
        <f t="shared" si="3"/>
        <v/>
      </c>
      <c r="AN65" s="60"/>
      <c r="AO65" s="60"/>
      <c r="AP65" s="60"/>
      <c r="AQ65" s="60"/>
      <c r="AR65" s="60"/>
      <c r="AS65" s="60"/>
      <c r="AT65" s="60"/>
      <c r="AU65" s="63"/>
      <c r="AV65" s="63"/>
      <c r="AW65" s="63"/>
      <c r="AX65" s="63"/>
      <c r="AY65" s="63"/>
      <c r="AZ65" s="63"/>
      <c r="BA65" s="63"/>
      <c r="BB65" s="63"/>
      <c r="BC65" s="63"/>
      <c r="BD65" s="63"/>
      <c r="BE65" s="63"/>
      <c r="BF65" s="63"/>
      <c r="BG65" s="63"/>
      <c r="BH65" s="63"/>
      <c r="BI65" s="63"/>
    </row>
    <row r="66" spans="1:61" ht="16.5" thickBot="1" x14ac:dyDescent="0.25">
      <c r="A66" s="60"/>
      <c r="B66" s="60"/>
      <c r="C66" s="137"/>
      <c r="D66" s="156"/>
      <c r="E66" s="527" t="str">
        <f>AB38</f>
        <v>Imprégnation stabilisateur silicone concentré 1 L SC</v>
      </c>
      <c r="F66" s="527"/>
      <c r="G66" s="527"/>
      <c r="H66" s="527"/>
      <c r="I66" s="527"/>
      <c r="J66" s="527"/>
      <c r="K66" s="164">
        <f>X60</f>
        <v>0</v>
      </c>
      <c r="L66" s="158"/>
      <c r="M66" s="58"/>
      <c r="N66" s="58" t="s">
        <v>460</v>
      </c>
      <c r="O66" s="513" t="s">
        <v>369</v>
      </c>
      <c r="P66" s="513"/>
      <c r="Q66" s="150"/>
      <c r="R66" s="63"/>
      <c r="S66" s="63"/>
      <c r="T66" s="612" t="s">
        <v>406</v>
      </c>
      <c r="U66" s="337"/>
      <c r="V66" s="337"/>
      <c r="W66" s="337"/>
      <c r="X66" s="337"/>
      <c r="Y66" s="337"/>
      <c r="Z66" s="337"/>
      <c r="AA66" s="338"/>
      <c r="AB66" s="307" t="str">
        <f>AB34</f>
        <v>Mortier-Colle Flex Intérieur &amp; Extérieur 15 Kg Sopro</v>
      </c>
      <c r="AC66" s="330">
        <v>22.5</v>
      </c>
      <c r="AD66" s="209" t="s">
        <v>456</v>
      </c>
      <c r="AE66" s="209"/>
      <c r="AF66" s="303">
        <f>SUMPRODUCT((nom=AG66)*1)-SUMPRODUCT((AG67:AG73=AG66)*1)</f>
        <v>2</v>
      </c>
      <c r="AG66" s="265" t="s">
        <v>250</v>
      </c>
      <c r="AH66" s="265" t="s">
        <v>410</v>
      </c>
      <c r="AI66" s="304"/>
      <c r="AJ66" s="270" t="str">
        <f>IF(SUMPRODUCT((nom=AG66)*(nom=choix_nom)*(Prépa=AH66))-SUMPRODUCT((AG67:AG73=AG66)*(AG67:AG73=choix_nom)*(AH67:AH73=AH66))&gt;0,AH66,"")</f>
        <v/>
      </c>
      <c r="AK66" s="269" t="str">
        <f>IF(AJ66="","",IF(ISERROR(INDEX(AK$16:AK64,MATCH(AJ66,AJ$16:AJ64,0))),MAX(AK$16:AK64)+1,INDEX(AK$16:AK64,MATCH(AJ66,AJ$16:AJ64,0))))</f>
        <v/>
      </c>
      <c r="AL66" s="269" t="str">
        <f>IF(AL64="","",IF(AL64=MAX($AK$17:$AK$73),"",AL64+1))</f>
        <v/>
      </c>
      <c r="AM66" s="270" t="str">
        <f t="shared" si="3"/>
        <v/>
      </c>
      <c r="AN66" s="60"/>
      <c r="AO66" s="60"/>
      <c r="AP66" s="60"/>
      <c r="AQ66" s="60"/>
      <c r="AR66" s="60"/>
      <c r="AS66" s="60"/>
      <c r="AT66" s="60"/>
      <c r="AU66" s="63"/>
      <c r="AV66" s="63"/>
      <c r="AW66" s="63"/>
      <c r="AX66" s="63"/>
      <c r="AY66" s="63"/>
      <c r="AZ66" s="63"/>
      <c r="BA66" s="63"/>
      <c r="BB66" s="63"/>
      <c r="BC66" s="63"/>
      <c r="BD66" s="63"/>
      <c r="BE66" s="63"/>
      <c r="BF66" s="63"/>
      <c r="BG66" s="63"/>
      <c r="BH66" s="63"/>
      <c r="BI66" s="63"/>
    </row>
    <row r="67" spans="1:61" ht="16.5" thickBot="1" x14ac:dyDescent="0.25">
      <c r="A67" s="60"/>
      <c r="B67" s="60"/>
      <c r="C67" s="137"/>
      <c r="D67" s="156"/>
      <c r="E67" s="545" t="str">
        <f>AB35</f>
        <v>Imprégnation stabilisateur 10 L SC</v>
      </c>
      <c r="F67" s="545"/>
      <c r="G67" s="545"/>
      <c r="H67" s="545"/>
      <c r="I67" s="545"/>
      <c r="J67" s="545"/>
      <c r="K67" s="164">
        <f>X59</f>
        <v>0</v>
      </c>
      <c r="L67" s="158"/>
      <c r="M67" s="162">
        <f>X55</f>
        <v>0</v>
      </c>
      <c r="N67" s="58" t="s">
        <v>460</v>
      </c>
      <c r="O67" s="513" t="s">
        <v>363</v>
      </c>
      <c r="P67" s="513"/>
      <c r="Q67" s="150"/>
      <c r="R67" s="63"/>
      <c r="S67" s="63"/>
      <c r="T67" s="613"/>
      <c r="U67" s="274"/>
      <c r="V67" s="274"/>
      <c r="W67" s="274"/>
      <c r="X67" s="274">
        <f>IF(AND(X64="ext",X65&gt;=AA33),ROUNDDOWN(X65/AA33,0),0)</f>
        <v>0</v>
      </c>
      <c r="Y67" s="274" t="s">
        <v>172</v>
      </c>
      <c r="Z67" s="327">
        <f>X67*AA33</f>
        <v>0</v>
      </c>
      <c r="AA67" s="328">
        <f>X67*AC33</f>
        <v>0</v>
      </c>
      <c r="AB67" s="220" t="str">
        <f>AB33</f>
        <v>Mortier-Colle Extérieur 25 kg Arcutherm</v>
      </c>
      <c r="AC67" s="335">
        <v>62.5</v>
      </c>
      <c r="AD67" s="209"/>
      <c r="AE67" s="209"/>
      <c r="AF67" s="303">
        <f>SUMPRODUCT((nom=AG67)*1)-SUMPRODUCT((AG71:AG73=AG67)*1)</f>
        <v>2</v>
      </c>
      <c r="AG67" s="265" t="s">
        <v>252</v>
      </c>
      <c r="AH67" s="265" t="s">
        <v>410</v>
      </c>
      <c r="AI67" s="304"/>
      <c r="AJ67" s="270" t="str">
        <f>IF(SUMPRODUCT((nom=AG67)*(nom=choix_nom)*(Prépa=AH67))-SUMPRODUCT((AG71:AG73=AG67)*(AG71:AG73=choix_nom)*(AH71:AH73=AH67))&gt;0,AH67,"")</f>
        <v/>
      </c>
      <c r="AK67" s="269" t="str">
        <f>IF(AJ67="","",IF(ISERROR(INDEX(AK$16:AK66,MATCH(AJ67,AJ$16:AJ66,0))),MAX(AK$16:AK66)+1,INDEX(AK$16:AK66,MATCH(AJ67,AJ$16:AJ66,0))))</f>
        <v/>
      </c>
      <c r="AL67" s="269" t="str">
        <f>IF(AL66="","",IF(AL66=MAX($AK$17:$AK$73),"",AL66+1))</f>
        <v/>
      </c>
      <c r="AM67" s="270" t="str">
        <f t="shared" si="3"/>
        <v/>
      </c>
      <c r="AN67" s="60"/>
      <c r="AO67" s="60"/>
      <c r="AP67" s="60"/>
      <c r="AQ67" s="60"/>
      <c r="AR67" s="60"/>
      <c r="AS67" s="60"/>
      <c r="AT67" s="60"/>
      <c r="AU67" s="63"/>
      <c r="AV67" s="63"/>
      <c r="AW67" s="63"/>
      <c r="AX67" s="63"/>
      <c r="AY67" s="63"/>
      <c r="AZ67" s="63"/>
      <c r="BA67" s="63"/>
      <c r="BB67" s="63"/>
      <c r="BC67" s="63"/>
      <c r="BD67" s="63"/>
      <c r="BE67" s="63"/>
      <c r="BF67" s="63"/>
      <c r="BG67" s="63"/>
      <c r="BH67" s="63"/>
      <c r="BI67" s="63"/>
    </row>
    <row r="68" spans="1:61" ht="16.5" thickBot="1" x14ac:dyDescent="0.25">
      <c r="A68" s="60"/>
      <c r="B68" s="60"/>
      <c r="C68" s="137"/>
      <c r="D68" s="156"/>
      <c r="E68" s="527" t="str">
        <f>AB37</f>
        <v>Imprégnation stabilisateur siliconeconcentré 10 L SC</v>
      </c>
      <c r="F68" s="527"/>
      <c r="G68" s="527"/>
      <c r="H68" s="527"/>
      <c r="I68" s="527"/>
      <c r="J68" s="527"/>
      <c r="K68" s="164">
        <f>X58</f>
        <v>0</v>
      </c>
      <c r="L68" s="158"/>
      <c r="M68" s="58"/>
      <c r="N68" s="58" t="s">
        <v>460</v>
      </c>
      <c r="O68" s="513" t="s">
        <v>367</v>
      </c>
      <c r="P68" s="513"/>
      <c r="Q68" s="150"/>
      <c r="R68" s="63"/>
      <c r="S68" s="63"/>
      <c r="T68" s="613"/>
      <c r="U68" s="274"/>
      <c r="V68" s="327">
        <f>X65-Z67</f>
        <v>120</v>
      </c>
      <c r="W68" s="274"/>
      <c r="X68" s="326">
        <f>IF(AND(X64="ext",V68&lt;=AA32),ROUNDUP(V68/AA32,0),0)</f>
        <v>0</v>
      </c>
      <c r="Y68" s="274" t="s">
        <v>172</v>
      </c>
      <c r="Z68" s="327">
        <f>X68*AA32</f>
        <v>0</v>
      </c>
      <c r="AA68" s="328">
        <f>X68*AC32</f>
        <v>0</v>
      </c>
      <c r="AB68" s="229" t="str">
        <f>AB32</f>
        <v>Colle Dispersion Extérieur 20 kg Arcutherm</v>
      </c>
      <c r="AC68" s="332">
        <v>20</v>
      </c>
      <c r="AD68" s="209"/>
      <c r="AE68" s="209"/>
      <c r="AF68" s="303">
        <f>SUMPRODUCT((nom=AG68)*1)-SUMPRODUCT((AG72:AG74=AG68)*1)</f>
        <v>2</v>
      </c>
      <c r="AG68" s="266" t="s">
        <v>253</v>
      </c>
      <c r="AH68" s="266"/>
      <c r="AI68" s="304"/>
      <c r="AJ68" s="270" t="str">
        <f>IF(SUMPRODUCT((nom=AG68)*(nom=choix_nom)*(Prépa=AH68))-SUMPRODUCT((AG72:AG74=AG68)*(AG72:AG74=choix_nom)*(AH72:AH74=AH68))&gt;0,AH68,"")</f>
        <v/>
      </c>
      <c r="AK68" s="269" t="str">
        <f>IF(AJ68="","",IF(ISERROR(INDEX(AK$16:AK67,MATCH(AJ68,AJ$16:AJ67,0))),MAX(AK$16:AK67)+1,INDEX(AK$16:AK67,MATCH(AJ68,AJ$16:AJ67,0))))</f>
        <v/>
      </c>
      <c r="AL68" s="269" t="str">
        <f t="shared" ref="AL68:AL71" si="4">IF(AL67="","",IF(AL67=MAX($AK$17:$AK$73),"",AL67+1))</f>
        <v/>
      </c>
      <c r="AM68" s="270" t="str">
        <f t="shared" si="3"/>
        <v/>
      </c>
      <c r="AN68" s="60"/>
      <c r="AO68" s="60"/>
      <c r="AP68" s="60"/>
      <c r="AQ68" s="60"/>
      <c r="AR68" s="60"/>
      <c r="AS68" s="60"/>
      <c r="AT68" s="60"/>
      <c r="AU68" s="63"/>
      <c r="AV68" s="63"/>
      <c r="AW68" s="63"/>
      <c r="AX68" s="63"/>
      <c r="AY68" s="63"/>
      <c r="AZ68" s="63"/>
      <c r="BA68" s="63"/>
      <c r="BB68" s="63"/>
      <c r="BC68" s="63"/>
      <c r="BD68" s="63"/>
      <c r="BE68" s="63"/>
      <c r="BF68" s="63"/>
      <c r="BG68" s="63"/>
      <c r="BH68" s="63"/>
      <c r="BI68" s="63"/>
    </row>
    <row r="69" spans="1:61" ht="5.0999999999999996" customHeight="1" thickBot="1" x14ac:dyDescent="0.25">
      <c r="A69" s="60"/>
      <c r="B69" s="60"/>
      <c r="C69" s="137"/>
      <c r="D69" s="169"/>
      <c r="E69" s="170"/>
      <c r="F69" s="170"/>
      <c r="G69" s="170"/>
      <c r="H69" s="170"/>
      <c r="I69" s="170"/>
      <c r="J69" s="170"/>
      <c r="K69" s="171"/>
      <c r="L69" s="172"/>
      <c r="M69" s="173"/>
      <c r="N69" s="173"/>
      <c r="O69" s="174"/>
      <c r="P69" s="174"/>
      <c r="Q69" s="150"/>
      <c r="R69" s="63"/>
      <c r="S69" s="63"/>
      <c r="T69" s="610" t="s">
        <v>466</v>
      </c>
      <c r="U69" s="611"/>
      <c r="V69" s="319" t="s">
        <v>454</v>
      </c>
      <c r="W69" s="320"/>
      <c r="X69" s="321">
        <f>X65</f>
        <v>120</v>
      </c>
      <c r="Y69" s="322" t="s">
        <v>171</v>
      </c>
      <c r="Z69" s="323">
        <f>SUM(Z70:Z73)</f>
        <v>120</v>
      </c>
      <c r="AA69" s="324">
        <f>SUM(AA70:AA73)</f>
        <v>456.16499999999996</v>
      </c>
      <c r="AB69" s="209"/>
      <c r="AC69" s="339"/>
      <c r="AD69" s="209"/>
      <c r="AE69" s="209"/>
      <c r="AF69" s="303">
        <f>SUMPRODUCT((nom=AG69)*1)-SUMPRODUCT((AG73:AG75=AG69)*1)</f>
        <v>2</v>
      </c>
      <c r="AG69" s="266" t="s">
        <v>255</v>
      </c>
      <c r="AH69" s="266"/>
      <c r="AI69" s="304"/>
      <c r="AJ69" s="270" t="str">
        <f>IF(SUMPRODUCT((nom=AG69)*(nom=choix_nom)*(Prépa=AH69))-SUMPRODUCT((AG73:AG75=AG69)*(AG73:AG75=choix_nom)*(AH73:AH75=AH69))&gt;0,AH69,"")</f>
        <v/>
      </c>
      <c r="AK69" s="269" t="str">
        <f>IF(AJ69="","",IF(ISERROR(INDEX(AK$16:AK68,MATCH(AJ69,AJ$16:AJ68,0))),MAX(AK$16:AK68)+1,INDEX(AK$16:AK68,MATCH(AJ69,AJ$16:AJ68,0))))</f>
        <v/>
      </c>
      <c r="AL69" s="269" t="str">
        <f t="shared" si="4"/>
        <v/>
      </c>
      <c r="AM69" s="270" t="str">
        <f t="shared" si="3"/>
        <v/>
      </c>
      <c r="AN69" s="60"/>
      <c r="AO69" s="60"/>
      <c r="AP69" s="60"/>
      <c r="AQ69" s="60"/>
      <c r="AR69" s="60"/>
      <c r="AS69" s="60"/>
      <c r="AT69" s="60"/>
      <c r="AU69" s="63"/>
      <c r="AV69" s="63"/>
      <c r="AW69" s="63"/>
      <c r="AX69" s="63"/>
      <c r="AY69" s="63"/>
      <c r="AZ69" s="63"/>
      <c r="BA69" s="63"/>
      <c r="BB69" s="63"/>
      <c r="BC69" s="63"/>
      <c r="BD69" s="63"/>
      <c r="BE69" s="63"/>
      <c r="BF69" s="63"/>
      <c r="BG69" s="63"/>
      <c r="BH69" s="63"/>
      <c r="BI69" s="63"/>
    </row>
    <row r="70" spans="1:61" ht="16.5" thickBot="1" x14ac:dyDescent="0.25">
      <c r="A70" s="60"/>
      <c r="B70" s="60"/>
      <c r="C70" s="137"/>
      <c r="D70" s="592" t="s">
        <v>466</v>
      </c>
      <c r="E70" s="592"/>
      <c r="F70" s="524"/>
      <c r="G70" s="524"/>
      <c r="H70" s="524"/>
      <c r="I70" s="524"/>
      <c r="J70" s="524"/>
      <c r="K70" s="163" t="s">
        <v>403</v>
      </c>
      <c r="L70" s="161"/>
      <c r="M70" s="162" t="s">
        <v>402</v>
      </c>
      <c r="N70" s="525">
        <f>Z74</f>
        <v>120</v>
      </c>
      <c r="O70" s="526"/>
      <c r="P70" s="59" t="s">
        <v>171</v>
      </c>
      <c r="Q70" s="150"/>
      <c r="R70" s="63"/>
      <c r="S70" s="63"/>
      <c r="T70" s="614" t="s">
        <v>459</v>
      </c>
      <c r="U70" s="274"/>
      <c r="V70" s="274"/>
      <c r="W70" s="274"/>
      <c r="X70" s="326">
        <f>IF(AND(X64="int",X69&gt;=AA28),ROUNDDOWN(X69/AA28,0),0)</f>
        <v>4</v>
      </c>
      <c r="Y70" s="274" t="s">
        <v>172</v>
      </c>
      <c r="Z70" s="327">
        <f>X70*AA28</f>
        <v>112</v>
      </c>
      <c r="AA70" s="328">
        <f>X70*AC28</f>
        <v>417.59999999999997</v>
      </c>
      <c r="AB70" s="307" t="str">
        <f>AB28</f>
        <v>Colle Dispersion Intérieur 14 kg SC</v>
      </c>
      <c r="AC70" s="330">
        <v>28</v>
      </c>
      <c r="AD70" s="209"/>
      <c r="AE70" s="209"/>
      <c r="AF70" s="303">
        <f>SUMPRODUCT((nom=AG70)*1)-SUMPRODUCT((AG74:AG76=AG70)*1)</f>
        <v>2</v>
      </c>
      <c r="AG70" s="266" t="s">
        <v>257</v>
      </c>
      <c r="AH70" s="266"/>
      <c r="AI70" s="304"/>
      <c r="AJ70" s="270" t="str">
        <f>IF(SUMPRODUCT((nom=AG70)*(nom=choix_nom)*(Prépa=AH70))-SUMPRODUCT((AG74:AG76=AG70)*(AG74:AG76=choix_nom)*(AH74:AH76=AH70))&gt;0,AH70,"")</f>
        <v/>
      </c>
      <c r="AK70" s="269" t="str">
        <f>IF(AJ70="","",IF(ISERROR(INDEX(AK$16:AK69,MATCH(AJ70,AJ$16:AJ69,0))),MAX(AK$16:AK69)+1,INDEX(AK$16:AK69,MATCH(AJ70,AJ$16:AJ69,0))))</f>
        <v/>
      </c>
      <c r="AL70" s="269" t="str">
        <f>IF(AL69="","",IF(AL69=MAX($AK$17:$AK$73),"",AL69+1))</f>
        <v/>
      </c>
      <c r="AM70" s="270" t="str">
        <f t="shared" si="3"/>
        <v/>
      </c>
      <c r="AN70" s="60"/>
      <c r="AO70" s="60"/>
      <c r="AP70" s="60"/>
      <c r="AQ70" s="60"/>
      <c r="AR70" s="60"/>
      <c r="AS70" s="60"/>
      <c r="AT70" s="60"/>
      <c r="AU70" s="63"/>
      <c r="AV70" s="63"/>
      <c r="AW70" s="63"/>
      <c r="AX70" s="63"/>
      <c r="AY70" s="63"/>
      <c r="AZ70" s="63"/>
      <c r="BA70" s="63"/>
      <c r="BB70" s="63"/>
      <c r="BC70" s="63"/>
      <c r="BD70" s="63"/>
      <c r="BE70" s="63"/>
      <c r="BF70" s="63"/>
      <c r="BG70" s="63"/>
      <c r="BH70" s="63"/>
      <c r="BI70" s="63"/>
    </row>
    <row r="71" spans="1:61" ht="16.5" thickBot="1" x14ac:dyDescent="0.25">
      <c r="A71" s="60"/>
      <c r="B71" s="60"/>
      <c r="C71" s="137"/>
      <c r="D71" s="156"/>
      <c r="E71" s="527" t="str">
        <f>AB31</f>
        <v>Colle Dispersion Intérieur 1,5 Kg SC</v>
      </c>
      <c r="F71" s="527"/>
      <c r="G71" s="527"/>
      <c r="H71" s="527"/>
      <c r="I71" s="527"/>
      <c r="J71" s="527"/>
      <c r="K71" s="164">
        <v>1</v>
      </c>
      <c r="L71" s="158"/>
      <c r="M71" s="58"/>
      <c r="N71" s="58" t="s">
        <v>460</v>
      </c>
      <c r="O71" s="546" t="s">
        <v>359</v>
      </c>
      <c r="P71" s="546"/>
      <c r="Q71" s="150"/>
      <c r="R71" s="63"/>
      <c r="S71" s="63"/>
      <c r="T71" s="613"/>
      <c r="U71" s="274"/>
      <c r="V71" s="327">
        <f>X69-Z70</f>
        <v>8</v>
      </c>
      <c r="W71" s="274"/>
      <c r="X71" s="326">
        <f>IF(AND(X64="int",V71&gt;=AA29),ROUNDDOWN(V71/AA29,0),0)</f>
        <v>0</v>
      </c>
      <c r="Y71" s="274" t="s">
        <v>172</v>
      </c>
      <c r="Z71" s="327">
        <f>X71*AA29</f>
        <v>0</v>
      </c>
      <c r="AA71" s="328">
        <f>X71*AC29</f>
        <v>0</v>
      </c>
      <c r="AB71" s="220" t="str">
        <f>AB29</f>
        <v>Colle Dispersion Intérieur 8 Kg SC</v>
      </c>
      <c r="AC71" s="335">
        <v>16</v>
      </c>
      <c r="AD71" s="209"/>
      <c r="AE71" s="209"/>
      <c r="AF71" s="303">
        <f>SUMPRODUCT((nom=AG71)*1)-SUMPRODUCT((AG72:AG73=AG71)*1)</f>
        <v>2</v>
      </c>
      <c r="AG71" s="265" t="s">
        <v>256</v>
      </c>
      <c r="AH71" s="265" t="s">
        <v>410</v>
      </c>
      <c r="AI71" s="304"/>
      <c r="AJ71" s="270" t="str">
        <f>IF(SUMPRODUCT((nom=AG71)*(nom=choix_nom)*(Prépa=AH71))-SUMPRODUCT((AG72:AG73=AG71)*(AG72:AG73=choix_nom)*(AH72:AH73=AH71))&gt;0,AH71,"")</f>
        <v/>
      </c>
      <c r="AK71" s="269" t="str">
        <f>IF(AJ71="","",IF(ISERROR(INDEX(AK$16:AK70,MATCH(AJ71,AJ$16:AJ70,0))),MAX(AK$16:AK70)+1,INDEX(AK$16:AK70,MATCH(AJ71,AJ$16:AJ70,0))))</f>
        <v/>
      </c>
      <c r="AL71" s="269" t="str">
        <f t="shared" si="4"/>
        <v/>
      </c>
      <c r="AM71" s="270" t="str">
        <f t="shared" si="3"/>
        <v/>
      </c>
      <c r="AN71" s="60"/>
      <c r="AO71" s="60"/>
      <c r="AP71" s="60"/>
      <c r="AQ71" s="60"/>
      <c r="AR71" s="60"/>
      <c r="AS71" s="60"/>
      <c r="AT71" s="60"/>
      <c r="AU71" s="63"/>
      <c r="AV71" s="63"/>
      <c r="AW71" s="63"/>
      <c r="AX71" s="63"/>
      <c r="AY71" s="63"/>
      <c r="AZ71" s="63"/>
      <c r="BA71" s="63"/>
      <c r="BB71" s="63"/>
      <c r="BC71" s="63"/>
      <c r="BD71" s="63"/>
      <c r="BE71" s="63"/>
      <c r="BF71" s="63"/>
      <c r="BG71" s="63"/>
      <c r="BH71" s="63"/>
      <c r="BI71" s="63"/>
    </row>
    <row r="72" spans="1:61" ht="16.5" thickBot="1" x14ac:dyDescent="0.25">
      <c r="A72" s="60"/>
      <c r="B72" s="60"/>
      <c r="C72" s="137"/>
      <c r="D72" s="156"/>
      <c r="E72" s="527" t="str">
        <f>AB30</f>
        <v>Colle Dispersion Intérieur 4 kg SC</v>
      </c>
      <c r="F72" s="527"/>
      <c r="G72" s="527"/>
      <c r="H72" s="527"/>
      <c r="I72" s="527"/>
      <c r="J72" s="527"/>
      <c r="K72" s="164">
        <f>X72</f>
        <v>1</v>
      </c>
      <c r="L72" s="158"/>
      <c r="M72" s="58"/>
      <c r="N72" s="58" t="s">
        <v>460</v>
      </c>
      <c r="O72" s="513" t="s">
        <v>358</v>
      </c>
      <c r="P72" s="513"/>
      <c r="Q72" s="150"/>
      <c r="R72" s="63"/>
      <c r="S72" s="63"/>
      <c r="T72" s="613"/>
      <c r="U72" s="274"/>
      <c r="V72" s="327">
        <f>X69-(SUM(Z70:Z71))</f>
        <v>8</v>
      </c>
      <c r="W72" s="274"/>
      <c r="X72" s="326">
        <f>IF(AND(X64="int",V72&gt;=AA30),ROUNDDOWN(V72/AA30,0),0)</f>
        <v>1</v>
      </c>
      <c r="Y72" s="274" t="s">
        <v>172</v>
      </c>
      <c r="Z72" s="327">
        <f>X72*AA30</f>
        <v>8</v>
      </c>
      <c r="AA72" s="328">
        <f>X72*AC30</f>
        <v>38.564999999999998</v>
      </c>
      <c r="AB72" s="220" t="str">
        <f>AB30</f>
        <v>Colle Dispersion Intérieur 4 kg SC</v>
      </c>
      <c r="AC72" s="335">
        <v>8</v>
      </c>
      <c r="AD72" s="209"/>
      <c r="AE72" s="209"/>
      <c r="AF72" s="303">
        <f>SUMPRODUCT((nom=AG72)*1)-SUMPRODUCT((AG73:AG73=AG72)*1)</f>
        <v>1</v>
      </c>
      <c r="AG72" s="340"/>
      <c r="AH72" s="341"/>
      <c r="AI72" s="342"/>
      <c r="AJ72" s="270" t="str">
        <f>IF(SUMPRODUCT((nom=AG72)*(nom=choix_nom)*(Prépa=AH72))-SUMPRODUCT((AG73:AG73=AG72)*(AG73:AG73=choix_nom)*(AH73:AH73=AH72))&gt;0,AH72,"")</f>
        <v/>
      </c>
      <c r="AK72" s="269" t="str">
        <f>IF(AJ72="","",IF(ISERROR(INDEX(AK$16:AK71,MATCH(AJ72,AJ$16:AJ71,0))),MAX(AK$16:AK71)+1,INDEX(AK$16:AK71,MATCH(AJ72,AJ$16:AJ71,0))))</f>
        <v/>
      </c>
      <c r="AL72" s="269" t="str">
        <f>IF(AL71="","",IF(AL71=MAX($AK$17:$AK$73),"",AL71+1))</f>
        <v/>
      </c>
      <c r="AM72" s="270" t="str">
        <f t="shared" si="3"/>
        <v/>
      </c>
      <c r="AN72" s="60"/>
      <c r="AO72" s="60"/>
      <c r="AP72" s="60"/>
      <c r="AQ72" s="60"/>
      <c r="AR72" s="60"/>
      <c r="AS72" s="60"/>
      <c r="AT72" s="60"/>
      <c r="AU72" s="63"/>
      <c r="AV72" s="63"/>
      <c r="AW72" s="63"/>
      <c r="AX72" s="63"/>
      <c r="AY72" s="63"/>
      <c r="AZ72" s="63"/>
      <c r="BA72" s="63"/>
      <c r="BB72" s="63"/>
      <c r="BC72" s="63"/>
      <c r="BD72" s="63"/>
      <c r="BE72" s="63"/>
      <c r="BF72" s="63"/>
      <c r="BG72" s="63"/>
      <c r="BH72" s="63"/>
      <c r="BI72" s="63"/>
    </row>
    <row r="73" spans="1:61" ht="16.5" thickBot="1" x14ac:dyDescent="0.25">
      <c r="A73" s="60"/>
      <c r="B73" s="60"/>
      <c r="C73" s="137"/>
      <c r="D73" s="168"/>
      <c r="E73" s="527" t="str">
        <f>AB29</f>
        <v>Colle Dispersion Intérieur 8 Kg SC</v>
      </c>
      <c r="F73" s="527"/>
      <c r="G73" s="527"/>
      <c r="H73" s="527"/>
      <c r="I73" s="527"/>
      <c r="J73" s="527"/>
      <c r="K73" s="164">
        <f>X71</f>
        <v>0</v>
      </c>
      <c r="L73" s="158"/>
      <c r="M73" s="58"/>
      <c r="N73" s="58" t="s">
        <v>460</v>
      </c>
      <c r="O73" s="513" t="s">
        <v>357</v>
      </c>
      <c r="P73" s="513"/>
      <c r="Q73" s="150"/>
      <c r="R73" s="63"/>
      <c r="S73" s="63"/>
      <c r="T73" s="613"/>
      <c r="U73" s="274"/>
      <c r="V73" s="327">
        <f>X69-(SUM(Z70:Z72))</f>
        <v>0</v>
      </c>
      <c r="W73" s="274"/>
      <c r="X73" s="343">
        <f>IF(AND(X64="int",V73&lt;AA30),ROUNDDOWN(V73/AA31,0),0)</f>
        <v>0</v>
      </c>
      <c r="Y73" s="274" t="s">
        <v>172</v>
      </c>
      <c r="Z73" s="327">
        <f>X73*AA31</f>
        <v>0</v>
      </c>
      <c r="AA73" s="328">
        <f>X73*AC31</f>
        <v>0</v>
      </c>
      <c r="AB73" s="229" t="str">
        <f>AB31</f>
        <v>Colle Dispersion Intérieur 1,5 Kg SC</v>
      </c>
      <c r="AC73" s="332">
        <v>3</v>
      </c>
      <c r="AD73" s="209"/>
      <c r="AE73" s="209"/>
      <c r="AF73" s="344"/>
      <c r="AG73" s="345"/>
      <c r="AH73" s="346"/>
      <c r="AI73" s="347"/>
      <c r="AJ73" s="348"/>
      <c r="AK73" s="349" t="str">
        <f>IF(AJ73="","",IF(ISERROR(INDEX(AK$16:AK72,MATCH(AJ73,AJ$16:AJ72,0))),MAX(AK$16:AK72)+1,INDEX(AK$16:AK72,MATCH(AJ73,AJ$16:AJ72,0))))</f>
        <v/>
      </c>
      <c r="AL73" s="349" t="str">
        <f>IF(AL72="","",IF(AL72=MAX($AK$17:$AK$73),"",AL72+1))</f>
        <v/>
      </c>
      <c r="AM73" s="350" t="str">
        <f t="shared" si="3"/>
        <v/>
      </c>
      <c r="AN73" s="60"/>
      <c r="AO73" s="60"/>
      <c r="AP73" s="60"/>
      <c r="AQ73" s="60"/>
      <c r="AR73" s="60"/>
      <c r="AS73" s="60"/>
      <c r="AT73" s="60"/>
      <c r="AU73" s="63"/>
      <c r="AV73" s="63"/>
      <c r="AW73" s="63"/>
      <c r="AX73" s="63"/>
      <c r="AY73" s="63"/>
      <c r="AZ73" s="63"/>
      <c r="BA73" s="63"/>
      <c r="BB73" s="63"/>
      <c r="BC73" s="63"/>
      <c r="BD73" s="63"/>
      <c r="BE73" s="63"/>
      <c r="BF73" s="63"/>
      <c r="BG73" s="63"/>
      <c r="BH73" s="63"/>
      <c r="BI73" s="63"/>
    </row>
    <row r="74" spans="1:61" ht="16.5" thickBot="1" x14ac:dyDescent="0.25">
      <c r="A74" s="60"/>
      <c r="B74" s="60"/>
      <c r="C74" s="137"/>
      <c r="D74" s="156"/>
      <c r="E74" s="527" t="str">
        <f>AB32</f>
        <v>Colle Dispersion Extérieur 20 kg Arcutherm</v>
      </c>
      <c r="F74" s="527"/>
      <c r="G74" s="527"/>
      <c r="H74" s="527"/>
      <c r="I74" s="527"/>
      <c r="J74" s="527"/>
      <c r="K74" s="161"/>
      <c r="L74" s="158"/>
      <c r="M74" s="162">
        <f>X68</f>
        <v>0</v>
      </c>
      <c r="N74" s="58" t="s">
        <v>460</v>
      </c>
      <c r="O74" s="513" t="s">
        <v>360</v>
      </c>
      <c r="P74" s="513"/>
      <c r="Q74" s="150"/>
      <c r="R74" s="63"/>
      <c r="S74" s="63"/>
      <c r="T74" s="608"/>
      <c r="U74" s="313"/>
      <c r="V74" s="313"/>
      <c r="W74" s="313"/>
      <c r="X74" s="313"/>
      <c r="Y74" s="313"/>
      <c r="Z74" s="315">
        <f>SUM(Z69,Z65)</f>
        <v>120</v>
      </c>
      <c r="AA74" s="336">
        <f>SUM(AA69,AA65)</f>
        <v>456.16499999999996</v>
      </c>
      <c r="AB74" s="209"/>
      <c r="AC74" s="209"/>
      <c r="AD74" s="209"/>
      <c r="AE74" s="209"/>
      <c r="AF74" s="209"/>
      <c r="AG74" s="209"/>
      <c r="AH74" s="209"/>
      <c r="AI74" s="209"/>
      <c r="AJ74" s="209"/>
      <c r="AK74" s="209"/>
      <c r="AL74" s="209"/>
      <c r="AM74" s="209"/>
      <c r="AN74" s="60"/>
      <c r="AO74" s="60"/>
      <c r="AP74" s="60"/>
      <c r="AQ74" s="60"/>
      <c r="AR74" s="60"/>
      <c r="AS74" s="60"/>
      <c r="AT74" s="60"/>
      <c r="AU74" s="63"/>
      <c r="AV74" s="63"/>
      <c r="AW74" s="63"/>
      <c r="AX74" s="63"/>
      <c r="AY74" s="63"/>
      <c r="AZ74" s="63"/>
      <c r="BA74" s="63"/>
      <c r="BB74" s="63"/>
      <c r="BC74" s="63"/>
      <c r="BD74" s="63"/>
      <c r="BE74" s="63"/>
      <c r="BF74" s="63"/>
      <c r="BG74" s="63"/>
      <c r="BH74" s="63"/>
      <c r="BI74" s="63"/>
    </row>
    <row r="75" spans="1:61" ht="16.5" thickBot="1" x14ac:dyDescent="0.25">
      <c r="A75" s="60"/>
      <c r="B75" s="60"/>
      <c r="C75" s="137"/>
      <c r="D75" s="156"/>
      <c r="E75" s="527" t="str">
        <f>AB28</f>
        <v>Colle Dispersion Intérieur 14 kg SC</v>
      </c>
      <c r="F75" s="527"/>
      <c r="G75" s="527"/>
      <c r="H75" s="527"/>
      <c r="I75" s="527"/>
      <c r="J75" s="527"/>
      <c r="K75" s="164">
        <f>X70</f>
        <v>4</v>
      </c>
      <c r="L75" s="158"/>
      <c r="M75" s="58"/>
      <c r="N75" s="58" t="s">
        <v>460</v>
      </c>
      <c r="O75" s="513" t="s">
        <v>356</v>
      </c>
      <c r="P75" s="513"/>
      <c r="Q75" s="150"/>
      <c r="R75" s="63"/>
      <c r="S75" s="63"/>
      <c r="T75" s="63"/>
      <c r="U75" s="209"/>
      <c r="V75" s="209"/>
      <c r="W75" s="209"/>
      <c r="X75" s="209"/>
      <c r="Y75" s="209"/>
      <c r="Z75" s="209"/>
      <c r="AA75" s="209"/>
      <c r="AB75" s="209"/>
      <c r="AC75" s="209"/>
      <c r="AD75" s="209"/>
      <c r="AE75" s="209"/>
      <c r="AF75" s="209"/>
      <c r="AG75" s="209"/>
      <c r="AH75" s="209"/>
      <c r="AI75" s="209"/>
      <c r="AJ75" s="209"/>
      <c r="AK75" s="209"/>
      <c r="AL75" s="209"/>
      <c r="AM75" s="209"/>
      <c r="AN75" s="60"/>
      <c r="AO75" s="60"/>
      <c r="AP75" s="60"/>
      <c r="AQ75" s="60"/>
      <c r="AR75" s="60"/>
      <c r="AS75" s="60"/>
      <c r="AT75" s="60"/>
      <c r="AU75" s="63"/>
      <c r="AV75" s="63"/>
      <c r="AW75" s="63"/>
      <c r="AX75" s="63"/>
      <c r="AY75" s="63"/>
      <c r="AZ75" s="63"/>
      <c r="BA75" s="63"/>
      <c r="BB75" s="63"/>
      <c r="BC75" s="63"/>
      <c r="BD75" s="63"/>
      <c r="BE75" s="63"/>
      <c r="BF75" s="63"/>
      <c r="BG75" s="63"/>
      <c r="BH75" s="63"/>
      <c r="BI75" s="63"/>
    </row>
    <row r="76" spans="1:61" ht="16.5" thickBot="1" x14ac:dyDescent="0.25">
      <c r="A76" s="60"/>
      <c r="B76" s="60"/>
      <c r="C76" s="137"/>
      <c r="D76" s="156"/>
      <c r="E76" s="527" t="str">
        <f>AB33</f>
        <v>Mortier-Colle Extérieur 25 kg Arcutherm</v>
      </c>
      <c r="F76" s="527"/>
      <c r="G76" s="527"/>
      <c r="H76" s="527"/>
      <c r="I76" s="527"/>
      <c r="J76" s="527"/>
      <c r="K76" s="161"/>
      <c r="L76" s="158"/>
      <c r="M76" s="162">
        <f>X67</f>
        <v>0</v>
      </c>
      <c r="N76" s="58" t="s">
        <v>460</v>
      </c>
      <c r="O76" s="513" t="s">
        <v>361</v>
      </c>
      <c r="P76" s="513"/>
      <c r="Q76" s="150"/>
      <c r="R76" s="63"/>
      <c r="S76" s="63"/>
      <c r="T76" s="615" t="s">
        <v>418</v>
      </c>
      <c r="U76" s="616"/>
      <c r="V76" s="463"/>
      <c r="W76" s="464"/>
      <c r="X76" s="317" t="str">
        <f>IF(OR(E17="extérieur",O17="OUI"),"ext","int")</f>
        <v>int</v>
      </c>
      <c r="Y76" s="318"/>
      <c r="Z76" s="318"/>
      <c r="AA76" s="258"/>
      <c r="AB76" s="209"/>
      <c r="AC76" s="209"/>
      <c r="AD76" s="209"/>
      <c r="AE76" s="209"/>
      <c r="AF76" s="209"/>
      <c r="AG76" s="209"/>
      <c r="AH76" s="209"/>
      <c r="AI76" s="209"/>
      <c r="AJ76" s="209"/>
      <c r="AK76" s="209"/>
      <c r="AL76" s="209"/>
      <c r="AM76" s="209"/>
      <c r="AN76" s="60"/>
      <c r="AO76" s="60"/>
      <c r="AP76" s="60"/>
      <c r="AQ76" s="60"/>
      <c r="AR76" s="60"/>
      <c r="AS76" s="60"/>
      <c r="AT76" s="60"/>
      <c r="AU76" s="63"/>
      <c r="AV76" s="63"/>
      <c r="AW76" s="63"/>
      <c r="AX76" s="63"/>
      <c r="AY76" s="63"/>
      <c r="AZ76" s="63"/>
      <c r="BA76" s="63"/>
      <c r="BB76" s="63"/>
      <c r="BC76" s="63"/>
      <c r="BD76" s="63"/>
      <c r="BE76" s="63"/>
      <c r="BF76" s="63"/>
      <c r="BG76" s="63"/>
      <c r="BH76" s="63"/>
      <c r="BI76" s="63"/>
    </row>
    <row r="77" spans="1:61" ht="5.0999999999999996" customHeight="1" thickBot="1" x14ac:dyDescent="0.25">
      <c r="A77" s="60"/>
      <c r="B77" s="60"/>
      <c r="C77" s="137"/>
      <c r="D77" s="169"/>
      <c r="E77" s="170"/>
      <c r="F77" s="170"/>
      <c r="G77" s="170"/>
      <c r="H77" s="170"/>
      <c r="I77" s="170"/>
      <c r="J77" s="170"/>
      <c r="K77" s="171"/>
      <c r="L77" s="172"/>
      <c r="M77" s="173"/>
      <c r="N77" s="173"/>
      <c r="O77" s="174"/>
      <c r="P77" s="174"/>
      <c r="Q77" s="150"/>
      <c r="R77" s="63"/>
      <c r="S77" s="63"/>
      <c r="T77" s="610" t="s">
        <v>418</v>
      </c>
      <c r="U77" s="611"/>
      <c r="V77" s="319" t="s">
        <v>454</v>
      </c>
      <c r="W77" s="320"/>
      <c r="X77" s="321">
        <f>W41</f>
        <v>120</v>
      </c>
      <c r="Y77" s="322" t="s">
        <v>171</v>
      </c>
      <c r="Z77" s="323">
        <f>SUM(Z78:Z80)</f>
        <v>0</v>
      </c>
      <c r="AA77" s="324">
        <f>SUM(AA78:AA80)</f>
        <v>0</v>
      </c>
      <c r="AB77" s="209"/>
      <c r="AC77" s="209"/>
      <c r="AD77" s="209"/>
      <c r="AE77" s="209"/>
      <c r="AF77" s="209"/>
      <c r="AG77" s="209"/>
      <c r="AH77" s="209"/>
      <c r="AI77" s="209"/>
      <c r="AJ77" s="209"/>
      <c r="AK77" s="209"/>
      <c r="AL77" s="209"/>
      <c r="AM77" s="209"/>
      <c r="AN77" s="60"/>
      <c r="AO77" s="60"/>
      <c r="AP77" s="60"/>
      <c r="AQ77" s="60"/>
      <c r="AR77" s="60"/>
      <c r="AS77" s="60"/>
      <c r="AT77" s="60"/>
      <c r="AU77" s="63"/>
      <c r="AV77" s="63"/>
      <c r="AW77" s="63"/>
      <c r="AX77" s="63"/>
      <c r="AY77" s="63"/>
      <c r="AZ77" s="63"/>
      <c r="BA77" s="63"/>
      <c r="BB77" s="63"/>
      <c r="BC77" s="63"/>
      <c r="BD77" s="63"/>
      <c r="BE77" s="63"/>
      <c r="BF77" s="63"/>
      <c r="BG77" s="63"/>
      <c r="BH77" s="63"/>
      <c r="BI77" s="63"/>
    </row>
    <row r="78" spans="1:61" ht="16.5" thickBot="1" x14ac:dyDescent="0.25">
      <c r="A78" s="60"/>
      <c r="B78" s="60"/>
      <c r="C78" s="137"/>
      <c r="D78" s="592" t="s">
        <v>418</v>
      </c>
      <c r="E78" s="592"/>
      <c r="F78" s="524"/>
      <c r="G78" s="524"/>
      <c r="H78" s="524"/>
      <c r="I78" s="524"/>
      <c r="J78" s="524"/>
      <c r="K78" s="163" t="s">
        <v>403</v>
      </c>
      <c r="L78" s="161"/>
      <c r="M78" s="167"/>
      <c r="N78" s="525">
        <f>Z81</f>
        <v>0</v>
      </c>
      <c r="O78" s="526"/>
      <c r="P78" s="59" t="s">
        <v>171</v>
      </c>
      <c r="Q78" s="150"/>
      <c r="R78" s="63"/>
      <c r="S78" s="63"/>
      <c r="T78" s="617" t="s">
        <v>467</v>
      </c>
      <c r="U78" s="618"/>
      <c r="V78" s="274"/>
      <c r="W78" s="274"/>
      <c r="X78" s="326">
        <f>IF(AND(X76="ext",X77&gt;AA43),ROUNDDOWN(X77/AA43,0),0)</f>
        <v>0</v>
      </c>
      <c r="Y78" s="274" t="s">
        <v>172</v>
      </c>
      <c r="Z78" s="327">
        <f>X78*AA43</f>
        <v>0</v>
      </c>
      <c r="AA78" s="328">
        <f>X78*AC43</f>
        <v>0</v>
      </c>
      <c r="AB78" s="307" t="str">
        <f>AB43</f>
        <v>Imperméabilisant base aqueuse 10 L SC</v>
      </c>
      <c r="AC78" s="330">
        <v>25</v>
      </c>
      <c r="AD78" s="209"/>
      <c r="AE78" s="209"/>
      <c r="AF78" s="209"/>
      <c r="AG78" s="209"/>
      <c r="AH78" s="209"/>
      <c r="AI78" s="209"/>
      <c r="AJ78" s="209"/>
      <c r="AK78" s="209"/>
      <c r="AL78" s="209"/>
      <c r="AM78" s="209"/>
      <c r="AN78" s="60"/>
      <c r="AO78" s="60"/>
      <c r="AP78" s="60"/>
      <c r="AQ78" s="60"/>
      <c r="AR78" s="60"/>
      <c r="AS78" s="60"/>
      <c r="AT78" s="60"/>
      <c r="AU78" s="63"/>
      <c r="AV78" s="63"/>
      <c r="AW78" s="63"/>
      <c r="AX78" s="63"/>
      <c r="AY78" s="63"/>
      <c r="AZ78" s="63"/>
      <c r="BA78" s="63"/>
      <c r="BB78" s="63"/>
      <c r="BC78" s="63"/>
      <c r="BD78" s="63"/>
      <c r="BE78" s="63"/>
      <c r="BF78" s="63"/>
      <c r="BG78" s="63"/>
      <c r="BH78" s="63"/>
      <c r="BI78" s="63"/>
    </row>
    <row r="79" spans="1:61" ht="16.5" thickBot="1" x14ac:dyDescent="0.25">
      <c r="A79" s="60"/>
      <c r="B79" s="60"/>
      <c r="C79" s="137"/>
      <c r="D79" s="156"/>
      <c r="E79" s="165" t="str">
        <f>AB41</f>
        <v>Imperméabilisant silicone base aqueuse 2,5 L SC</v>
      </c>
      <c r="F79" s="157"/>
      <c r="G79" s="157"/>
      <c r="H79" s="157"/>
      <c r="I79" s="157"/>
      <c r="J79" s="157"/>
      <c r="K79" s="163">
        <f>X80</f>
        <v>0</v>
      </c>
      <c r="L79" s="161"/>
      <c r="M79" s="167"/>
      <c r="N79" s="58" t="s">
        <v>460</v>
      </c>
      <c r="O79" s="513" t="s">
        <v>375</v>
      </c>
      <c r="P79" s="513"/>
      <c r="Q79" s="150"/>
      <c r="R79" s="63"/>
      <c r="S79" s="63"/>
      <c r="T79" s="613"/>
      <c r="U79" s="274"/>
      <c r="V79" s="327">
        <f>X77-Z78</f>
        <v>120</v>
      </c>
      <c r="W79" s="274"/>
      <c r="X79" s="326">
        <f>IF(AND(X76="ext",V79&gt;AA42),ROUNDDOWN(V79/AA42,0),0)</f>
        <v>0</v>
      </c>
      <c r="Y79" s="274" t="s">
        <v>172</v>
      </c>
      <c r="Z79" s="327">
        <f>X79*AA42</f>
        <v>0</v>
      </c>
      <c r="AA79" s="328">
        <f>X79*AC42</f>
        <v>0</v>
      </c>
      <c r="AB79" s="220" t="str">
        <f>AB42</f>
        <v>Imperméabilisant silicone base aqueuse 5 L SC</v>
      </c>
      <c r="AC79" s="335">
        <v>12</v>
      </c>
      <c r="AD79" s="209"/>
      <c r="AE79" s="209"/>
      <c r="AF79" s="209"/>
      <c r="AG79" s="209"/>
      <c r="AH79" s="209"/>
      <c r="AI79" s="209"/>
      <c r="AJ79" s="209"/>
      <c r="AK79" s="209"/>
      <c r="AL79" s="209"/>
      <c r="AM79" s="209"/>
      <c r="AN79" s="60"/>
      <c r="AO79" s="60"/>
      <c r="AP79" s="60"/>
      <c r="AQ79" s="60"/>
      <c r="AR79" s="60"/>
      <c r="AS79" s="60"/>
      <c r="AT79" s="63"/>
      <c r="AU79" s="63"/>
      <c r="AV79" s="63"/>
      <c r="AW79" s="63"/>
      <c r="AX79" s="63"/>
      <c r="AY79" s="63"/>
      <c r="AZ79" s="63"/>
      <c r="BA79" s="63"/>
      <c r="BB79" s="63"/>
      <c r="BC79" s="63"/>
      <c r="BD79" s="63"/>
      <c r="BE79" s="63"/>
      <c r="BF79" s="63"/>
      <c r="BG79" s="63"/>
      <c r="BH79" s="63"/>
    </row>
    <row r="80" spans="1:61" ht="16.5" thickBot="1" x14ac:dyDescent="0.25">
      <c r="A80" s="60"/>
      <c r="B80" s="60"/>
      <c r="C80" s="137"/>
      <c r="D80" s="156"/>
      <c r="E80" s="165" t="str">
        <f>AB42</f>
        <v>Imperméabilisant silicone base aqueuse 5 L SC</v>
      </c>
      <c r="F80" s="157"/>
      <c r="G80" s="157"/>
      <c r="H80" s="157"/>
      <c r="I80" s="157"/>
      <c r="J80" s="157"/>
      <c r="K80" s="163">
        <f>X79</f>
        <v>0</v>
      </c>
      <c r="L80" s="161"/>
      <c r="M80" s="167"/>
      <c r="N80" s="58" t="s">
        <v>460</v>
      </c>
      <c r="O80" s="513" t="s">
        <v>377</v>
      </c>
      <c r="P80" s="513"/>
      <c r="Q80" s="150"/>
      <c r="R80" s="63"/>
      <c r="S80" s="63"/>
      <c r="T80" s="613"/>
      <c r="U80" s="274"/>
      <c r="V80" s="327">
        <f>X77-(SUM(Z78:Z79))</f>
        <v>120</v>
      </c>
      <c r="W80" s="274"/>
      <c r="X80" s="326">
        <f>IF(AND(X76="ext",V80&lt;=AA41),ROUNDUP(V80/AA41,0),0)</f>
        <v>0</v>
      </c>
      <c r="Y80" s="274" t="s">
        <v>172</v>
      </c>
      <c r="Z80" s="327">
        <f>X80*AA38</f>
        <v>0</v>
      </c>
      <c r="AA80" s="328">
        <f>X80*AC38</f>
        <v>0</v>
      </c>
      <c r="AB80" s="229" t="str">
        <f>AB41</f>
        <v>Imperméabilisant silicone base aqueuse 2,5 L SC</v>
      </c>
      <c r="AC80" s="332">
        <v>6</v>
      </c>
      <c r="AD80" s="209"/>
      <c r="AE80" s="209"/>
      <c r="AF80" s="209"/>
      <c r="AG80" s="209"/>
      <c r="AH80" s="209"/>
      <c r="AI80" s="209"/>
      <c r="AJ80" s="209"/>
      <c r="AK80" s="209"/>
      <c r="AL80" s="209"/>
      <c r="AM80" s="209"/>
      <c r="AN80" s="60"/>
      <c r="AO80" s="60"/>
      <c r="AP80" s="60"/>
      <c r="AQ80" s="60"/>
      <c r="AR80" s="60"/>
      <c r="AS80" s="60"/>
      <c r="AT80" s="63"/>
      <c r="AU80" s="63"/>
      <c r="AV80" s="63"/>
      <c r="AW80" s="63"/>
      <c r="AX80" s="63"/>
      <c r="AY80" s="63"/>
      <c r="AZ80" s="63"/>
      <c r="BA80" s="63"/>
      <c r="BB80" s="63"/>
      <c r="BC80" s="63"/>
      <c r="BD80" s="63"/>
      <c r="BE80" s="63"/>
      <c r="BF80" s="63"/>
      <c r="BG80" s="63"/>
      <c r="BH80" s="63"/>
    </row>
    <row r="81" spans="1:61" ht="16.5" thickBot="1" x14ac:dyDescent="0.25">
      <c r="A81" s="60"/>
      <c r="B81" s="60"/>
      <c r="C81" s="137"/>
      <c r="D81" s="156"/>
      <c r="E81" s="165" t="str">
        <f>AB43</f>
        <v>Imperméabilisant base aqueuse 10 L SC</v>
      </c>
      <c r="F81" s="157"/>
      <c r="G81" s="157"/>
      <c r="H81" s="157"/>
      <c r="I81" s="157"/>
      <c r="J81" s="157"/>
      <c r="K81" s="163">
        <f>X78</f>
        <v>0</v>
      </c>
      <c r="L81" s="161"/>
      <c r="M81" s="167"/>
      <c r="N81" s="58" t="s">
        <v>460</v>
      </c>
      <c r="O81" s="513" t="s">
        <v>379</v>
      </c>
      <c r="P81" s="513"/>
      <c r="Q81" s="150"/>
      <c r="R81" s="63"/>
      <c r="S81" s="63"/>
      <c r="T81" s="608"/>
      <c r="U81" s="313"/>
      <c r="V81" s="313"/>
      <c r="W81" s="313"/>
      <c r="X81" s="313"/>
      <c r="Y81" s="313"/>
      <c r="Z81" s="315">
        <f>Z77</f>
        <v>0</v>
      </c>
      <c r="AA81" s="336">
        <f>AA77</f>
        <v>0</v>
      </c>
      <c r="AB81" s="209"/>
      <c r="AC81" s="209"/>
      <c r="AD81" s="209"/>
      <c r="AE81" s="209"/>
      <c r="AF81" s="209"/>
      <c r="AG81" s="209"/>
      <c r="AH81" s="209"/>
      <c r="AI81" s="209"/>
      <c r="AJ81" s="209"/>
      <c r="AK81" s="209"/>
      <c r="AL81" s="209"/>
      <c r="AM81" s="209"/>
      <c r="AN81" s="60"/>
      <c r="AO81" s="60"/>
      <c r="AP81" s="60"/>
      <c r="AQ81" s="60"/>
      <c r="AR81" s="60"/>
      <c r="AS81" s="60"/>
      <c r="AT81" s="63"/>
      <c r="AU81" s="63"/>
      <c r="AV81" s="63"/>
      <c r="AW81" s="63"/>
      <c r="AX81" s="63"/>
      <c r="AY81" s="63"/>
      <c r="AZ81" s="63"/>
      <c r="BA81" s="63"/>
      <c r="BB81" s="63"/>
      <c r="BC81" s="63"/>
      <c r="BD81" s="63"/>
      <c r="BE81" s="63"/>
      <c r="BF81" s="63"/>
      <c r="BG81" s="63"/>
      <c r="BH81" s="63"/>
    </row>
    <row r="82" spans="1:61" ht="5.0999999999999996" customHeight="1" thickBot="1" x14ac:dyDescent="0.25">
      <c r="A82" s="60"/>
      <c r="B82" s="60"/>
      <c r="C82" s="137"/>
      <c r="D82" s="169"/>
      <c r="E82" s="170"/>
      <c r="F82" s="170"/>
      <c r="G82" s="170"/>
      <c r="H82" s="170"/>
      <c r="I82" s="170"/>
      <c r="J82" s="170"/>
      <c r="K82" s="171"/>
      <c r="L82" s="172"/>
      <c r="M82" s="173"/>
      <c r="N82" s="173"/>
      <c r="O82" s="174"/>
      <c r="P82" s="174"/>
      <c r="Q82" s="150"/>
      <c r="R82" s="63"/>
      <c r="S82" s="63"/>
      <c r="T82" s="63"/>
      <c r="U82" s="209"/>
      <c r="V82" s="209"/>
      <c r="W82" s="209"/>
      <c r="X82" s="209"/>
      <c r="Y82" s="209"/>
      <c r="Z82" s="209"/>
      <c r="AA82" s="209"/>
      <c r="AB82" s="209"/>
      <c r="AC82" s="209"/>
      <c r="AD82" s="209"/>
      <c r="AE82" s="209"/>
      <c r="AF82" s="209"/>
      <c r="AG82" s="209"/>
      <c r="AH82" s="209"/>
      <c r="AI82" s="209"/>
      <c r="AJ82" s="209"/>
      <c r="AK82" s="209"/>
      <c r="AL82" s="209"/>
      <c r="AM82" s="209"/>
      <c r="AN82" s="60"/>
      <c r="AO82" s="60"/>
      <c r="AP82" s="60"/>
      <c r="AQ82" s="60"/>
      <c r="AR82" s="60"/>
      <c r="AS82" s="60"/>
      <c r="AT82" s="63"/>
      <c r="AU82" s="63"/>
      <c r="AV82" s="63"/>
      <c r="AW82" s="63"/>
      <c r="AX82" s="63"/>
      <c r="AY82" s="63"/>
      <c r="AZ82" s="63"/>
      <c r="BA82" s="63"/>
      <c r="BB82" s="63"/>
      <c r="BC82" s="63"/>
      <c r="BD82" s="63"/>
      <c r="BE82" s="63"/>
      <c r="BF82" s="63"/>
      <c r="BG82" s="63"/>
      <c r="BH82" s="63"/>
    </row>
    <row r="83" spans="1:61" ht="16.5" thickBot="1" x14ac:dyDescent="0.25">
      <c r="A83" s="60"/>
      <c r="B83" s="60"/>
      <c r="C83" s="137"/>
      <c r="D83" s="592" t="s">
        <v>469</v>
      </c>
      <c r="E83" s="592"/>
      <c r="F83" s="524"/>
      <c r="G83" s="524"/>
      <c r="H83" s="524"/>
      <c r="I83" s="524"/>
      <c r="J83" s="524"/>
      <c r="K83" s="163" t="s">
        <v>403</v>
      </c>
      <c r="L83" s="161"/>
      <c r="M83" s="177" t="s">
        <v>402</v>
      </c>
      <c r="N83" s="525">
        <f>Z92</f>
        <v>121</v>
      </c>
      <c r="O83" s="526"/>
      <c r="P83" s="59" t="s">
        <v>171</v>
      </c>
      <c r="Q83" s="150"/>
      <c r="R83" s="63"/>
      <c r="S83" s="63"/>
      <c r="T83" s="609" t="s">
        <v>468</v>
      </c>
      <c r="U83" s="531" t="s">
        <v>458</v>
      </c>
      <c r="V83" s="532"/>
      <c r="W83" s="532"/>
      <c r="X83" s="317" t="str">
        <f>IF(OR(E17="extérieur",O17="OUI"),"ext","int")</f>
        <v>int</v>
      </c>
      <c r="Y83" s="318"/>
      <c r="Z83" s="463" t="s">
        <v>470</v>
      </c>
      <c r="AA83" s="468" t="b">
        <v>1</v>
      </c>
      <c r="AB83" s="209"/>
      <c r="AC83" s="209"/>
      <c r="AD83" s="209"/>
      <c r="AE83" s="209"/>
      <c r="AF83" s="209"/>
      <c r="AG83" s="209"/>
      <c r="AH83" s="209"/>
      <c r="AI83" s="209"/>
      <c r="AJ83" s="209"/>
      <c r="AK83" s="209"/>
      <c r="AL83" s="209"/>
      <c r="AM83" s="209"/>
      <c r="AN83" s="60"/>
      <c r="AO83" s="60"/>
      <c r="AP83" s="60"/>
      <c r="AQ83" s="60"/>
      <c r="AR83" s="60"/>
      <c r="AS83" s="60"/>
      <c r="AT83" s="63"/>
      <c r="AU83" s="63"/>
      <c r="AV83" s="63"/>
      <c r="AW83" s="63"/>
      <c r="AX83" s="63"/>
      <c r="AY83" s="63"/>
      <c r="AZ83" s="63"/>
      <c r="BA83" s="63"/>
      <c r="BB83" s="63"/>
      <c r="BC83" s="63"/>
      <c r="BD83" s="63"/>
      <c r="BE83" s="63"/>
      <c r="BF83" s="63"/>
      <c r="BG83" s="63"/>
      <c r="BH83" s="63"/>
    </row>
    <row r="84" spans="1:61" ht="16.5" thickBot="1" x14ac:dyDescent="0.25">
      <c r="A84" s="60"/>
      <c r="B84" s="60"/>
      <c r="C84" s="137"/>
      <c r="D84" s="156"/>
      <c r="E84" s="527" t="str">
        <f>AB36</f>
        <v>Imprégnation stabilisateur; sans solvant 1 L SC</v>
      </c>
      <c r="F84" s="527"/>
      <c r="G84" s="527"/>
      <c r="H84" s="527"/>
      <c r="I84" s="527"/>
      <c r="J84" s="527"/>
      <c r="K84" s="163">
        <f>X91</f>
        <v>3</v>
      </c>
      <c r="L84" s="161"/>
      <c r="M84" s="162">
        <f>X86</f>
        <v>0</v>
      </c>
      <c r="N84" s="160"/>
      <c r="O84" s="546" t="s">
        <v>365</v>
      </c>
      <c r="P84" s="546"/>
      <c r="Q84" s="150"/>
      <c r="R84" s="63"/>
      <c r="S84" s="63"/>
      <c r="T84" s="610" t="s">
        <v>468</v>
      </c>
      <c r="U84" s="611"/>
      <c r="V84" s="319" t="s">
        <v>454</v>
      </c>
      <c r="W84" s="320"/>
      <c r="X84" s="321">
        <f>W41</f>
        <v>120</v>
      </c>
      <c r="Y84" s="322" t="s">
        <v>171</v>
      </c>
      <c r="Z84" s="323">
        <f>SUM(Z85:Z86)</f>
        <v>0</v>
      </c>
      <c r="AA84" s="324">
        <f>SUM(AA85:AA86)</f>
        <v>0</v>
      </c>
      <c r="AD84" s="209"/>
      <c r="AE84" s="209"/>
      <c r="AF84" s="209"/>
      <c r="AG84" s="209"/>
      <c r="AH84" s="209"/>
      <c r="AI84" s="209"/>
      <c r="AJ84" s="209"/>
      <c r="AK84" s="209"/>
      <c r="AL84" s="209"/>
      <c r="AM84" s="209"/>
      <c r="AN84" s="60"/>
      <c r="AO84" s="60"/>
      <c r="AP84" s="60"/>
      <c r="AQ84" s="60"/>
      <c r="AR84" s="60"/>
      <c r="AS84" s="60"/>
      <c r="AT84" s="63"/>
      <c r="AU84" s="63"/>
      <c r="AV84" s="63"/>
      <c r="AW84" s="63"/>
      <c r="AX84" s="63"/>
      <c r="AY84" s="63"/>
      <c r="AZ84" s="63"/>
      <c r="BA84" s="63"/>
      <c r="BB84" s="63"/>
      <c r="BC84" s="63"/>
      <c r="BD84" s="63"/>
      <c r="BE84" s="63"/>
      <c r="BF84" s="63"/>
      <c r="BG84" s="63"/>
      <c r="BH84" s="63"/>
    </row>
    <row r="85" spans="1:61" ht="16.5" thickBot="1" x14ac:dyDescent="0.25">
      <c r="A85" s="60"/>
      <c r="B85" s="60"/>
      <c r="C85" s="137"/>
      <c r="D85" s="156"/>
      <c r="E85" s="545" t="str">
        <f>AB38</f>
        <v>Imprégnation stabilisateur silicone concentré 1 L SC</v>
      </c>
      <c r="F85" s="545"/>
      <c r="G85" s="545"/>
      <c r="H85" s="545"/>
      <c r="I85" s="545"/>
      <c r="J85" s="545"/>
      <c r="K85" s="163">
        <f>X90</f>
        <v>1</v>
      </c>
      <c r="L85" s="161"/>
      <c r="M85" s="167"/>
      <c r="N85" s="160"/>
      <c r="O85" s="513" t="s">
        <v>369</v>
      </c>
      <c r="P85" s="513"/>
      <c r="Q85" s="150"/>
      <c r="R85" s="63"/>
      <c r="S85" s="63"/>
      <c r="T85" s="612" t="s">
        <v>406</v>
      </c>
      <c r="U85" s="274"/>
      <c r="V85" s="325"/>
      <c r="W85" s="274"/>
      <c r="X85" s="326">
        <f>IF(AND(AA83=TRUE,X83="ext",X84&gt;=AA35),ROUNDDOWN(X84/AA35,0),0)</f>
        <v>0</v>
      </c>
      <c r="Y85" s="274" t="s">
        <v>172</v>
      </c>
      <c r="Z85" s="327">
        <f>X85*AA35</f>
        <v>0</v>
      </c>
      <c r="AA85" s="328">
        <f>X85*AC35</f>
        <v>0</v>
      </c>
      <c r="AB85" s="329" t="str">
        <f>AB35</f>
        <v>Imprégnation stabilisateur 10 L SC</v>
      </c>
      <c r="AC85" s="330">
        <v>33</v>
      </c>
      <c r="AD85" s="209"/>
      <c r="AE85" s="209"/>
      <c r="AF85" s="209"/>
      <c r="AG85" s="209"/>
      <c r="AH85" s="209"/>
      <c r="AI85" s="209"/>
      <c r="AJ85" s="209"/>
      <c r="AK85" s="209"/>
      <c r="AL85" s="209"/>
      <c r="AM85" s="209"/>
      <c r="AN85" s="63"/>
      <c r="AO85" s="63"/>
      <c r="AP85" s="63"/>
      <c r="AQ85" s="63"/>
      <c r="AR85" s="63"/>
      <c r="AS85" s="63"/>
      <c r="AT85" s="63"/>
      <c r="AU85" s="63"/>
      <c r="AV85" s="63"/>
      <c r="AW85" s="63"/>
      <c r="AX85" s="63"/>
      <c r="AY85" s="63"/>
      <c r="AZ85" s="63"/>
      <c r="BA85" s="63"/>
      <c r="BB85" s="63"/>
      <c r="BC85" s="63"/>
      <c r="BD85" s="63"/>
      <c r="BE85" s="63"/>
      <c r="BF85" s="63"/>
      <c r="BG85" s="63"/>
      <c r="BH85" s="63"/>
    </row>
    <row r="86" spans="1:61" ht="16.5" thickBot="1" x14ac:dyDescent="0.25">
      <c r="A86" s="60"/>
      <c r="B86" s="60"/>
      <c r="C86" s="137"/>
      <c r="D86" s="156"/>
      <c r="E86" s="545" t="str">
        <f>AB35</f>
        <v>Imprégnation stabilisateur 10 L SC</v>
      </c>
      <c r="F86" s="545"/>
      <c r="G86" s="545"/>
      <c r="H86" s="545"/>
      <c r="I86" s="545"/>
      <c r="J86" s="545"/>
      <c r="K86" s="163">
        <f>X89</f>
        <v>3</v>
      </c>
      <c r="L86" s="161"/>
      <c r="M86" s="162">
        <f>X85</f>
        <v>0</v>
      </c>
      <c r="N86" s="160"/>
      <c r="O86" s="513" t="s">
        <v>363</v>
      </c>
      <c r="P86" s="513"/>
      <c r="Q86" s="150"/>
      <c r="R86" s="63"/>
      <c r="S86" s="63"/>
      <c r="T86" s="613"/>
      <c r="U86" s="274"/>
      <c r="V86" s="327">
        <f>X84-Z85</f>
        <v>120</v>
      </c>
      <c r="W86" s="274"/>
      <c r="X86" s="326">
        <f>IF(AND(AA83=TRUE,X83="ext",V86&gt;=AA36),ROUNDUP(V86/AA36,0),0)</f>
        <v>0</v>
      </c>
      <c r="Y86" s="274" t="s">
        <v>172</v>
      </c>
      <c r="Z86" s="327">
        <f>X86*AA36</f>
        <v>0</v>
      </c>
      <c r="AA86" s="328">
        <f>X86*AC36</f>
        <v>0</v>
      </c>
      <c r="AB86" s="311" t="str">
        <f>AB36</f>
        <v>Imprégnation stabilisateur; sans solvant 1 L SC</v>
      </c>
      <c r="AC86" s="332">
        <v>3</v>
      </c>
      <c r="AD86" s="209"/>
      <c r="AE86" s="209"/>
      <c r="AF86" s="209"/>
      <c r="AG86" s="209"/>
      <c r="AH86" s="209"/>
      <c r="AI86" s="209"/>
      <c r="AJ86" s="209"/>
      <c r="AK86" s="209"/>
      <c r="AL86" s="209"/>
      <c r="AM86" s="209"/>
      <c r="AN86" s="63"/>
      <c r="AO86" s="63"/>
      <c r="AP86" s="63"/>
      <c r="AQ86" s="63"/>
      <c r="AR86" s="63"/>
      <c r="AS86" s="63"/>
      <c r="AT86" s="60"/>
      <c r="AU86" s="63"/>
      <c r="AV86" s="63"/>
      <c r="AW86" s="63"/>
      <c r="AX86" s="63"/>
      <c r="AY86" s="63"/>
      <c r="AZ86" s="63"/>
      <c r="BA86" s="63"/>
      <c r="BB86" s="63"/>
      <c r="BC86" s="63"/>
      <c r="BD86" s="63"/>
      <c r="BE86" s="63"/>
      <c r="BF86" s="63"/>
      <c r="BG86" s="63"/>
      <c r="BH86" s="63"/>
      <c r="BI86" s="63"/>
    </row>
    <row r="87" spans="1:61" ht="16.5" thickBot="1" x14ac:dyDescent="0.25">
      <c r="A87" s="60"/>
      <c r="B87" s="60"/>
      <c r="C87" s="137"/>
      <c r="D87" s="156"/>
      <c r="E87" s="545" t="str">
        <f>AB37</f>
        <v>Imprégnation stabilisateur siliconeconcentré 10 L SC</v>
      </c>
      <c r="F87" s="545"/>
      <c r="G87" s="545"/>
      <c r="H87" s="545"/>
      <c r="I87" s="545"/>
      <c r="J87" s="545"/>
      <c r="K87" s="163">
        <f>X88</f>
        <v>0</v>
      </c>
      <c r="L87" s="161"/>
      <c r="M87" s="167"/>
      <c r="N87" s="160"/>
      <c r="O87" s="513" t="s">
        <v>367</v>
      </c>
      <c r="P87" s="513"/>
      <c r="Q87" s="150"/>
      <c r="R87" s="63"/>
      <c r="S87" s="63"/>
      <c r="T87" s="610" t="s">
        <v>468</v>
      </c>
      <c r="U87" s="611"/>
      <c r="V87" s="319" t="s">
        <v>454</v>
      </c>
      <c r="W87" s="320"/>
      <c r="X87" s="321">
        <f>X84</f>
        <v>120</v>
      </c>
      <c r="Y87" s="322" t="s">
        <v>171</v>
      </c>
      <c r="Z87" s="323">
        <f>SUM(Z88:Z91)</f>
        <v>121</v>
      </c>
      <c r="AA87" s="324">
        <f>SUM(AA88:AA91)</f>
        <v>241.01999999999998</v>
      </c>
      <c r="AB87" s="209"/>
      <c r="AC87" s="333"/>
      <c r="AD87" s="209"/>
      <c r="AE87" s="209"/>
      <c r="AF87" s="209"/>
      <c r="AG87" s="209"/>
      <c r="AH87" s="209"/>
      <c r="AI87" s="209"/>
      <c r="AJ87" s="209"/>
      <c r="AK87" s="209"/>
      <c r="AL87" s="209"/>
      <c r="AM87" s="209"/>
      <c r="AN87" s="63"/>
      <c r="AO87" s="63"/>
      <c r="AP87" s="63"/>
      <c r="AQ87" s="63"/>
      <c r="AR87" s="63"/>
      <c r="AS87" s="63"/>
      <c r="AT87" s="60"/>
      <c r="AU87" s="63"/>
      <c r="AV87" s="63"/>
      <c r="AW87" s="63"/>
      <c r="AX87" s="63"/>
      <c r="AY87" s="63"/>
      <c r="AZ87" s="63"/>
      <c r="BA87" s="63"/>
      <c r="BB87" s="63"/>
      <c r="BC87" s="63"/>
      <c r="BD87" s="63"/>
      <c r="BE87" s="63"/>
      <c r="BF87" s="63"/>
      <c r="BG87" s="63"/>
      <c r="BH87" s="63"/>
      <c r="BI87" s="63"/>
    </row>
    <row r="88" spans="1:61" ht="5.0999999999999996" customHeight="1" thickBot="1" x14ac:dyDescent="0.25">
      <c r="A88" s="60"/>
      <c r="B88" s="60"/>
      <c r="C88" s="137"/>
      <c r="D88" s="169"/>
      <c r="E88" s="170"/>
      <c r="F88" s="170"/>
      <c r="G88" s="170"/>
      <c r="H88" s="170"/>
      <c r="I88" s="170"/>
      <c r="J88" s="170"/>
      <c r="K88" s="171"/>
      <c r="L88" s="172"/>
      <c r="M88" s="173"/>
      <c r="N88" s="173"/>
      <c r="O88" s="174"/>
      <c r="P88" s="174"/>
      <c r="Q88" s="150"/>
      <c r="R88" s="63"/>
      <c r="S88" s="63"/>
      <c r="T88" s="614" t="s">
        <v>459</v>
      </c>
      <c r="U88" s="274"/>
      <c r="V88" s="274"/>
      <c r="W88" s="274"/>
      <c r="X88" s="326">
        <f>IF(AND(AA83=TRUE,X83="int",X87&gt;=AA37),ROUNDDOWN(X87/AA37,0),0)</f>
        <v>0</v>
      </c>
      <c r="Y88" s="274" t="s">
        <v>172</v>
      </c>
      <c r="Z88" s="327">
        <f>X88*AA37</f>
        <v>0</v>
      </c>
      <c r="AA88" s="328">
        <f>X88*AC37</f>
        <v>0</v>
      </c>
      <c r="AB88" s="329" t="str">
        <f>AB37</f>
        <v>Imprégnation stabilisateur siliconeconcentré 10 L SC</v>
      </c>
      <c r="AC88" s="330">
        <v>132</v>
      </c>
      <c r="AD88" s="209"/>
      <c r="AE88" s="209"/>
      <c r="AF88" s="209"/>
      <c r="AG88" s="209"/>
      <c r="AH88" s="209"/>
      <c r="AI88" s="209"/>
      <c r="AJ88" s="209"/>
      <c r="AK88" s="209"/>
      <c r="AL88" s="209"/>
      <c r="AM88" s="209"/>
      <c r="AN88" s="63"/>
      <c r="AO88" s="63"/>
      <c r="AP88" s="63"/>
      <c r="AQ88" s="63"/>
      <c r="AR88" s="63"/>
      <c r="AS88" s="63"/>
      <c r="AT88" s="60"/>
      <c r="AU88" s="63"/>
      <c r="AV88" s="63"/>
      <c r="AW88" s="63"/>
      <c r="AX88" s="63"/>
      <c r="AY88" s="63"/>
      <c r="AZ88" s="63"/>
      <c r="BA88" s="63"/>
      <c r="BB88" s="63"/>
      <c r="BC88" s="63"/>
      <c r="BD88" s="63"/>
      <c r="BE88" s="63"/>
      <c r="BF88" s="63"/>
      <c r="BG88" s="63"/>
      <c r="BH88" s="63"/>
      <c r="BI88" s="63"/>
    </row>
    <row r="89" spans="1:61" ht="16.5" thickBot="1" x14ac:dyDescent="0.25">
      <c r="A89" s="60"/>
      <c r="B89" s="60"/>
      <c r="C89" s="137"/>
      <c r="D89" s="592" t="s">
        <v>471</v>
      </c>
      <c r="E89" s="592"/>
      <c r="F89" s="524"/>
      <c r="G89" s="524"/>
      <c r="H89" s="524"/>
      <c r="I89" s="524"/>
      <c r="J89" s="524"/>
      <c r="K89" s="163" t="s">
        <v>403</v>
      </c>
      <c r="L89" s="161"/>
      <c r="M89" s="167"/>
      <c r="N89" s="525">
        <f>Z97</f>
        <v>0</v>
      </c>
      <c r="O89" s="526"/>
      <c r="P89" s="59" t="s">
        <v>171</v>
      </c>
      <c r="Q89" s="150"/>
      <c r="R89" s="63"/>
      <c r="S89" s="63"/>
      <c r="T89" s="613"/>
      <c r="U89" s="274"/>
      <c r="V89" s="327">
        <f>X87-Z88</f>
        <v>120</v>
      </c>
      <c r="W89" s="274"/>
      <c r="X89" s="326">
        <f>IF(AND(AA83=TRUE,X83="int",V89&gt;=AA35),ROUNDDOWN(V89/AA35,0),0)</f>
        <v>3</v>
      </c>
      <c r="Y89" s="274" t="s">
        <v>172</v>
      </c>
      <c r="Z89" s="327">
        <f>X89*AA35</f>
        <v>99</v>
      </c>
      <c r="AA89" s="328">
        <f>X89*AC35</f>
        <v>186.57</v>
      </c>
      <c r="AB89" s="331" t="str">
        <f>AB35</f>
        <v>Imprégnation stabilisateur 10 L SC</v>
      </c>
      <c r="AC89" s="335">
        <v>33</v>
      </c>
      <c r="AD89" s="209"/>
      <c r="AE89" s="209"/>
      <c r="AF89" s="209"/>
      <c r="AG89" s="209"/>
      <c r="AH89" s="209"/>
      <c r="AI89" s="209"/>
      <c r="AJ89" s="209"/>
      <c r="AK89" s="209"/>
      <c r="AL89" s="209"/>
      <c r="AM89" s="209"/>
      <c r="AN89" s="63"/>
      <c r="AO89" s="63"/>
      <c r="AP89" s="63"/>
      <c r="AQ89" s="63"/>
      <c r="AR89" s="63"/>
      <c r="AS89" s="63"/>
      <c r="AT89" s="60"/>
      <c r="AU89" s="63"/>
      <c r="AV89" s="63"/>
      <c r="AW89" s="63"/>
      <c r="AX89" s="63"/>
      <c r="AY89" s="63"/>
      <c r="AZ89" s="63"/>
      <c r="BA89" s="63"/>
      <c r="BB89" s="63"/>
      <c r="BC89" s="63"/>
      <c r="BD89" s="63"/>
      <c r="BE89" s="63"/>
      <c r="BF89" s="63"/>
      <c r="BG89" s="63"/>
      <c r="BH89" s="63"/>
      <c r="BI89" s="63"/>
    </row>
    <row r="90" spans="1:61" ht="16.5" thickBot="1" x14ac:dyDescent="0.25">
      <c r="A90" s="60"/>
      <c r="B90" s="60"/>
      <c r="C90" s="137"/>
      <c r="D90" s="156"/>
      <c r="E90" s="586" t="str">
        <f>AB46</f>
        <v>Vernis incolore matt 0,75 L AQUA</v>
      </c>
      <c r="F90" s="586"/>
      <c r="G90" s="586"/>
      <c r="H90" s="586"/>
      <c r="I90" s="586"/>
      <c r="J90" s="586"/>
      <c r="K90" s="163">
        <f>X96</f>
        <v>0</v>
      </c>
      <c r="L90" s="158"/>
      <c r="M90" s="58"/>
      <c r="N90" s="58"/>
      <c r="O90" s="513" t="s">
        <v>385</v>
      </c>
      <c r="P90" s="513"/>
      <c r="Q90" s="150"/>
      <c r="R90" s="63"/>
      <c r="S90" s="63"/>
      <c r="T90" s="613"/>
      <c r="U90" s="274"/>
      <c r="V90" s="327">
        <f>X87-(SUM(Z88:Z89))</f>
        <v>21</v>
      </c>
      <c r="W90" s="274"/>
      <c r="X90" s="326">
        <f>IF(AND(AA83=TRUE,X83="int",V90&gt;=AA38),ROUNDDOWN(V90/AA38,0),0)</f>
        <v>1</v>
      </c>
      <c r="Y90" s="274" t="s">
        <v>172</v>
      </c>
      <c r="Z90" s="327">
        <f>X90*AA38</f>
        <v>13</v>
      </c>
      <c r="AA90" s="328">
        <f>X90*AC38</f>
        <v>17.055</v>
      </c>
      <c r="AB90" s="331" t="str">
        <f>AB38</f>
        <v>Imprégnation stabilisateur silicone concentré 1 L SC</v>
      </c>
      <c r="AC90" s="335">
        <v>13</v>
      </c>
      <c r="AD90" s="209"/>
      <c r="AE90" s="209"/>
      <c r="AF90" s="209"/>
      <c r="AG90" s="209"/>
      <c r="AH90" s="209"/>
      <c r="AI90" s="209"/>
      <c r="AJ90" s="209"/>
      <c r="AK90" s="209"/>
      <c r="AL90" s="209"/>
      <c r="AM90" s="209"/>
      <c r="AN90" s="63"/>
      <c r="AO90" s="63"/>
      <c r="AP90" s="63"/>
      <c r="AQ90" s="63"/>
      <c r="AR90" s="63"/>
      <c r="AS90" s="63"/>
      <c r="AT90" s="60"/>
      <c r="AU90" s="63"/>
      <c r="AV90" s="63"/>
      <c r="AW90" s="63"/>
      <c r="AX90" s="63"/>
      <c r="AY90" s="63"/>
      <c r="AZ90" s="63"/>
      <c r="BA90" s="63"/>
      <c r="BB90" s="63"/>
      <c r="BC90" s="63"/>
      <c r="BD90" s="63"/>
      <c r="BE90" s="63"/>
      <c r="BF90" s="63"/>
      <c r="BG90" s="63"/>
      <c r="BH90" s="63"/>
      <c r="BI90" s="63"/>
    </row>
    <row r="91" spans="1:61" ht="5.0999999999999996" customHeight="1" thickBot="1" x14ac:dyDescent="0.25">
      <c r="A91" s="60"/>
      <c r="B91" s="60"/>
      <c r="C91" s="137"/>
      <c r="D91" s="156"/>
      <c r="E91" s="165"/>
      <c r="F91" s="165"/>
      <c r="G91" s="165"/>
      <c r="H91" s="165"/>
      <c r="I91" s="165"/>
      <c r="J91" s="165"/>
      <c r="K91" s="161"/>
      <c r="L91" s="158"/>
      <c r="M91" s="159"/>
      <c r="N91" s="58"/>
      <c r="O91" s="166"/>
      <c r="P91" s="166"/>
      <c r="Q91" s="150"/>
      <c r="R91" s="63"/>
      <c r="S91" s="63"/>
      <c r="T91" s="613"/>
      <c r="U91" s="274"/>
      <c r="V91" s="327">
        <f>X87-(SUM(Z88:Z90))</f>
        <v>8</v>
      </c>
      <c r="W91" s="274"/>
      <c r="X91" s="326">
        <f>IF(AND(AA83=TRUE,X83="int",V91&gt;AA36),ROUNDUP(V91/AA36,0),0)</f>
        <v>3</v>
      </c>
      <c r="Y91" s="274" t="s">
        <v>172</v>
      </c>
      <c r="Z91" s="327">
        <f>X91*AA36</f>
        <v>9</v>
      </c>
      <c r="AA91" s="328">
        <f>X91*AC36</f>
        <v>37.394999999999996</v>
      </c>
      <c r="AB91" s="311" t="str">
        <f>AB36</f>
        <v>Imprégnation stabilisateur; sans solvant 1 L SC</v>
      </c>
      <c r="AC91" s="332">
        <v>3</v>
      </c>
      <c r="AD91" s="209"/>
      <c r="AE91" s="209"/>
      <c r="AF91" s="209"/>
      <c r="AG91" s="209"/>
      <c r="AH91" s="209"/>
      <c r="AI91" s="209"/>
      <c r="AJ91" s="209"/>
      <c r="AK91" s="209"/>
      <c r="AL91" s="209"/>
      <c r="AM91" s="209"/>
      <c r="AN91" s="63"/>
      <c r="AO91" s="63"/>
      <c r="AP91" s="63"/>
      <c r="AQ91" s="63"/>
      <c r="AR91" s="63"/>
      <c r="AS91" s="63"/>
      <c r="AT91" s="60"/>
      <c r="AU91" s="63"/>
      <c r="AV91" s="63"/>
      <c r="AW91" s="63"/>
      <c r="AX91" s="63"/>
      <c r="AY91" s="63"/>
      <c r="AZ91" s="63"/>
      <c r="BA91" s="63"/>
      <c r="BB91" s="63"/>
      <c r="BC91" s="63"/>
      <c r="BD91" s="63"/>
      <c r="BE91" s="63"/>
      <c r="BF91" s="63"/>
      <c r="BG91" s="63"/>
      <c r="BH91" s="63"/>
      <c r="BI91" s="63"/>
    </row>
    <row r="92" spans="1:61" ht="16.5" thickBot="1" x14ac:dyDescent="0.3">
      <c r="A92" s="60"/>
      <c r="B92" s="60"/>
      <c r="C92" s="152"/>
      <c r="D92" s="98"/>
      <c r="E92" s="153"/>
      <c r="F92" s="587" t="s">
        <v>474</v>
      </c>
      <c r="G92" s="587"/>
      <c r="H92" s="587"/>
      <c r="I92" s="587"/>
      <c r="J92" s="587"/>
      <c r="K92" s="587"/>
      <c r="L92" s="587"/>
      <c r="M92" s="587"/>
      <c r="N92" s="588">
        <f>AA98</f>
        <v>7807.5674999999992</v>
      </c>
      <c r="O92" s="589"/>
      <c r="P92" s="590"/>
      <c r="Q92" s="150"/>
      <c r="R92" s="63"/>
      <c r="S92" s="63"/>
      <c r="T92" s="608"/>
      <c r="U92" s="313"/>
      <c r="V92" s="313"/>
      <c r="W92" s="313"/>
      <c r="X92" s="313"/>
      <c r="Y92" s="313"/>
      <c r="Z92" s="315">
        <f>SUM(Z84,Z87)</f>
        <v>121</v>
      </c>
      <c r="AA92" s="336">
        <f>SUM(AA84,AA87)</f>
        <v>241.01999999999998</v>
      </c>
      <c r="AB92" s="209"/>
      <c r="AC92" s="209"/>
      <c r="AD92" s="209"/>
      <c r="AE92" s="209"/>
      <c r="AF92" s="209"/>
      <c r="AG92" s="209"/>
      <c r="AH92" s="209"/>
      <c r="AI92" s="209"/>
      <c r="AJ92" s="209"/>
      <c r="AK92" s="209"/>
      <c r="AL92" s="209"/>
      <c r="AM92" s="209"/>
      <c r="AN92" s="63"/>
      <c r="AO92" s="63"/>
      <c r="AP92" s="63"/>
      <c r="AQ92" s="63"/>
      <c r="AR92" s="63"/>
      <c r="AS92" s="63"/>
      <c r="AT92" s="60"/>
      <c r="AU92" s="63"/>
      <c r="AV92" s="63"/>
      <c r="AW92" s="63"/>
      <c r="AX92" s="63"/>
      <c r="AY92" s="63"/>
      <c r="AZ92" s="63"/>
      <c r="BA92" s="63"/>
      <c r="BB92" s="63"/>
      <c r="BC92" s="63"/>
      <c r="BD92" s="63"/>
      <c r="BE92" s="63"/>
      <c r="BF92" s="63"/>
      <c r="BG92" s="63"/>
      <c r="BH92" s="63"/>
      <c r="BI92" s="63"/>
    </row>
    <row r="93" spans="1:61" ht="5.0999999999999996" customHeight="1" thickBot="1" x14ac:dyDescent="0.25">
      <c r="A93" s="60"/>
      <c r="B93" s="60"/>
      <c r="C93" s="152"/>
      <c r="D93" s="98"/>
      <c r="E93" s="153"/>
      <c r="F93" s="98"/>
      <c r="G93" s="98"/>
      <c r="H93" s="98"/>
      <c r="I93" s="98"/>
      <c r="J93" s="98"/>
      <c r="K93" s="98"/>
      <c r="L93" s="98"/>
      <c r="M93" s="98"/>
      <c r="N93" s="98"/>
      <c r="O93" s="98"/>
      <c r="P93" s="98"/>
      <c r="Q93" s="150"/>
      <c r="R93" s="63"/>
      <c r="S93" s="63"/>
      <c r="T93" s="63"/>
      <c r="U93" s="209"/>
      <c r="V93" s="209"/>
      <c r="W93" s="209"/>
      <c r="X93" s="209"/>
      <c r="Y93" s="209"/>
      <c r="Z93" s="209"/>
      <c r="AA93" s="209"/>
      <c r="AB93" s="209"/>
      <c r="AC93" s="209"/>
      <c r="AD93" s="209"/>
      <c r="AE93" s="209"/>
      <c r="AF93" s="209"/>
      <c r="AG93" s="209"/>
      <c r="AH93" s="209"/>
      <c r="AI93" s="209"/>
      <c r="AJ93" s="209"/>
      <c r="AK93" s="209"/>
      <c r="AL93" s="209"/>
      <c r="AM93" s="209"/>
      <c r="AN93" s="63"/>
      <c r="AO93" s="63"/>
      <c r="AP93" s="63"/>
      <c r="AQ93" s="63"/>
      <c r="AR93" s="63"/>
      <c r="AS93" s="63"/>
      <c r="AT93" s="60"/>
      <c r="AU93" s="63"/>
      <c r="AV93" s="63"/>
      <c r="AW93" s="63"/>
      <c r="AX93" s="63"/>
      <c r="AY93" s="63"/>
      <c r="AZ93" s="63"/>
      <c r="BA93" s="63"/>
      <c r="BB93" s="63"/>
      <c r="BC93" s="63"/>
      <c r="BD93" s="63"/>
      <c r="BE93" s="63"/>
      <c r="BF93" s="63"/>
      <c r="BG93" s="63"/>
      <c r="BH93" s="63"/>
      <c r="BI93" s="63"/>
    </row>
    <row r="94" spans="1:61" ht="13.5" thickBot="1" x14ac:dyDescent="0.25">
      <c r="A94" s="60"/>
      <c r="B94" s="60"/>
      <c r="C94" s="154"/>
      <c r="D94" s="591" t="s">
        <v>475</v>
      </c>
      <c r="E94" s="591"/>
      <c r="F94" s="591"/>
      <c r="G94" s="591"/>
      <c r="H94" s="591"/>
      <c r="I94" s="591"/>
      <c r="J94" s="591"/>
      <c r="K94" s="591"/>
      <c r="L94" s="591"/>
      <c r="M94" s="591"/>
      <c r="N94" s="591"/>
      <c r="O94" s="591"/>
      <c r="P94" s="591"/>
      <c r="Q94" s="155"/>
      <c r="R94" s="63"/>
      <c r="S94" s="63"/>
      <c r="T94" s="609" t="s">
        <v>471</v>
      </c>
      <c r="U94" s="531" t="s">
        <v>458</v>
      </c>
      <c r="V94" s="532"/>
      <c r="W94" s="532"/>
      <c r="X94" s="317" t="str">
        <f>IF(OR(E17="extérieur",O17="OUI"),"ext","int")</f>
        <v>int</v>
      </c>
      <c r="Y94" s="318"/>
      <c r="Z94" s="463" t="s">
        <v>470</v>
      </c>
      <c r="AA94" s="468" t="b">
        <v>0</v>
      </c>
      <c r="AB94" s="209"/>
      <c r="AC94" s="209"/>
      <c r="AD94" s="209"/>
      <c r="AE94" s="209"/>
      <c r="AF94" s="209"/>
      <c r="AG94" s="209"/>
      <c r="AH94" s="209"/>
      <c r="AI94" s="209"/>
      <c r="AJ94" s="209"/>
      <c r="AK94" s="209"/>
      <c r="AL94" s="209"/>
      <c r="AM94" s="209"/>
      <c r="AN94" s="63"/>
      <c r="AO94" s="63"/>
      <c r="AP94" s="63"/>
      <c r="AQ94" s="63"/>
      <c r="AR94" s="63"/>
      <c r="AS94" s="63"/>
      <c r="AT94" s="60"/>
      <c r="AU94" s="63"/>
      <c r="AV94" s="63"/>
      <c r="AW94" s="63"/>
      <c r="AX94" s="63"/>
      <c r="AY94" s="63"/>
      <c r="AZ94" s="63"/>
      <c r="BA94" s="63"/>
      <c r="BB94" s="63"/>
      <c r="BC94" s="63"/>
      <c r="BD94" s="63"/>
      <c r="BE94" s="63"/>
      <c r="BF94" s="63"/>
      <c r="BG94" s="63"/>
      <c r="BH94" s="63"/>
      <c r="BI94" s="63"/>
    </row>
    <row r="95" spans="1:61" ht="14.25" thickTop="1" thickBot="1" x14ac:dyDescent="0.25">
      <c r="A95" s="60"/>
      <c r="B95" s="60"/>
      <c r="C95" s="63"/>
      <c r="D95" s="208"/>
      <c r="E95" s="63"/>
      <c r="F95" s="63"/>
      <c r="G95" s="63"/>
      <c r="H95" s="63"/>
      <c r="I95" s="63"/>
      <c r="J95" s="63"/>
      <c r="K95" s="63"/>
      <c r="L95" s="63"/>
      <c r="M95" s="63"/>
      <c r="N95" s="63"/>
      <c r="O95" s="63"/>
      <c r="P95" s="63"/>
      <c r="Q95" s="63"/>
      <c r="R95" s="63"/>
      <c r="S95" s="63"/>
      <c r="T95" s="610" t="s">
        <v>471</v>
      </c>
      <c r="U95" s="611"/>
      <c r="V95" s="319" t="s">
        <v>454</v>
      </c>
      <c r="W95" s="320"/>
      <c r="X95" s="321">
        <f>W41</f>
        <v>120</v>
      </c>
      <c r="Y95" s="322" t="s">
        <v>171</v>
      </c>
      <c r="Z95" s="323">
        <f>SUM(Z96:Z96)</f>
        <v>0</v>
      </c>
      <c r="AA95" s="324">
        <f>SUM(AA96:AA96)</f>
        <v>0</v>
      </c>
      <c r="AB95" s="209"/>
      <c r="AC95" s="209"/>
      <c r="AD95" s="209"/>
      <c r="AE95" s="209"/>
      <c r="AF95" s="209"/>
      <c r="AG95" s="209"/>
      <c r="AH95" s="209"/>
      <c r="AI95" s="209"/>
      <c r="AJ95" s="209"/>
      <c r="AK95" s="209"/>
      <c r="AL95" s="209"/>
      <c r="AM95" s="209"/>
      <c r="AN95" s="63"/>
      <c r="AO95" s="63"/>
      <c r="AP95" s="63"/>
      <c r="AQ95" s="63"/>
      <c r="AR95" s="63"/>
      <c r="AS95" s="63"/>
      <c r="AT95" s="60"/>
      <c r="AU95" s="63"/>
      <c r="AV95" s="63"/>
      <c r="AW95" s="63"/>
      <c r="AX95" s="63"/>
      <c r="AY95" s="63"/>
      <c r="AZ95" s="63"/>
      <c r="BA95" s="63"/>
      <c r="BB95" s="63"/>
      <c r="BC95" s="63"/>
      <c r="BD95" s="63"/>
      <c r="BE95" s="63"/>
      <c r="BF95" s="63"/>
      <c r="BG95" s="63"/>
      <c r="BH95" s="63"/>
      <c r="BI95" s="63"/>
    </row>
    <row r="96" spans="1:61" ht="13.5" thickBot="1" x14ac:dyDescent="0.25">
      <c r="A96" s="60"/>
      <c r="B96" s="60"/>
      <c r="C96" s="63"/>
      <c r="D96" s="577" t="s">
        <v>477</v>
      </c>
      <c r="E96" s="578"/>
      <c r="F96" s="578"/>
      <c r="G96" s="578"/>
      <c r="H96" s="578"/>
      <c r="I96" s="578"/>
      <c r="J96" s="578"/>
      <c r="K96" s="578"/>
      <c r="L96" s="578"/>
      <c r="M96" s="578"/>
      <c r="N96" s="578"/>
      <c r="O96" s="578"/>
      <c r="P96" s="579"/>
      <c r="Q96" s="63"/>
      <c r="R96" s="63"/>
      <c r="S96" s="63"/>
      <c r="T96" s="612" t="s">
        <v>405</v>
      </c>
      <c r="U96" s="274"/>
      <c r="V96" s="325"/>
      <c r="W96" s="274"/>
      <c r="X96" s="326">
        <f>IF(AND(AA94=TRUE,X94="int"),ROUNDUP(X95/AA46,0),0)</f>
        <v>0</v>
      </c>
      <c r="Y96" s="274" t="s">
        <v>172</v>
      </c>
      <c r="Z96" s="327">
        <f>X96*AA46</f>
        <v>0</v>
      </c>
      <c r="AA96" s="328">
        <f>X96*AC46</f>
        <v>0</v>
      </c>
      <c r="AB96" s="351" t="str">
        <f>AB46</f>
        <v>Vernis incolore matt 0,75 L AQUA</v>
      </c>
      <c r="AC96" s="352">
        <v>5</v>
      </c>
      <c r="AD96" s="209"/>
      <c r="AE96" s="209"/>
      <c r="AF96" s="209"/>
      <c r="AG96" s="209"/>
      <c r="AH96" s="209"/>
      <c r="AI96" s="209"/>
      <c r="AJ96" s="209"/>
      <c r="AK96" s="209"/>
      <c r="AL96" s="209"/>
      <c r="AM96" s="209"/>
      <c r="AN96" s="63"/>
      <c r="AO96" s="63"/>
      <c r="AP96" s="63"/>
      <c r="AQ96" s="63"/>
      <c r="AR96" s="63"/>
      <c r="AS96" s="63"/>
      <c r="AT96" s="60"/>
      <c r="AU96" s="63"/>
      <c r="AV96" s="63"/>
      <c r="AW96" s="63"/>
      <c r="AX96" s="63"/>
      <c r="AY96" s="63"/>
      <c r="AZ96" s="63"/>
      <c r="BA96" s="63"/>
      <c r="BB96" s="63"/>
      <c r="BC96" s="63"/>
      <c r="BD96" s="63"/>
      <c r="BE96" s="63"/>
      <c r="BF96" s="63"/>
      <c r="BG96" s="63"/>
      <c r="BH96" s="63"/>
      <c r="BI96" s="63"/>
    </row>
    <row r="97" spans="1:61" ht="13.5" thickBot="1" x14ac:dyDescent="0.25">
      <c r="A97" s="60"/>
      <c r="B97" s="60"/>
      <c r="C97" s="63"/>
      <c r="D97" s="580"/>
      <c r="E97" s="581"/>
      <c r="F97" s="581"/>
      <c r="G97" s="581"/>
      <c r="H97" s="581"/>
      <c r="I97" s="581"/>
      <c r="J97" s="581"/>
      <c r="K97" s="581"/>
      <c r="L97" s="581"/>
      <c r="M97" s="581"/>
      <c r="N97" s="581"/>
      <c r="O97" s="581"/>
      <c r="P97" s="582"/>
      <c r="Q97" s="63"/>
      <c r="R97" s="63"/>
      <c r="S97" s="63"/>
      <c r="T97" s="608"/>
      <c r="U97" s="313"/>
      <c r="V97" s="313"/>
      <c r="W97" s="313"/>
      <c r="X97" s="313"/>
      <c r="Y97" s="313"/>
      <c r="Z97" s="315">
        <f>Z95</f>
        <v>0</v>
      </c>
      <c r="AA97" s="336">
        <f>AA95</f>
        <v>0</v>
      </c>
      <c r="AB97" s="209"/>
      <c r="AC97" s="209"/>
      <c r="AD97" s="209"/>
      <c r="AE97" s="209"/>
      <c r="AF97" s="209"/>
      <c r="AG97" s="209"/>
      <c r="AH97" s="209"/>
      <c r="AI97" s="209"/>
      <c r="AJ97" s="209"/>
      <c r="AK97" s="209"/>
      <c r="AL97" s="209"/>
      <c r="AM97" s="209"/>
      <c r="AN97" s="63"/>
      <c r="AO97" s="63"/>
      <c r="AP97" s="63"/>
      <c r="AQ97" s="63"/>
      <c r="AR97" s="63"/>
      <c r="AS97" s="63"/>
      <c r="AT97" s="60"/>
      <c r="AU97" s="63"/>
      <c r="AV97" s="63"/>
      <c r="AW97" s="63"/>
      <c r="AX97" s="63"/>
      <c r="AY97" s="63"/>
      <c r="AZ97" s="63"/>
      <c r="BA97" s="63"/>
      <c r="BB97" s="63"/>
      <c r="BC97" s="63"/>
      <c r="BD97" s="63"/>
      <c r="BE97" s="63"/>
      <c r="BF97" s="63"/>
      <c r="BG97" s="63"/>
      <c r="BH97" s="63"/>
      <c r="BI97" s="63"/>
    </row>
    <row r="98" spans="1:61" ht="15" x14ac:dyDescent="0.2">
      <c r="A98" s="60"/>
      <c r="B98" s="60"/>
      <c r="C98" s="63"/>
      <c r="D98" s="580"/>
      <c r="E98" s="581"/>
      <c r="F98" s="581"/>
      <c r="G98" s="581"/>
      <c r="H98" s="581"/>
      <c r="I98" s="581"/>
      <c r="J98" s="581"/>
      <c r="K98" s="581"/>
      <c r="L98" s="581"/>
      <c r="M98" s="581"/>
      <c r="N98" s="581"/>
      <c r="O98" s="581"/>
      <c r="P98" s="582"/>
      <c r="Q98" s="63"/>
      <c r="R98" s="63"/>
      <c r="S98" s="63"/>
      <c r="T98" s="63"/>
      <c r="U98" s="209"/>
      <c r="V98" s="209"/>
      <c r="W98" s="209"/>
      <c r="X98" s="209"/>
      <c r="Z98" s="242" t="s">
        <v>400</v>
      </c>
      <c r="AA98" s="353">
        <f>SUM(AA51,AA62,AA74,AA81,AA92,AA97)</f>
        <v>7807.5674999999992</v>
      </c>
      <c r="AB98" s="209"/>
      <c r="AC98" s="209"/>
      <c r="AD98" s="209"/>
      <c r="AE98" s="209"/>
      <c r="AF98" s="209"/>
      <c r="AG98" s="209"/>
      <c r="AH98" s="209"/>
      <c r="AI98" s="209"/>
      <c r="AJ98" s="209"/>
      <c r="AK98" s="209"/>
      <c r="AL98" s="209"/>
      <c r="AM98" s="209"/>
      <c r="AN98" s="63"/>
      <c r="AO98" s="63"/>
      <c r="AP98" s="63"/>
      <c r="AQ98" s="63"/>
      <c r="AR98" s="63"/>
      <c r="AS98" s="63"/>
      <c r="AT98" s="60"/>
      <c r="AU98" s="63"/>
      <c r="AV98" s="63"/>
      <c r="AW98" s="63"/>
      <c r="AX98" s="63"/>
      <c r="AY98" s="63"/>
      <c r="AZ98" s="63"/>
      <c r="BA98" s="63"/>
      <c r="BB98" s="63"/>
      <c r="BC98" s="63"/>
      <c r="BD98" s="63"/>
      <c r="BE98" s="63"/>
      <c r="BF98" s="63"/>
      <c r="BG98" s="63"/>
      <c r="BH98" s="63"/>
      <c r="BI98" s="63"/>
    </row>
    <row r="99" spans="1:61" ht="15.75" thickBot="1" x14ac:dyDescent="0.25">
      <c r="A99" s="60"/>
      <c r="B99" s="60"/>
      <c r="C99" s="63"/>
      <c r="D99" s="580"/>
      <c r="E99" s="581"/>
      <c r="F99" s="581"/>
      <c r="G99" s="581"/>
      <c r="H99" s="581"/>
      <c r="I99" s="581"/>
      <c r="J99" s="581"/>
      <c r="K99" s="581"/>
      <c r="L99" s="581"/>
      <c r="M99" s="581"/>
      <c r="N99" s="581"/>
      <c r="O99" s="581"/>
      <c r="P99" s="582"/>
      <c r="Q99" s="63"/>
      <c r="R99" s="63"/>
      <c r="S99" s="63"/>
      <c r="T99" s="63"/>
      <c r="U99" s="209"/>
      <c r="V99" s="209"/>
      <c r="W99" s="209"/>
      <c r="X99" s="242">
        <v>1.2</v>
      </c>
      <c r="Z99" s="242" t="s">
        <v>401</v>
      </c>
      <c r="AA99" s="354">
        <f>AA98*X99</f>
        <v>9369.0809999999983</v>
      </c>
      <c r="AB99" s="209"/>
      <c r="AC99" s="209"/>
      <c r="AD99" s="209"/>
      <c r="AE99" s="209"/>
      <c r="AF99" s="209"/>
      <c r="AG99" s="209"/>
      <c r="AH99" s="209"/>
      <c r="AI99" s="209"/>
      <c r="AJ99" s="209"/>
      <c r="AK99" s="209"/>
      <c r="AL99" s="209"/>
      <c r="AM99" s="209"/>
      <c r="AN99" s="63"/>
      <c r="AO99" s="63"/>
      <c r="AP99" s="63"/>
      <c r="AQ99" s="63"/>
      <c r="AR99" s="63"/>
      <c r="AS99" s="63"/>
      <c r="AT99" s="60"/>
      <c r="AU99" s="63"/>
      <c r="AV99" s="63"/>
      <c r="AW99" s="63"/>
      <c r="AX99" s="63"/>
      <c r="AY99" s="63"/>
      <c r="AZ99" s="63"/>
      <c r="BA99" s="63"/>
      <c r="BB99" s="63"/>
      <c r="BC99" s="63"/>
      <c r="BD99" s="63"/>
      <c r="BE99" s="63"/>
      <c r="BF99" s="63"/>
      <c r="BG99" s="63"/>
      <c r="BH99" s="63"/>
      <c r="BI99" s="63"/>
    </row>
    <row r="100" spans="1:61" x14ac:dyDescent="0.2">
      <c r="A100" s="60"/>
      <c r="B100" s="60"/>
      <c r="C100" s="63"/>
      <c r="D100" s="580"/>
      <c r="E100" s="581"/>
      <c r="F100" s="581"/>
      <c r="G100" s="581"/>
      <c r="H100" s="581"/>
      <c r="I100" s="581"/>
      <c r="J100" s="581"/>
      <c r="K100" s="581"/>
      <c r="L100" s="581"/>
      <c r="M100" s="581"/>
      <c r="N100" s="581"/>
      <c r="O100" s="581"/>
      <c r="P100" s="582"/>
      <c r="Q100" s="63"/>
      <c r="R100" s="63"/>
      <c r="S100" s="63"/>
      <c r="T100" s="63"/>
      <c r="U100" s="209"/>
      <c r="V100" s="209"/>
      <c r="W100" s="209"/>
      <c r="X100" s="209"/>
      <c r="Y100" s="209"/>
      <c r="Z100" s="209"/>
      <c r="AA100" s="209"/>
      <c r="AB100" s="209"/>
      <c r="AC100" s="209"/>
      <c r="AD100" s="209"/>
      <c r="AE100" s="209"/>
      <c r="AF100" s="209"/>
      <c r="AG100" s="209"/>
      <c r="AH100" s="209"/>
      <c r="AI100" s="209"/>
      <c r="AJ100" s="209"/>
      <c r="AK100" s="209"/>
      <c r="AL100" s="209"/>
      <c r="AM100" s="209"/>
      <c r="AN100" s="63"/>
      <c r="AO100" s="63"/>
      <c r="AP100" s="63"/>
      <c r="AQ100" s="63"/>
      <c r="AR100" s="63"/>
      <c r="AS100" s="63"/>
      <c r="AT100" s="60"/>
      <c r="AU100" s="63"/>
      <c r="AV100" s="63"/>
      <c r="AW100" s="63"/>
      <c r="AX100" s="63"/>
      <c r="AY100" s="63"/>
      <c r="AZ100" s="63"/>
      <c r="BA100" s="63"/>
      <c r="BB100" s="63"/>
      <c r="BC100" s="63"/>
      <c r="BD100" s="63"/>
      <c r="BE100" s="63"/>
      <c r="BF100" s="63"/>
      <c r="BG100" s="63"/>
      <c r="BH100" s="63"/>
      <c r="BI100" s="63"/>
    </row>
    <row r="101" spans="1:61" x14ac:dyDescent="0.2">
      <c r="A101" s="60"/>
      <c r="B101" s="60"/>
      <c r="C101" s="63"/>
      <c r="D101" s="580"/>
      <c r="E101" s="581"/>
      <c r="F101" s="581"/>
      <c r="G101" s="581"/>
      <c r="H101" s="581"/>
      <c r="I101" s="581"/>
      <c r="J101" s="581"/>
      <c r="K101" s="581"/>
      <c r="L101" s="581"/>
      <c r="M101" s="581"/>
      <c r="N101" s="581"/>
      <c r="O101" s="581"/>
      <c r="P101" s="582"/>
      <c r="Q101" s="63"/>
      <c r="R101" s="63"/>
      <c r="S101" s="63"/>
      <c r="T101" s="63"/>
      <c r="U101" s="209"/>
      <c r="V101" s="209"/>
      <c r="W101" s="209"/>
      <c r="X101" s="209"/>
      <c r="Y101" s="209"/>
      <c r="Z101" s="209"/>
      <c r="AA101" s="209"/>
      <c r="AB101" s="209"/>
      <c r="AC101" s="209"/>
      <c r="AD101" s="209"/>
      <c r="AE101" s="209"/>
      <c r="AF101" s="209"/>
      <c r="AG101" s="209"/>
      <c r="AH101" s="209"/>
      <c r="AI101" s="209"/>
      <c r="AJ101" s="209"/>
      <c r="AK101" s="209"/>
      <c r="AL101" s="209"/>
      <c r="AM101" s="209"/>
      <c r="AN101" s="63"/>
      <c r="AO101" s="63"/>
      <c r="AP101" s="63"/>
      <c r="AQ101" s="63"/>
      <c r="AR101" s="63"/>
      <c r="AS101" s="63"/>
      <c r="AT101" s="60"/>
      <c r="AU101" s="63"/>
      <c r="AV101" s="63"/>
      <c r="AW101" s="63"/>
      <c r="AX101" s="63"/>
      <c r="AY101" s="63"/>
      <c r="AZ101" s="63"/>
      <c r="BA101" s="63"/>
      <c r="BB101" s="63"/>
      <c r="BC101" s="63"/>
      <c r="BD101" s="63"/>
      <c r="BE101" s="63"/>
      <c r="BF101" s="63"/>
      <c r="BG101" s="63"/>
      <c r="BH101" s="63"/>
      <c r="BI101" s="63"/>
    </row>
    <row r="102" spans="1:61" x14ac:dyDescent="0.2">
      <c r="A102" s="60"/>
      <c r="B102" s="60"/>
      <c r="C102" s="63"/>
      <c r="D102" s="580"/>
      <c r="E102" s="581"/>
      <c r="F102" s="581"/>
      <c r="G102" s="581"/>
      <c r="H102" s="581"/>
      <c r="I102" s="581"/>
      <c r="J102" s="581"/>
      <c r="K102" s="581"/>
      <c r="L102" s="581"/>
      <c r="M102" s="581"/>
      <c r="N102" s="581"/>
      <c r="O102" s="581"/>
      <c r="P102" s="582"/>
      <c r="Q102" s="63"/>
      <c r="R102" s="63"/>
      <c r="S102" s="63"/>
      <c r="T102" s="63"/>
      <c r="U102" s="209"/>
      <c r="V102" s="209"/>
      <c r="W102" s="209"/>
      <c r="X102" s="209"/>
      <c r="Y102" s="209"/>
      <c r="Z102" s="209"/>
      <c r="AA102" s="209"/>
      <c r="AB102" s="209"/>
      <c r="AC102" s="209"/>
      <c r="AD102" s="209"/>
      <c r="AE102" s="209"/>
      <c r="AF102" s="209"/>
      <c r="AG102" s="209"/>
      <c r="AH102" s="209"/>
      <c r="AI102" s="209"/>
      <c r="AJ102" s="209"/>
      <c r="AK102" s="209"/>
      <c r="AL102" s="209"/>
      <c r="AM102" s="209"/>
      <c r="AN102" s="63"/>
      <c r="AO102" s="63"/>
      <c r="AP102" s="63"/>
      <c r="AQ102" s="63"/>
      <c r="AR102" s="63"/>
      <c r="AS102" s="63"/>
      <c r="AT102" s="60"/>
      <c r="AU102" s="63"/>
      <c r="AV102" s="63"/>
      <c r="AW102" s="63"/>
      <c r="AX102" s="63"/>
      <c r="AY102" s="63"/>
      <c r="AZ102" s="63"/>
      <c r="BA102" s="63"/>
      <c r="BB102" s="63"/>
      <c r="BC102" s="63"/>
      <c r="BD102" s="63"/>
      <c r="BE102" s="63"/>
      <c r="BF102" s="63"/>
      <c r="BG102" s="63"/>
      <c r="BH102" s="63"/>
      <c r="BI102" s="63"/>
    </row>
    <row r="103" spans="1:61" x14ac:dyDescent="0.2">
      <c r="A103" s="60"/>
      <c r="B103" s="60"/>
      <c r="C103" s="63"/>
      <c r="D103" s="580"/>
      <c r="E103" s="581"/>
      <c r="F103" s="581"/>
      <c r="G103" s="581"/>
      <c r="H103" s="581"/>
      <c r="I103" s="581"/>
      <c r="J103" s="581"/>
      <c r="K103" s="581"/>
      <c r="L103" s="581"/>
      <c r="M103" s="581"/>
      <c r="N103" s="581"/>
      <c r="O103" s="581"/>
      <c r="P103" s="582"/>
      <c r="Q103" s="63"/>
      <c r="R103" s="63"/>
      <c r="S103" s="63"/>
      <c r="T103" s="63"/>
      <c r="U103" s="209"/>
      <c r="V103" s="209"/>
      <c r="W103" s="209"/>
      <c r="X103" s="209"/>
      <c r="Y103" s="209"/>
      <c r="Z103" s="209"/>
      <c r="AA103" s="209"/>
      <c r="AB103" s="209"/>
      <c r="AC103" s="209"/>
      <c r="AD103" s="209"/>
      <c r="AE103" s="209"/>
      <c r="AF103" s="209"/>
      <c r="AG103" s="209"/>
      <c r="AH103" s="209"/>
      <c r="AI103" s="209"/>
      <c r="AJ103" s="209"/>
      <c r="AK103" s="209"/>
      <c r="AL103" s="209"/>
      <c r="AM103" s="209"/>
      <c r="AN103" s="63"/>
      <c r="AO103" s="63"/>
      <c r="AP103" s="63"/>
      <c r="AQ103" s="63"/>
      <c r="AR103" s="63"/>
      <c r="AS103" s="63"/>
      <c r="AT103" s="60"/>
      <c r="AU103" s="63"/>
      <c r="AV103" s="63"/>
      <c r="AW103" s="63"/>
      <c r="AX103" s="63"/>
      <c r="AY103" s="63"/>
      <c r="AZ103" s="63"/>
      <c r="BA103" s="63"/>
      <c r="BB103" s="63"/>
      <c r="BC103" s="63"/>
      <c r="BD103" s="63"/>
      <c r="BE103" s="63"/>
      <c r="BF103" s="63"/>
      <c r="BG103" s="63"/>
      <c r="BH103" s="63"/>
      <c r="BI103" s="63"/>
    </row>
    <row r="104" spans="1:61" x14ac:dyDescent="0.2">
      <c r="A104" s="60"/>
      <c r="B104" s="60"/>
      <c r="C104" s="63"/>
      <c r="D104" s="580"/>
      <c r="E104" s="581"/>
      <c r="F104" s="581"/>
      <c r="G104" s="581"/>
      <c r="H104" s="581"/>
      <c r="I104" s="581"/>
      <c r="J104" s="581"/>
      <c r="K104" s="581"/>
      <c r="L104" s="581"/>
      <c r="M104" s="581"/>
      <c r="N104" s="581"/>
      <c r="O104" s="581"/>
      <c r="P104" s="582"/>
      <c r="Q104" s="63"/>
      <c r="R104" s="63"/>
      <c r="S104" s="63"/>
      <c r="T104" s="63"/>
      <c r="U104" s="209"/>
      <c r="V104" s="209"/>
      <c r="W104" s="209"/>
      <c r="X104" s="209"/>
      <c r="Y104" s="209"/>
      <c r="Z104" s="209"/>
      <c r="AA104" s="209"/>
      <c r="AB104" s="209"/>
      <c r="AC104" s="209"/>
      <c r="AD104" s="209"/>
      <c r="AE104" s="209"/>
      <c r="AF104" s="209"/>
      <c r="AG104" s="209"/>
      <c r="AH104" s="209"/>
      <c r="AI104" s="209"/>
      <c r="AJ104" s="209"/>
      <c r="AK104" s="209"/>
      <c r="AL104" s="209"/>
      <c r="AM104" s="209"/>
      <c r="AN104" s="63"/>
      <c r="AO104" s="63"/>
      <c r="AP104" s="63"/>
      <c r="AQ104" s="63"/>
      <c r="AR104" s="63"/>
      <c r="AS104" s="63"/>
      <c r="AT104" s="60"/>
      <c r="AU104" s="63"/>
      <c r="AV104" s="63"/>
      <c r="AW104" s="63"/>
      <c r="AX104" s="63"/>
      <c r="AY104" s="63"/>
      <c r="AZ104" s="63"/>
      <c r="BA104" s="63"/>
      <c r="BB104" s="63"/>
      <c r="BC104" s="63"/>
      <c r="BD104" s="63"/>
      <c r="BE104" s="63"/>
      <c r="BF104" s="63"/>
      <c r="BG104" s="63"/>
      <c r="BH104" s="63"/>
      <c r="BI104" s="63"/>
    </row>
    <row r="105" spans="1:61" x14ac:dyDescent="0.2">
      <c r="A105" s="60"/>
      <c r="B105" s="60"/>
      <c r="C105" s="63"/>
      <c r="D105" s="580"/>
      <c r="E105" s="581"/>
      <c r="F105" s="581"/>
      <c r="G105" s="581"/>
      <c r="H105" s="581"/>
      <c r="I105" s="581"/>
      <c r="J105" s="581"/>
      <c r="K105" s="581"/>
      <c r="L105" s="581"/>
      <c r="M105" s="581"/>
      <c r="N105" s="581"/>
      <c r="O105" s="581"/>
      <c r="P105" s="582"/>
      <c r="Q105" s="63"/>
      <c r="R105" s="63"/>
      <c r="S105" s="63"/>
      <c r="T105" s="63"/>
      <c r="U105" s="209"/>
      <c r="V105" s="209"/>
      <c r="W105" s="209"/>
      <c r="X105" s="209"/>
      <c r="Y105" s="209"/>
      <c r="Z105" s="209"/>
      <c r="AA105" s="209"/>
      <c r="AB105" s="209"/>
      <c r="AC105" s="209"/>
      <c r="AD105" s="209"/>
      <c r="AE105" s="209"/>
      <c r="AF105" s="209"/>
      <c r="AG105" s="209"/>
      <c r="AH105" s="209"/>
      <c r="AI105" s="209"/>
      <c r="AJ105" s="209"/>
      <c r="AK105" s="209"/>
      <c r="AL105" s="209"/>
      <c r="AM105" s="209"/>
      <c r="AN105" s="63"/>
      <c r="AO105" s="63"/>
      <c r="AP105" s="63"/>
      <c r="AQ105" s="63"/>
      <c r="AR105" s="63"/>
      <c r="AS105" s="63"/>
      <c r="AT105" s="60"/>
      <c r="AU105" s="63"/>
      <c r="AV105" s="63"/>
      <c r="AW105" s="63"/>
      <c r="AX105" s="63"/>
      <c r="AY105" s="63"/>
      <c r="AZ105" s="63"/>
      <c r="BA105" s="63"/>
      <c r="BB105" s="63"/>
      <c r="BC105" s="63"/>
      <c r="BD105" s="63"/>
      <c r="BE105" s="63"/>
      <c r="BF105" s="63"/>
      <c r="BG105" s="63"/>
      <c r="BH105" s="63"/>
      <c r="BI105" s="63"/>
    </row>
    <row r="106" spans="1:61" ht="13.5" thickBot="1" x14ac:dyDescent="0.25">
      <c r="A106" s="60"/>
      <c r="B106" s="60"/>
      <c r="C106" s="63"/>
      <c r="D106" s="583"/>
      <c r="E106" s="584"/>
      <c r="F106" s="584"/>
      <c r="G106" s="584"/>
      <c r="H106" s="584"/>
      <c r="I106" s="584"/>
      <c r="J106" s="584"/>
      <c r="K106" s="584"/>
      <c r="L106" s="584"/>
      <c r="M106" s="584"/>
      <c r="N106" s="584"/>
      <c r="O106" s="584"/>
      <c r="P106" s="585"/>
      <c r="Q106" s="63"/>
      <c r="R106" s="63"/>
      <c r="S106" s="63"/>
      <c r="T106" s="63"/>
      <c r="U106" s="209"/>
      <c r="V106" s="209"/>
      <c r="W106" s="209"/>
      <c r="X106" s="209"/>
      <c r="Y106" s="209"/>
      <c r="Z106" s="209"/>
      <c r="AA106" s="209"/>
      <c r="AB106" s="209"/>
      <c r="AC106" s="209"/>
      <c r="AD106" s="209"/>
      <c r="AE106" s="209"/>
      <c r="AF106" s="209"/>
      <c r="AG106" s="209"/>
      <c r="AH106" s="209"/>
      <c r="AI106" s="209"/>
      <c r="AJ106" s="209"/>
      <c r="AK106" s="209"/>
      <c r="AL106" s="209"/>
      <c r="AM106" s="209"/>
      <c r="AN106" s="63"/>
      <c r="AO106" s="63"/>
      <c r="AP106" s="63"/>
      <c r="AQ106" s="63"/>
      <c r="AR106" s="63"/>
      <c r="AS106" s="63"/>
      <c r="AT106" s="60"/>
      <c r="AU106" s="63"/>
      <c r="AV106" s="63"/>
      <c r="AW106" s="63"/>
      <c r="AX106" s="63"/>
      <c r="AY106" s="63"/>
      <c r="AZ106" s="63"/>
      <c r="BA106" s="63"/>
      <c r="BB106" s="63"/>
      <c r="BC106" s="63"/>
      <c r="BD106" s="63"/>
      <c r="BE106" s="63"/>
      <c r="BF106" s="63"/>
      <c r="BG106" s="63"/>
      <c r="BH106" s="63"/>
      <c r="BI106" s="63"/>
    </row>
    <row r="107" spans="1:61" x14ac:dyDescent="0.2">
      <c r="A107" s="60"/>
      <c r="B107" s="60"/>
      <c r="C107" s="63"/>
      <c r="D107" s="63"/>
      <c r="E107" s="63"/>
      <c r="F107" s="63"/>
      <c r="G107" s="63"/>
      <c r="H107" s="63"/>
      <c r="I107" s="63"/>
      <c r="J107" s="63"/>
      <c r="K107" s="63"/>
      <c r="L107" s="63"/>
      <c r="M107" s="63"/>
      <c r="N107" s="63"/>
      <c r="O107" s="63"/>
      <c r="P107" s="63"/>
      <c r="Q107" s="63"/>
      <c r="R107" s="63"/>
      <c r="S107" s="63"/>
      <c r="T107" s="63"/>
      <c r="U107" s="209"/>
      <c r="V107" s="209"/>
      <c r="W107" s="209"/>
      <c r="X107" s="209"/>
      <c r="Y107" s="209"/>
      <c r="Z107" s="209"/>
      <c r="AA107" s="209"/>
      <c r="AB107" s="209"/>
      <c r="AC107" s="209"/>
      <c r="AD107" s="209"/>
      <c r="AE107" s="209"/>
      <c r="AF107" s="209"/>
      <c r="AG107" s="209"/>
      <c r="AH107" s="209"/>
      <c r="AI107" s="209"/>
      <c r="AJ107" s="209"/>
      <c r="AK107" s="209"/>
      <c r="AL107" s="209"/>
      <c r="AM107" s="209"/>
      <c r="AN107" s="63"/>
      <c r="AO107" s="63"/>
      <c r="AP107" s="63"/>
      <c r="AQ107" s="63"/>
      <c r="AR107" s="63"/>
      <c r="AS107" s="63"/>
      <c r="AT107" s="60"/>
      <c r="AU107" s="63"/>
      <c r="AV107" s="63"/>
      <c r="AW107" s="63"/>
      <c r="AX107" s="63"/>
      <c r="AY107" s="63"/>
      <c r="AZ107" s="63"/>
      <c r="BA107" s="63"/>
      <c r="BB107" s="63"/>
      <c r="BC107" s="63"/>
      <c r="BD107" s="63"/>
      <c r="BE107" s="63"/>
      <c r="BF107" s="63"/>
      <c r="BG107" s="63"/>
      <c r="BH107" s="63"/>
      <c r="BI107" s="63"/>
    </row>
    <row r="108" spans="1:61" x14ac:dyDescent="0.2">
      <c r="A108" s="60"/>
      <c r="B108" s="60"/>
      <c r="C108" s="60"/>
      <c r="D108" s="60"/>
      <c r="E108" s="60"/>
      <c r="F108" s="60"/>
      <c r="G108" s="60"/>
      <c r="H108" s="60"/>
      <c r="I108" s="60"/>
      <c r="J108" s="60"/>
      <c r="K108" s="60"/>
      <c r="L108" s="60"/>
      <c r="M108" s="60"/>
      <c r="N108" s="60"/>
      <c r="O108" s="60"/>
      <c r="P108" s="60"/>
      <c r="Q108" s="63"/>
      <c r="R108" s="63"/>
      <c r="S108" s="63"/>
      <c r="T108" s="63"/>
      <c r="U108" s="209"/>
      <c r="V108" s="209"/>
      <c r="W108" s="209"/>
      <c r="X108" s="209"/>
      <c r="Y108" s="209"/>
      <c r="Z108" s="209"/>
      <c r="AA108" s="209"/>
      <c r="AB108" s="209"/>
      <c r="AC108" s="209"/>
      <c r="AD108" s="209"/>
      <c r="AE108" s="209"/>
      <c r="AF108" s="209"/>
      <c r="AG108" s="209"/>
      <c r="AH108" s="209"/>
      <c r="AI108" s="209"/>
      <c r="AJ108" s="209"/>
      <c r="AK108" s="209"/>
      <c r="AL108" s="209"/>
      <c r="AM108" s="209"/>
      <c r="AN108" s="63"/>
      <c r="AO108" s="63"/>
      <c r="AP108" s="63"/>
      <c r="AQ108" s="63"/>
      <c r="AR108" s="63"/>
      <c r="AS108" s="63"/>
      <c r="AT108" s="60"/>
      <c r="AU108" s="63"/>
      <c r="AV108" s="63"/>
      <c r="AW108" s="63"/>
      <c r="AX108" s="63"/>
      <c r="AY108" s="63"/>
      <c r="AZ108" s="63"/>
      <c r="BA108" s="63"/>
      <c r="BB108" s="63"/>
      <c r="BC108" s="63"/>
      <c r="BD108" s="63"/>
      <c r="BE108" s="63"/>
      <c r="BF108" s="63"/>
      <c r="BG108" s="63"/>
      <c r="BH108" s="63"/>
      <c r="BI108" s="63"/>
    </row>
    <row r="109" spans="1:61" x14ac:dyDescent="0.2">
      <c r="A109" s="60"/>
      <c r="B109" s="60"/>
      <c r="C109" s="60"/>
      <c r="D109" s="60"/>
      <c r="E109" s="60"/>
      <c r="F109" s="60"/>
      <c r="G109" s="60"/>
      <c r="H109" s="60"/>
      <c r="I109" s="60"/>
      <c r="J109" s="60"/>
      <c r="K109" s="60"/>
      <c r="L109" s="60"/>
      <c r="M109" s="60"/>
      <c r="N109" s="60"/>
      <c r="O109" s="60"/>
      <c r="P109" s="60"/>
      <c r="Q109" s="63"/>
      <c r="R109" s="63"/>
      <c r="S109" s="63"/>
      <c r="T109" s="63"/>
      <c r="U109" s="209"/>
      <c r="V109" s="209"/>
      <c r="W109" s="209"/>
      <c r="X109" s="209"/>
      <c r="Y109" s="209"/>
      <c r="Z109" s="209"/>
      <c r="AA109" s="209"/>
      <c r="AB109" s="209"/>
      <c r="AC109" s="209"/>
      <c r="AD109" s="209"/>
      <c r="AE109" s="209"/>
      <c r="AF109" s="209"/>
      <c r="AG109" s="209"/>
      <c r="AH109" s="209"/>
      <c r="AI109" s="209"/>
      <c r="AJ109" s="209"/>
      <c r="AK109" s="209"/>
      <c r="AL109" s="209"/>
      <c r="AM109" s="209"/>
      <c r="AN109" s="63"/>
      <c r="AO109" s="63"/>
      <c r="AP109" s="63"/>
      <c r="AQ109" s="63"/>
      <c r="AR109" s="63"/>
      <c r="AS109" s="63"/>
      <c r="AT109" s="60"/>
      <c r="AU109" s="63"/>
      <c r="AV109" s="63"/>
      <c r="AW109" s="63"/>
      <c r="AX109" s="63"/>
      <c r="AY109" s="63"/>
      <c r="AZ109" s="63"/>
      <c r="BA109" s="63"/>
      <c r="BB109" s="63"/>
      <c r="BC109" s="63"/>
      <c r="BD109" s="63"/>
      <c r="BE109" s="63"/>
      <c r="BF109" s="63"/>
      <c r="BG109" s="63"/>
      <c r="BH109" s="63"/>
      <c r="BI109" s="63"/>
    </row>
    <row r="110" spans="1:61" x14ac:dyDescent="0.2">
      <c r="A110" s="60"/>
      <c r="B110" s="60"/>
      <c r="C110" s="60"/>
      <c r="D110" s="60"/>
      <c r="E110" s="60"/>
      <c r="F110" s="60"/>
      <c r="G110" s="60"/>
      <c r="H110" s="60"/>
      <c r="I110" s="60"/>
      <c r="J110" s="60"/>
      <c r="K110" s="60"/>
      <c r="L110" s="60"/>
      <c r="M110" s="60"/>
      <c r="N110" s="60"/>
      <c r="O110" s="60"/>
      <c r="P110" s="60"/>
      <c r="Q110" s="60"/>
      <c r="R110" s="63"/>
      <c r="S110" s="63"/>
      <c r="T110" s="63"/>
      <c r="U110" s="209"/>
      <c r="V110" s="209"/>
      <c r="W110" s="209"/>
      <c r="X110" s="209"/>
      <c r="Y110" s="209"/>
      <c r="Z110" s="209"/>
      <c r="AA110" s="209"/>
      <c r="AB110" s="209"/>
      <c r="AC110" s="209"/>
      <c r="AD110" s="209"/>
      <c r="AE110" s="209"/>
      <c r="AF110" s="209"/>
      <c r="AG110" s="209"/>
      <c r="AH110" s="209"/>
      <c r="AI110" s="209"/>
      <c r="AJ110" s="209"/>
      <c r="AK110" s="209"/>
      <c r="AL110" s="209"/>
      <c r="AM110" s="209"/>
      <c r="AN110" s="63"/>
      <c r="AO110" s="63"/>
      <c r="AP110" s="63"/>
      <c r="AQ110" s="63"/>
      <c r="AR110" s="63"/>
      <c r="AS110" s="63"/>
      <c r="AT110" s="60"/>
      <c r="AU110" s="63"/>
      <c r="AV110" s="63"/>
      <c r="AW110" s="63"/>
      <c r="AX110" s="63"/>
      <c r="AY110" s="63"/>
      <c r="AZ110" s="63"/>
      <c r="BA110" s="63"/>
      <c r="BB110" s="63"/>
      <c r="BC110" s="63"/>
      <c r="BD110" s="63"/>
      <c r="BE110" s="63"/>
      <c r="BF110" s="63"/>
      <c r="BG110" s="63"/>
      <c r="BH110" s="63"/>
      <c r="BI110" s="63"/>
    </row>
    <row r="111" spans="1:61" x14ac:dyDescent="0.2">
      <c r="A111" s="60"/>
      <c r="B111" s="60"/>
      <c r="C111" s="60"/>
      <c r="D111" s="60"/>
      <c r="E111" s="60"/>
      <c r="F111" s="60"/>
      <c r="G111" s="60"/>
      <c r="H111" s="60"/>
      <c r="I111" s="60"/>
      <c r="J111" s="60"/>
      <c r="K111" s="60"/>
      <c r="L111" s="60"/>
      <c r="M111" s="60"/>
      <c r="N111" s="60"/>
      <c r="O111" s="60"/>
      <c r="P111" s="60"/>
      <c r="Q111" s="60"/>
      <c r="R111" s="63"/>
      <c r="S111" s="63"/>
      <c r="T111" s="63"/>
      <c r="U111" s="209"/>
      <c r="V111" s="209"/>
      <c r="W111" s="209"/>
      <c r="X111" s="209"/>
      <c r="Y111" s="209"/>
      <c r="Z111" s="209"/>
      <c r="AA111" s="209"/>
      <c r="AB111" s="209"/>
      <c r="AC111" s="209"/>
      <c r="AD111" s="209"/>
      <c r="AE111" s="209"/>
      <c r="AF111" s="209"/>
      <c r="AG111" s="209"/>
      <c r="AH111" s="209"/>
      <c r="AI111" s="209"/>
      <c r="AJ111" s="209"/>
      <c r="AK111" s="209"/>
      <c r="AL111" s="209"/>
      <c r="AM111" s="209"/>
      <c r="AN111" s="63"/>
      <c r="AO111" s="63"/>
      <c r="AP111" s="63"/>
      <c r="AQ111" s="63"/>
      <c r="AR111" s="63"/>
      <c r="AS111" s="63"/>
      <c r="AT111" s="60"/>
      <c r="AU111" s="63"/>
      <c r="AV111" s="63"/>
      <c r="AW111" s="63"/>
      <c r="AX111" s="63"/>
      <c r="AY111" s="63"/>
      <c r="AZ111" s="63"/>
      <c r="BA111" s="63"/>
      <c r="BB111" s="63"/>
      <c r="BC111" s="63"/>
      <c r="BD111" s="63"/>
      <c r="BE111" s="63"/>
      <c r="BF111" s="63"/>
      <c r="BG111" s="63"/>
      <c r="BH111" s="63"/>
      <c r="BI111" s="63"/>
    </row>
    <row r="112" spans="1:61" x14ac:dyDescent="0.2">
      <c r="A112" s="60"/>
      <c r="B112" s="60"/>
      <c r="C112" s="60"/>
      <c r="D112" s="60"/>
      <c r="E112" s="60"/>
      <c r="F112" s="60"/>
      <c r="G112" s="60"/>
      <c r="H112" s="60"/>
      <c r="I112" s="60"/>
      <c r="J112" s="60"/>
      <c r="K112" s="60"/>
      <c r="L112" s="60"/>
      <c r="M112" s="60"/>
      <c r="N112" s="60"/>
      <c r="O112" s="60"/>
      <c r="P112" s="60"/>
      <c r="Q112" s="60"/>
      <c r="R112" s="63"/>
      <c r="S112" s="63"/>
      <c r="T112" s="63"/>
      <c r="U112" s="209"/>
      <c r="V112" s="209"/>
      <c r="W112" s="209"/>
      <c r="X112" s="209"/>
      <c r="Y112" s="209"/>
      <c r="Z112" s="209"/>
      <c r="AA112" s="209"/>
      <c r="AB112" s="209"/>
      <c r="AC112" s="209"/>
      <c r="AD112" s="209"/>
      <c r="AE112" s="209"/>
      <c r="AF112" s="209"/>
      <c r="AG112" s="209"/>
      <c r="AH112" s="209"/>
      <c r="AI112" s="209"/>
      <c r="AJ112" s="209"/>
      <c r="AK112" s="209"/>
      <c r="AL112" s="209"/>
      <c r="AM112" s="209"/>
      <c r="AN112" s="63"/>
      <c r="AO112" s="63"/>
      <c r="AP112" s="63"/>
      <c r="AQ112" s="63"/>
      <c r="AR112" s="63"/>
      <c r="AS112" s="63"/>
      <c r="AT112" s="60"/>
      <c r="AU112" s="63"/>
      <c r="AV112" s="63"/>
      <c r="AW112" s="63"/>
      <c r="AX112" s="63"/>
      <c r="AY112" s="63"/>
      <c r="AZ112" s="63"/>
      <c r="BA112" s="63"/>
      <c r="BB112" s="63"/>
      <c r="BC112" s="63"/>
      <c r="BD112" s="63"/>
      <c r="BE112" s="63"/>
      <c r="BF112" s="63"/>
      <c r="BG112" s="63"/>
      <c r="BH112" s="63"/>
      <c r="BI112" s="63"/>
    </row>
    <row r="113" spans="1:61" x14ac:dyDescent="0.2">
      <c r="A113" s="60"/>
      <c r="B113" s="60"/>
      <c r="C113" s="60"/>
      <c r="D113" s="60"/>
      <c r="E113" s="60"/>
      <c r="F113" s="60"/>
      <c r="G113" s="60"/>
      <c r="H113" s="60"/>
      <c r="I113" s="60"/>
      <c r="J113" s="60"/>
      <c r="K113" s="60"/>
      <c r="L113" s="60"/>
      <c r="M113" s="60"/>
      <c r="N113" s="60"/>
      <c r="O113" s="60"/>
      <c r="P113" s="60"/>
      <c r="Q113" s="60"/>
      <c r="R113" s="63"/>
      <c r="S113" s="63"/>
      <c r="T113" s="63"/>
      <c r="U113" s="209"/>
      <c r="V113" s="209"/>
      <c r="W113" s="209"/>
      <c r="X113" s="209"/>
      <c r="Y113" s="209"/>
      <c r="Z113" s="209"/>
      <c r="AA113" s="209"/>
      <c r="AB113" s="209"/>
      <c r="AC113" s="209"/>
      <c r="AD113" s="209"/>
      <c r="AE113" s="209"/>
      <c r="AF113" s="209"/>
      <c r="AG113" s="209"/>
      <c r="AH113" s="209"/>
      <c r="AI113" s="209"/>
      <c r="AJ113" s="209"/>
      <c r="AK113" s="209"/>
      <c r="AL113" s="209"/>
      <c r="AM113" s="209"/>
      <c r="AN113" s="63"/>
      <c r="AO113" s="63"/>
      <c r="AP113" s="63"/>
      <c r="AQ113" s="63"/>
      <c r="AR113" s="63"/>
      <c r="AS113" s="63"/>
      <c r="AT113" s="60"/>
      <c r="AU113" s="63"/>
      <c r="AV113" s="63"/>
      <c r="AW113" s="63"/>
      <c r="AX113" s="63"/>
      <c r="AY113" s="63"/>
      <c r="AZ113" s="63"/>
      <c r="BA113" s="63"/>
      <c r="BB113" s="63"/>
      <c r="BC113" s="63"/>
      <c r="BD113" s="63"/>
      <c r="BE113" s="63"/>
      <c r="BF113" s="63"/>
      <c r="BG113" s="63"/>
      <c r="BH113" s="63"/>
      <c r="BI113" s="63"/>
    </row>
    <row r="114" spans="1:61" x14ac:dyDescent="0.2">
      <c r="A114" s="60"/>
      <c r="B114" s="60"/>
      <c r="C114" s="60"/>
      <c r="D114" s="60"/>
      <c r="E114" s="60"/>
      <c r="F114" s="60"/>
      <c r="G114" s="60"/>
      <c r="H114" s="60"/>
      <c r="I114" s="60"/>
      <c r="J114" s="60"/>
      <c r="K114" s="60"/>
      <c r="L114" s="60"/>
      <c r="M114" s="60"/>
      <c r="N114" s="60"/>
      <c r="O114" s="60"/>
      <c r="P114" s="60"/>
      <c r="Q114" s="60"/>
      <c r="R114" s="63"/>
      <c r="S114" s="63"/>
      <c r="T114" s="63"/>
      <c r="U114" s="209"/>
      <c r="V114" s="209"/>
      <c r="W114" s="209"/>
      <c r="X114" s="209"/>
      <c r="Y114" s="209"/>
      <c r="Z114" s="209"/>
      <c r="AA114" s="209"/>
      <c r="AB114" s="209"/>
      <c r="AC114" s="209"/>
      <c r="AD114" s="209"/>
      <c r="AE114" s="209"/>
      <c r="AF114" s="209"/>
      <c r="AG114" s="209"/>
      <c r="AH114" s="209"/>
      <c r="AI114" s="209"/>
      <c r="AJ114" s="209"/>
      <c r="AK114" s="209"/>
      <c r="AL114" s="209"/>
      <c r="AM114" s="209"/>
      <c r="AN114" s="63"/>
      <c r="AO114" s="63"/>
      <c r="AP114" s="63"/>
      <c r="AQ114" s="63"/>
      <c r="AR114" s="63"/>
      <c r="AS114" s="63"/>
      <c r="AT114" s="60"/>
      <c r="AU114" s="63"/>
      <c r="AV114" s="63"/>
      <c r="AW114" s="63"/>
      <c r="AX114" s="63"/>
      <c r="AY114" s="63"/>
      <c r="AZ114" s="63"/>
      <c r="BA114" s="63"/>
      <c r="BB114" s="63"/>
      <c r="BC114" s="63"/>
      <c r="BD114" s="63"/>
      <c r="BE114" s="63"/>
      <c r="BF114" s="63"/>
      <c r="BG114" s="63"/>
      <c r="BH114" s="63"/>
      <c r="BI114" s="63"/>
    </row>
    <row r="115" spans="1:61" x14ac:dyDescent="0.2">
      <c r="A115" s="60"/>
      <c r="B115" s="60"/>
      <c r="C115" s="60"/>
      <c r="D115" s="60"/>
      <c r="E115" s="60"/>
      <c r="F115" s="60"/>
      <c r="G115" s="60"/>
      <c r="H115" s="60"/>
      <c r="I115" s="60"/>
      <c r="J115" s="60"/>
      <c r="K115" s="60"/>
      <c r="L115" s="60"/>
      <c r="M115" s="60"/>
      <c r="N115" s="60"/>
      <c r="O115" s="60"/>
      <c r="P115" s="60"/>
      <c r="Q115" s="60"/>
      <c r="R115" s="63"/>
      <c r="S115" s="63"/>
      <c r="T115" s="63"/>
      <c r="U115" s="209"/>
      <c r="V115" s="209"/>
      <c r="W115" s="209"/>
      <c r="X115" s="209"/>
      <c r="Y115" s="209"/>
      <c r="Z115" s="209"/>
      <c r="AA115" s="209"/>
      <c r="AB115" s="209"/>
      <c r="AC115" s="209"/>
      <c r="AD115" s="209"/>
      <c r="AE115" s="209"/>
      <c r="AF115" s="209"/>
      <c r="AG115" s="209"/>
      <c r="AH115" s="209"/>
      <c r="AI115" s="209"/>
      <c r="AJ115" s="209"/>
      <c r="AK115" s="209"/>
      <c r="AL115" s="209"/>
      <c r="AM115" s="209"/>
      <c r="AN115" s="63"/>
      <c r="AO115" s="63"/>
      <c r="AP115" s="63"/>
      <c r="AQ115" s="63"/>
      <c r="AR115" s="63"/>
      <c r="AS115" s="63"/>
      <c r="AT115" s="60"/>
      <c r="AU115" s="63"/>
      <c r="AV115" s="63"/>
      <c r="AW115" s="63"/>
      <c r="AX115" s="63"/>
      <c r="AY115" s="63"/>
      <c r="AZ115" s="63"/>
      <c r="BA115" s="63"/>
      <c r="BB115" s="63"/>
      <c r="BC115" s="63"/>
      <c r="BD115" s="63"/>
      <c r="BE115" s="63"/>
      <c r="BF115" s="63"/>
      <c r="BG115" s="63"/>
      <c r="BH115" s="63"/>
      <c r="BI115" s="63"/>
    </row>
    <row r="116" spans="1:61" x14ac:dyDescent="0.2">
      <c r="A116" s="60"/>
      <c r="B116" s="60"/>
      <c r="C116" s="60"/>
      <c r="D116" s="60"/>
      <c r="E116" s="60"/>
      <c r="F116" s="60"/>
      <c r="G116" s="60"/>
      <c r="H116" s="60"/>
      <c r="I116" s="60"/>
      <c r="J116" s="60"/>
      <c r="K116" s="60"/>
      <c r="L116" s="60"/>
      <c r="M116" s="60"/>
      <c r="N116" s="60"/>
      <c r="O116" s="60"/>
      <c r="P116" s="60"/>
      <c r="Q116" s="60"/>
      <c r="R116" s="63"/>
      <c r="S116" s="63"/>
      <c r="T116" s="63"/>
      <c r="U116" s="209"/>
      <c r="V116" s="209"/>
      <c r="W116" s="209"/>
      <c r="X116" s="209"/>
      <c r="Y116" s="209"/>
      <c r="Z116" s="209"/>
      <c r="AA116" s="209"/>
      <c r="AB116" s="209"/>
      <c r="AC116" s="209"/>
      <c r="AD116" s="209"/>
      <c r="AE116" s="209"/>
      <c r="AF116" s="209"/>
      <c r="AG116" s="209"/>
      <c r="AH116" s="209"/>
      <c r="AI116" s="209"/>
      <c r="AJ116" s="209"/>
      <c r="AK116" s="209"/>
      <c r="AL116" s="209"/>
      <c r="AM116" s="209"/>
      <c r="AN116" s="63"/>
      <c r="AO116" s="63"/>
      <c r="AP116" s="63"/>
      <c r="AQ116" s="63"/>
      <c r="AR116" s="63"/>
      <c r="AS116" s="63"/>
      <c r="AT116" s="60"/>
      <c r="AU116" s="63"/>
      <c r="AV116" s="63"/>
      <c r="AW116" s="63"/>
      <c r="AX116" s="63"/>
      <c r="AY116" s="63"/>
      <c r="AZ116" s="63"/>
      <c r="BA116" s="63"/>
      <c r="BB116" s="63"/>
      <c r="BC116" s="63"/>
      <c r="BD116" s="63"/>
      <c r="BE116" s="63"/>
      <c r="BF116" s="63"/>
      <c r="BG116" s="63"/>
      <c r="BH116" s="63"/>
      <c r="BI116" s="63"/>
    </row>
    <row r="117" spans="1:61" x14ac:dyDescent="0.2">
      <c r="A117" s="60"/>
      <c r="B117" s="60"/>
      <c r="C117" s="60"/>
      <c r="D117" s="60"/>
      <c r="E117" s="60"/>
      <c r="F117" s="60"/>
      <c r="G117" s="60"/>
      <c r="H117" s="60"/>
      <c r="I117" s="60"/>
      <c r="J117" s="60"/>
      <c r="K117" s="60"/>
      <c r="L117" s="60"/>
      <c r="M117" s="60"/>
      <c r="N117" s="60"/>
      <c r="O117" s="60"/>
      <c r="P117" s="60"/>
      <c r="Q117" s="60"/>
      <c r="R117" s="63"/>
      <c r="S117" s="63"/>
      <c r="T117" s="63"/>
      <c r="U117" s="209"/>
      <c r="V117" s="209"/>
      <c r="W117" s="209"/>
      <c r="X117" s="209"/>
      <c r="Y117" s="209"/>
      <c r="Z117" s="209"/>
      <c r="AA117" s="209"/>
      <c r="AB117" s="209"/>
      <c r="AC117" s="209"/>
      <c r="AD117" s="209"/>
      <c r="AE117" s="209"/>
      <c r="AF117" s="209"/>
      <c r="AG117" s="209"/>
      <c r="AH117" s="209"/>
      <c r="AI117" s="209"/>
      <c r="AJ117" s="209"/>
      <c r="AK117" s="209"/>
      <c r="AL117" s="209"/>
      <c r="AM117" s="209"/>
      <c r="AN117" s="63"/>
      <c r="AO117" s="63"/>
      <c r="AP117" s="63"/>
      <c r="AQ117" s="63"/>
      <c r="AR117" s="63"/>
      <c r="AS117" s="63"/>
      <c r="AT117" s="60"/>
      <c r="AU117" s="63"/>
      <c r="AV117" s="63"/>
      <c r="AW117" s="63"/>
      <c r="AX117" s="63"/>
      <c r="AY117" s="63"/>
      <c r="AZ117" s="63"/>
      <c r="BA117" s="63"/>
      <c r="BB117" s="63"/>
      <c r="BC117" s="63"/>
      <c r="BD117" s="63"/>
      <c r="BE117" s="63"/>
      <c r="BF117" s="63"/>
      <c r="BG117" s="63"/>
      <c r="BH117" s="63"/>
      <c r="BI117" s="63"/>
    </row>
    <row r="118" spans="1:61" x14ac:dyDescent="0.2">
      <c r="A118" s="60"/>
      <c r="B118" s="60"/>
      <c r="C118" s="60"/>
      <c r="D118" s="60"/>
      <c r="E118" s="60"/>
      <c r="F118" s="60"/>
      <c r="G118" s="60"/>
      <c r="H118" s="60"/>
      <c r="I118" s="60"/>
      <c r="J118" s="60"/>
      <c r="K118" s="60"/>
      <c r="L118" s="60"/>
      <c r="M118" s="60"/>
      <c r="N118" s="60"/>
      <c r="O118" s="60"/>
      <c r="P118" s="60"/>
      <c r="Q118" s="60"/>
      <c r="R118" s="63"/>
      <c r="S118" s="63"/>
      <c r="T118" s="63"/>
      <c r="U118" s="209"/>
      <c r="V118" s="209"/>
      <c r="W118" s="209"/>
      <c r="X118" s="209"/>
      <c r="Y118" s="209"/>
      <c r="Z118" s="209"/>
      <c r="AA118" s="209"/>
      <c r="AB118" s="209"/>
      <c r="AC118" s="209"/>
      <c r="AD118" s="209"/>
      <c r="AE118" s="209"/>
      <c r="AF118" s="209"/>
      <c r="AG118" s="209"/>
      <c r="AH118" s="209"/>
      <c r="AI118" s="209"/>
      <c r="AJ118" s="209"/>
      <c r="AK118" s="209"/>
      <c r="AL118" s="209"/>
      <c r="AM118" s="209"/>
      <c r="AN118" s="63"/>
      <c r="AO118" s="63"/>
      <c r="AP118" s="63"/>
      <c r="AQ118" s="63"/>
      <c r="AR118" s="63"/>
      <c r="AS118" s="63"/>
      <c r="AT118" s="60"/>
      <c r="AU118" s="63"/>
      <c r="AV118" s="63"/>
      <c r="AW118" s="63"/>
      <c r="AX118" s="63"/>
      <c r="AY118" s="63"/>
      <c r="AZ118" s="63"/>
      <c r="BA118" s="63"/>
      <c r="BB118" s="63"/>
      <c r="BC118" s="63"/>
      <c r="BD118" s="63"/>
      <c r="BE118" s="63"/>
      <c r="BF118" s="63"/>
      <c r="BG118" s="63"/>
      <c r="BH118" s="63"/>
      <c r="BI118" s="63"/>
    </row>
    <row r="119" spans="1:61" x14ac:dyDescent="0.2">
      <c r="A119" s="60"/>
      <c r="B119" s="60"/>
      <c r="C119" s="60"/>
      <c r="D119" s="60"/>
      <c r="E119" s="60"/>
      <c r="F119" s="60"/>
      <c r="G119" s="60"/>
      <c r="H119" s="60"/>
      <c r="I119" s="60"/>
      <c r="J119" s="60"/>
      <c r="K119" s="60"/>
      <c r="L119" s="60"/>
      <c r="M119" s="60"/>
      <c r="N119" s="60"/>
      <c r="O119" s="60"/>
      <c r="P119" s="60"/>
      <c r="Q119" s="60"/>
      <c r="R119" s="63"/>
      <c r="S119" s="63"/>
      <c r="T119" s="63"/>
      <c r="U119" s="209"/>
      <c r="V119" s="209"/>
      <c r="W119" s="209"/>
      <c r="X119" s="209"/>
      <c r="Y119" s="209"/>
      <c r="Z119" s="209"/>
      <c r="AA119" s="209"/>
      <c r="AB119" s="209"/>
      <c r="AC119" s="209"/>
      <c r="AD119" s="209"/>
      <c r="AE119" s="209"/>
      <c r="AF119" s="209"/>
      <c r="AG119" s="209"/>
      <c r="AH119" s="209"/>
      <c r="AI119" s="209"/>
      <c r="AJ119" s="209"/>
      <c r="AK119" s="209"/>
      <c r="AL119" s="209"/>
      <c r="AM119" s="209"/>
      <c r="AN119" s="63"/>
      <c r="AO119" s="63"/>
      <c r="AP119" s="63"/>
      <c r="AQ119" s="63"/>
      <c r="AR119" s="63"/>
      <c r="AS119" s="63"/>
      <c r="AT119" s="60"/>
      <c r="AU119" s="63"/>
      <c r="AV119" s="63"/>
      <c r="AW119" s="63"/>
      <c r="AX119" s="63"/>
      <c r="AY119" s="63"/>
      <c r="AZ119" s="63"/>
      <c r="BA119" s="63"/>
      <c r="BB119" s="63"/>
      <c r="BC119" s="63"/>
      <c r="BD119" s="63"/>
      <c r="BE119" s="63"/>
      <c r="BF119" s="63"/>
      <c r="BG119" s="63"/>
      <c r="BH119" s="63"/>
      <c r="BI119" s="63"/>
    </row>
    <row r="120" spans="1:61" x14ac:dyDescent="0.2">
      <c r="A120" s="60"/>
      <c r="B120" s="60"/>
      <c r="C120" s="60"/>
      <c r="D120" s="60"/>
      <c r="E120" s="60"/>
      <c r="F120" s="60"/>
      <c r="G120" s="60"/>
      <c r="H120" s="60"/>
      <c r="I120" s="60"/>
      <c r="J120" s="60"/>
      <c r="K120" s="60"/>
      <c r="L120" s="60"/>
      <c r="M120" s="60"/>
      <c r="N120" s="60"/>
      <c r="O120" s="60"/>
      <c r="P120" s="60"/>
      <c r="Q120" s="60"/>
      <c r="R120" s="63"/>
      <c r="S120" s="63"/>
      <c r="T120" s="63"/>
      <c r="U120" s="209"/>
      <c r="V120" s="209"/>
      <c r="W120" s="209"/>
      <c r="X120" s="209"/>
      <c r="Y120" s="209"/>
      <c r="Z120" s="209"/>
      <c r="AA120" s="209"/>
      <c r="AB120" s="209"/>
      <c r="AC120" s="209"/>
      <c r="AD120" s="209"/>
      <c r="AE120" s="209"/>
      <c r="AF120" s="209"/>
      <c r="AG120" s="209"/>
      <c r="AH120" s="209"/>
      <c r="AI120" s="209"/>
      <c r="AJ120" s="209"/>
      <c r="AK120" s="209"/>
      <c r="AL120" s="209"/>
      <c r="AM120" s="209"/>
      <c r="AN120" s="63"/>
      <c r="AO120" s="63"/>
      <c r="AP120" s="63"/>
      <c r="AQ120" s="63"/>
      <c r="AR120" s="63"/>
      <c r="AS120" s="63"/>
      <c r="AT120" s="60"/>
      <c r="AU120" s="63"/>
      <c r="AV120" s="63"/>
      <c r="AW120" s="63"/>
      <c r="AX120" s="63"/>
      <c r="AY120" s="63"/>
      <c r="AZ120" s="63"/>
      <c r="BA120" s="63"/>
      <c r="BB120" s="63"/>
      <c r="BC120" s="63"/>
      <c r="BD120" s="63"/>
      <c r="BE120" s="63"/>
      <c r="BF120" s="63"/>
      <c r="BG120" s="63"/>
      <c r="BH120" s="63"/>
      <c r="BI120" s="63"/>
    </row>
    <row r="121" spans="1:61" x14ac:dyDescent="0.2">
      <c r="A121" s="60"/>
      <c r="B121" s="60"/>
      <c r="C121" s="60"/>
      <c r="D121" s="60"/>
      <c r="E121" s="60"/>
      <c r="F121" s="60"/>
      <c r="G121" s="60"/>
      <c r="H121" s="60"/>
      <c r="I121" s="60"/>
      <c r="J121" s="60"/>
      <c r="K121" s="60"/>
      <c r="L121" s="60"/>
      <c r="M121" s="60"/>
      <c r="N121" s="60"/>
      <c r="O121" s="60"/>
      <c r="P121" s="60"/>
      <c r="Q121" s="60"/>
      <c r="R121" s="63"/>
      <c r="S121" s="63"/>
      <c r="T121" s="63"/>
      <c r="U121" s="209"/>
      <c r="V121" s="209"/>
      <c r="W121" s="209"/>
      <c r="X121" s="209"/>
      <c r="Y121" s="209"/>
      <c r="Z121" s="209"/>
      <c r="AA121" s="209"/>
      <c r="AB121" s="209"/>
      <c r="AC121" s="209"/>
      <c r="AD121" s="209"/>
      <c r="AE121" s="209"/>
      <c r="AF121" s="209"/>
      <c r="AG121" s="209"/>
      <c r="AH121" s="209"/>
      <c r="AI121" s="209"/>
      <c r="AJ121" s="209"/>
      <c r="AK121" s="209"/>
      <c r="AL121" s="209"/>
      <c r="AM121" s="209"/>
      <c r="AN121" s="63"/>
      <c r="AO121" s="63"/>
      <c r="AP121" s="63"/>
      <c r="AQ121" s="63"/>
      <c r="AR121" s="63"/>
      <c r="AS121" s="63"/>
      <c r="AT121" s="60"/>
      <c r="AU121" s="63"/>
      <c r="AV121" s="63"/>
      <c r="AW121" s="63"/>
      <c r="AX121" s="63"/>
      <c r="AY121" s="63"/>
      <c r="AZ121" s="63"/>
      <c r="BA121" s="63"/>
      <c r="BB121" s="63"/>
      <c r="BC121" s="63"/>
      <c r="BD121" s="63"/>
      <c r="BE121" s="63"/>
      <c r="BF121" s="63"/>
      <c r="BG121" s="63"/>
      <c r="BH121" s="63"/>
      <c r="BI121" s="63"/>
    </row>
    <row r="122" spans="1:61" x14ac:dyDescent="0.2">
      <c r="A122" s="60"/>
      <c r="B122" s="60"/>
      <c r="C122" s="60"/>
      <c r="D122" s="60"/>
      <c r="E122" s="60"/>
      <c r="F122" s="60"/>
      <c r="G122" s="60"/>
      <c r="H122" s="60"/>
      <c r="I122" s="60"/>
      <c r="J122" s="60"/>
      <c r="K122" s="60"/>
      <c r="L122" s="60"/>
      <c r="M122" s="60"/>
      <c r="N122" s="60"/>
      <c r="O122" s="60"/>
      <c r="P122" s="60"/>
      <c r="Q122" s="60"/>
      <c r="R122" s="63"/>
      <c r="S122" s="63"/>
      <c r="T122" s="63"/>
      <c r="U122" s="209"/>
      <c r="V122" s="209"/>
      <c r="W122" s="209"/>
      <c r="X122" s="209"/>
      <c r="Y122" s="209"/>
      <c r="Z122" s="209"/>
      <c r="AA122" s="209"/>
      <c r="AB122" s="209"/>
      <c r="AC122" s="209"/>
      <c r="AD122" s="209"/>
      <c r="AE122" s="209"/>
      <c r="AF122" s="209"/>
      <c r="AG122" s="209"/>
      <c r="AH122" s="209"/>
      <c r="AI122" s="209"/>
      <c r="AJ122" s="209"/>
      <c r="AK122" s="209"/>
      <c r="AL122" s="209"/>
      <c r="AM122" s="209"/>
      <c r="AN122" s="63"/>
      <c r="AO122" s="63"/>
      <c r="AP122" s="63"/>
      <c r="AQ122" s="63"/>
      <c r="AR122" s="63"/>
      <c r="AS122" s="63"/>
      <c r="AT122" s="60"/>
      <c r="AU122" s="63"/>
      <c r="AV122" s="63"/>
      <c r="AW122" s="63"/>
      <c r="AX122" s="63"/>
      <c r="AY122" s="63"/>
      <c r="AZ122" s="63"/>
      <c r="BA122" s="63"/>
      <c r="BB122" s="63"/>
      <c r="BC122" s="63"/>
      <c r="BD122" s="63"/>
      <c r="BE122" s="63"/>
      <c r="BF122" s="63"/>
      <c r="BG122" s="63"/>
      <c r="BH122" s="63"/>
      <c r="BI122" s="63"/>
    </row>
    <row r="123" spans="1:61" x14ac:dyDescent="0.2">
      <c r="A123" s="63"/>
      <c r="B123" s="63"/>
      <c r="C123" s="60"/>
      <c r="D123" s="60"/>
      <c r="E123" s="60"/>
      <c r="F123" s="60"/>
      <c r="G123" s="60"/>
      <c r="H123" s="60"/>
      <c r="I123" s="60"/>
      <c r="J123" s="60"/>
      <c r="K123" s="60"/>
      <c r="L123" s="60"/>
      <c r="M123" s="60"/>
      <c r="N123" s="60"/>
      <c r="O123" s="60"/>
      <c r="P123" s="60"/>
      <c r="Q123" s="60"/>
      <c r="R123" s="63"/>
      <c r="S123" s="63"/>
      <c r="T123" s="63"/>
      <c r="U123" s="209"/>
      <c r="V123" s="209"/>
      <c r="W123" s="209"/>
      <c r="X123" s="209"/>
      <c r="Y123" s="209"/>
      <c r="Z123" s="209"/>
      <c r="AA123" s="209"/>
      <c r="AB123" s="209"/>
      <c r="AC123" s="209"/>
      <c r="AD123" s="209"/>
      <c r="AE123" s="209"/>
      <c r="AF123" s="209"/>
      <c r="AG123" s="209"/>
      <c r="AH123" s="209"/>
      <c r="AI123" s="209"/>
      <c r="AJ123" s="209"/>
      <c r="AK123" s="209"/>
      <c r="AL123" s="209"/>
      <c r="AM123" s="209"/>
      <c r="AN123" s="63"/>
      <c r="AO123" s="63"/>
      <c r="AP123" s="63"/>
      <c r="AQ123" s="63"/>
      <c r="AR123" s="63"/>
      <c r="AS123" s="63"/>
      <c r="AT123" s="60"/>
      <c r="AU123" s="63"/>
      <c r="AV123" s="63"/>
      <c r="AW123" s="63"/>
      <c r="AX123" s="63"/>
      <c r="AY123" s="63"/>
      <c r="AZ123" s="63"/>
      <c r="BA123" s="63"/>
      <c r="BB123" s="63"/>
      <c r="BC123" s="63"/>
      <c r="BD123" s="63"/>
      <c r="BE123" s="63"/>
      <c r="BF123" s="63"/>
      <c r="BG123" s="63"/>
      <c r="BH123" s="63"/>
      <c r="BI123" s="63"/>
    </row>
    <row r="124" spans="1:61" x14ac:dyDescent="0.2">
      <c r="A124" s="63"/>
      <c r="B124" s="63"/>
      <c r="C124" s="60"/>
      <c r="D124" s="60"/>
      <c r="E124" s="60"/>
      <c r="F124" s="60"/>
      <c r="G124" s="60"/>
      <c r="H124" s="60"/>
      <c r="I124" s="60"/>
      <c r="J124" s="60"/>
      <c r="K124" s="60"/>
      <c r="L124" s="60"/>
      <c r="M124" s="60"/>
      <c r="N124" s="60"/>
      <c r="O124" s="60"/>
      <c r="P124" s="60"/>
      <c r="Q124" s="60"/>
      <c r="R124" s="63"/>
      <c r="S124" s="63"/>
      <c r="T124" s="63"/>
      <c r="U124" s="209"/>
      <c r="V124" s="209"/>
      <c r="W124" s="209"/>
      <c r="X124" s="209"/>
      <c r="Y124" s="209"/>
      <c r="Z124" s="209"/>
      <c r="AA124" s="209"/>
      <c r="AB124" s="209"/>
      <c r="AC124" s="209"/>
      <c r="AD124" s="209"/>
      <c r="AE124" s="209"/>
      <c r="AF124" s="209"/>
      <c r="AG124" s="209"/>
      <c r="AH124" s="209"/>
      <c r="AI124" s="209"/>
      <c r="AJ124" s="209"/>
      <c r="AK124" s="209"/>
      <c r="AL124" s="209"/>
      <c r="AM124" s="209"/>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row>
    <row r="125" spans="1:61" x14ac:dyDescent="0.2">
      <c r="A125" s="63"/>
      <c r="B125" s="63"/>
      <c r="C125" s="60"/>
      <c r="D125" s="60"/>
      <c r="E125" s="60"/>
      <c r="F125" s="60"/>
      <c r="G125" s="60"/>
      <c r="H125" s="60"/>
      <c r="I125" s="60"/>
      <c r="J125" s="60"/>
      <c r="K125" s="60"/>
      <c r="L125" s="60"/>
      <c r="M125" s="60"/>
      <c r="N125" s="60"/>
      <c r="O125" s="60"/>
      <c r="P125" s="60"/>
      <c r="Q125" s="60"/>
      <c r="R125" s="63"/>
      <c r="S125" s="63"/>
      <c r="T125" s="63"/>
      <c r="U125" s="209"/>
      <c r="V125" s="209"/>
      <c r="W125" s="209"/>
      <c r="X125" s="209"/>
      <c r="Y125" s="209"/>
      <c r="Z125" s="209"/>
      <c r="AA125" s="209"/>
      <c r="AB125" s="209"/>
      <c r="AC125" s="209"/>
      <c r="AD125" s="209"/>
      <c r="AE125" s="209"/>
      <c r="AF125" s="209"/>
      <c r="AG125" s="209"/>
      <c r="AH125" s="209"/>
      <c r="AI125" s="209"/>
      <c r="AJ125" s="209"/>
      <c r="AK125" s="209"/>
      <c r="AL125" s="209"/>
      <c r="AM125" s="209"/>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row>
    <row r="126" spans="1:61" x14ac:dyDescent="0.2">
      <c r="A126" s="63"/>
      <c r="B126" s="63"/>
      <c r="C126" s="60"/>
      <c r="D126" s="60"/>
      <c r="E126" s="60"/>
      <c r="F126" s="60"/>
      <c r="G126" s="60"/>
      <c r="H126" s="60"/>
      <c r="I126" s="60"/>
      <c r="J126" s="60"/>
      <c r="K126" s="60"/>
      <c r="L126" s="60"/>
      <c r="M126" s="60"/>
      <c r="N126" s="60"/>
      <c r="O126" s="60"/>
      <c r="P126" s="60"/>
      <c r="Q126" s="60"/>
      <c r="R126" s="63"/>
      <c r="S126" s="63"/>
      <c r="T126" s="63"/>
      <c r="U126" s="209"/>
      <c r="V126" s="209"/>
      <c r="W126" s="209"/>
      <c r="X126" s="209"/>
      <c r="Y126" s="209"/>
      <c r="Z126" s="209"/>
      <c r="AA126" s="209"/>
      <c r="AB126" s="209"/>
      <c r="AC126" s="209"/>
      <c r="AD126" s="209"/>
      <c r="AE126" s="209"/>
      <c r="AF126" s="209"/>
      <c r="AG126" s="209"/>
      <c r="AH126" s="209"/>
      <c r="AI126" s="209"/>
      <c r="AJ126" s="209"/>
      <c r="AK126" s="209"/>
      <c r="AL126" s="209"/>
      <c r="AM126" s="209"/>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row>
    <row r="127" spans="1:61" x14ac:dyDescent="0.2">
      <c r="A127" s="63"/>
      <c r="B127" s="63"/>
      <c r="C127" s="60"/>
      <c r="D127" s="60"/>
      <c r="E127" s="60"/>
      <c r="F127" s="60"/>
      <c r="G127" s="60"/>
      <c r="H127" s="60"/>
      <c r="I127" s="60"/>
      <c r="J127" s="60"/>
      <c r="K127" s="60"/>
      <c r="L127" s="60"/>
      <c r="M127" s="60"/>
      <c r="N127" s="60"/>
      <c r="O127" s="60"/>
      <c r="P127" s="60"/>
      <c r="Q127" s="60"/>
      <c r="R127" s="63"/>
      <c r="S127" s="63"/>
      <c r="T127" s="63"/>
      <c r="U127" s="209"/>
      <c r="V127" s="209"/>
      <c r="W127" s="209"/>
      <c r="X127" s="209"/>
      <c r="Y127" s="209"/>
      <c r="Z127" s="209"/>
      <c r="AA127" s="209"/>
      <c r="AB127" s="209"/>
      <c r="AC127" s="209"/>
      <c r="AD127" s="209"/>
      <c r="AE127" s="209"/>
      <c r="AF127" s="209"/>
      <c r="AG127" s="209"/>
      <c r="AH127" s="209"/>
      <c r="AI127" s="209"/>
      <c r="AJ127" s="209"/>
      <c r="AK127" s="209"/>
      <c r="AL127" s="209"/>
      <c r="AM127" s="209"/>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row>
    <row r="128" spans="1:61" x14ac:dyDescent="0.2">
      <c r="A128" s="63"/>
      <c r="B128" s="63"/>
      <c r="C128" s="60"/>
      <c r="D128" s="60"/>
      <c r="E128" s="60"/>
      <c r="F128" s="60"/>
      <c r="G128" s="60"/>
      <c r="H128" s="60"/>
      <c r="I128" s="60"/>
      <c r="J128" s="60"/>
      <c r="K128" s="60"/>
      <c r="L128" s="60"/>
      <c r="M128" s="60"/>
      <c r="N128" s="60"/>
      <c r="O128" s="60"/>
      <c r="P128" s="60"/>
      <c r="Q128" s="60"/>
      <c r="R128" s="63"/>
      <c r="S128" s="63"/>
      <c r="T128" s="63"/>
      <c r="U128" s="209"/>
      <c r="V128" s="209"/>
      <c r="W128" s="209"/>
      <c r="X128" s="209"/>
      <c r="Y128" s="209"/>
      <c r="Z128" s="209"/>
      <c r="AA128" s="209"/>
      <c r="AB128" s="209"/>
      <c r="AC128" s="209"/>
      <c r="AD128" s="209"/>
      <c r="AE128" s="209"/>
      <c r="AF128" s="209"/>
      <c r="AG128" s="209"/>
      <c r="AH128" s="209"/>
      <c r="AI128" s="209"/>
      <c r="AJ128" s="209"/>
      <c r="AK128" s="209"/>
      <c r="AL128" s="209"/>
      <c r="AM128" s="209"/>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row>
    <row r="129" spans="1:61" x14ac:dyDescent="0.2">
      <c r="A129" s="63"/>
      <c r="B129" s="63"/>
      <c r="C129" s="60"/>
      <c r="D129" s="60"/>
      <c r="E129" s="60"/>
      <c r="F129" s="60"/>
      <c r="G129" s="60"/>
      <c r="H129" s="60"/>
      <c r="I129" s="60"/>
      <c r="J129" s="60"/>
      <c r="K129" s="60"/>
      <c r="L129" s="60"/>
      <c r="M129" s="60"/>
      <c r="N129" s="60"/>
      <c r="O129" s="60"/>
      <c r="P129" s="60"/>
      <c r="Q129" s="60"/>
      <c r="R129" s="63"/>
      <c r="S129" s="63"/>
      <c r="T129" s="63"/>
      <c r="U129" s="209"/>
      <c r="V129" s="209"/>
      <c r="W129" s="209"/>
      <c r="X129" s="209"/>
      <c r="Y129" s="209"/>
      <c r="Z129" s="209"/>
      <c r="AA129" s="209"/>
      <c r="AB129" s="209"/>
      <c r="AC129" s="209"/>
      <c r="AD129" s="209"/>
      <c r="AE129" s="209"/>
      <c r="AF129" s="209"/>
      <c r="AG129" s="209"/>
      <c r="AH129" s="209"/>
      <c r="AI129" s="209"/>
      <c r="AJ129" s="209"/>
      <c r="AK129" s="209"/>
      <c r="AL129" s="209"/>
      <c r="AM129" s="209"/>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row>
    <row r="130" spans="1:61" x14ac:dyDescent="0.2">
      <c r="A130" s="63"/>
      <c r="B130" s="63"/>
      <c r="C130" s="60"/>
      <c r="D130" s="60"/>
      <c r="E130" s="60"/>
      <c r="F130" s="60"/>
      <c r="G130" s="60"/>
      <c r="H130" s="60"/>
      <c r="I130" s="60"/>
      <c r="J130" s="60"/>
      <c r="K130" s="60"/>
      <c r="L130" s="60"/>
      <c r="M130" s="60"/>
      <c r="N130" s="60"/>
      <c r="O130" s="60"/>
      <c r="P130" s="60"/>
      <c r="Q130" s="60"/>
      <c r="R130" s="63"/>
      <c r="S130" s="63"/>
      <c r="T130" s="63"/>
      <c r="U130" s="209"/>
      <c r="V130" s="209"/>
      <c r="W130" s="209"/>
      <c r="X130" s="209"/>
      <c r="Y130" s="209"/>
      <c r="Z130" s="209"/>
      <c r="AA130" s="209"/>
      <c r="AB130" s="209"/>
      <c r="AC130" s="209"/>
      <c r="AD130" s="209"/>
      <c r="AE130" s="209"/>
      <c r="AF130" s="209"/>
      <c r="AG130" s="209"/>
      <c r="AH130" s="209"/>
      <c r="AI130" s="209"/>
      <c r="AJ130" s="209"/>
      <c r="AK130" s="209"/>
      <c r="AL130" s="209"/>
      <c r="AM130" s="209"/>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row>
    <row r="131" spans="1:61" x14ac:dyDescent="0.2">
      <c r="A131" s="63"/>
      <c r="B131" s="63"/>
      <c r="C131" s="60"/>
      <c r="D131" s="60"/>
      <c r="E131" s="60"/>
      <c r="F131" s="60"/>
      <c r="G131" s="60"/>
      <c r="H131" s="60"/>
      <c r="I131" s="60"/>
      <c r="J131" s="60"/>
      <c r="K131" s="60"/>
      <c r="L131" s="60"/>
      <c r="M131" s="60"/>
      <c r="N131" s="60"/>
      <c r="O131" s="60"/>
      <c r="P131" s="60"/>
      <c r="Q131" s="60"/>
      <c r="R131" s="63"/>
      <c r="S131" s="63"/>
      <c r="T131" s="63"/>
      <c r="U131" s="209"/>
      <c r="V131" s="209"/>
      <c r="W131" s="209"/>
      <c r="X131" s="209"/>
      <c r="Y131" s="209"/>
      <c r="Z131" s="209"/>
      <c r="AA131" s="209"/>
      <c r="AB131" s="209"/>
      <c r="AC131" s="209"/>
      <c r="AD131" s="209"/>
      <c r="AE131" s="209"/>
      <c r="AF131" s="209"/>
      <c r="AG131" s="209"/>
      <c r="AH131" s="209"/>
      <c r="AI131" s="209"/>
      <c r="AJ131" s="209"/>
      <c r="AK131" s="209"/>
      <c r="AL131" s="209"/>
      <c r="AM131" s="209"/>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row>
    <row r="132" spans="1:61" x14ac:dyDescent="0.2">
      <c r="A132" s="63"/>
      <c r="B132" s="63"/>
      <c r="C132" s="60"/>
      <c r="D132" s="60"/>
      <c r="E132" s="60"/>
      <c r="F132" s="60"/>
      <c r="G132" s="60"/>
      <c r="H132" s="60"/>
      <c r="I132" s="60"/>
      <c r="J132" s="60"/>
      <c r="K132" s="60"/>
      <c r="L132" s="60"/>
      <c r="M132" s="60"/>
      <c r="N132" s="60"/>
      <c r="O132" s="60"/>
      <c r="P132" s="60"/>
      <c r="Q132" s="60"/>
      <c r="R132" s="63"/>
      <c r="S132" s="63"/>
      <c r="T132" s="63"/>
      <c r="U132" s="209"/>
      <c r="V132" s="209"/>
      <c r="W132" s="209"/>
      <c r="X132" s="209"/>
      <c r="Y132" s="209"/>
      <c r="Z132" s="209"/>
      <c r="AA132" s="209"/>
      <c r="AB132" s="209"/>
      <c r="AC132" s="209"/>
      <c r="AD132" s="209"/>
      <c r="AE132" s="209"/>
      <c r="AF132" s="209"/>
      <c r="AG132" s="209"/>
      <c r="AH132" s="209"/>
      <c r="AI132" s="209"/>
      <c r="AJ132" s="209"/>
      <c r="AK132" s="209"/>
      <c r="AL132" s="209"/>
      <c r="AM132" s="209"/>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row>
    <row r="133" spans="1:61" x14ac:dyDescent="0.2">
      <c r="A133" s="63"/>
      <c r="B133" s="63"/>
      <c r="C133" s="60"/>
      <c r="D133" s="60"/>
      <c r="E133" s="60"/>
      <c r="F133" s="60"/>
      <c r="G133" s="60"/>
      <c r="H133" s="60"/>
      <c r="I133" s="60"/>
      <c r="J133" s="60"/>
      <c r="K133" s="60"/>
      <c r="L133" s="60"/>
      <c r="M133" s="60"/>
      <c r="N133" s="60"/>
      <c r="O133" s="60"/>
      <c r="P133" s="60"/>
      <c r="Q133" s="60"/>
      <c r="R133" s="63"/>
      <c r="S133" s="63"/>
      <c r="T133" s="63"/>
      <c r="U133" s="209"/>
      <c r="V133" s="209"/>
      <c r="W133" s="209"/>
      <c r="X133" s="209"/>
      <c r="Y133" s="209"/>
      <c r="Z133" s="209"/>
      <c r="AA133" s="209"/>
      <c r="AB133" s="209"/>
      <c r="AC133" s="209"/>
      <c r="AD133" s="209"/>
      <c r="AE133" s="209"/>
      <c r="AF133" s="209"/>
      <c r="AG133" s="209"/>
      <c r="AH133" s="209"/>
      <c r="AI133" s="209"/>
      <c r="AJ133" s="209"/>
      <c r="AK133" s="209"/>
      <c r="AL133" s="209"/>
      <c r="AM133" s="209"/>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row>
    <row r="134" spans="1:61" x14ac:dyDescent="0.2">
      <c r="A134" s="63"/>
      <c r="B134" s="63"/>
      <c r="C134" s="60"/>
      <c r="D134" s="60"/>
      <c r="E134" s="60"/>
      <c r="F134" s="60"/>
      <c r="G134" s="60"/>
      <c r="H134" s="60"/>
      <c r="I134" s="60"/>
      <c r="J134" s="60"/>
      <c r="K134" s="60"/>
      <c r="L134" s="60"/>
      <c r="M134" s="60"/>
      <c r="N134" s="60"/>
      <c r="O134" s="60"/>
      <c r="P134" s="60"/>
      <c r="Q134" s="60"/>
      <c r="R134" s="63"/>
      <c r="S134" s="63"/>
      <c r="T134" s="63"/>
      <c r="U134" s="209"/>
      <c r="V134" s="209"/>
      <c r="W134" s="209"/>
      <c r="X134" s="209"/>
      <c r="Y134" s="209"/>
      <c r="Z134" s="209"/>
      <c r="AA134" s="209"/>
      <c r="AB134" s="209"/>
      <c r="AC134" s="209"/>
      <c r="AD134" s="209"/>
      <c r="AE134" s="209"/>
      <c r="AF134" s="209"/>
      <c r="AG134" s="209"/>
      <c r="AH134" s="209"/>
      <c r="AI134" s="209"/>
      <c r="AJ134" s="209"/>
      <c r="AK134" s="209"/>
      <c r="AL134" s="209"/>
      <c r="AM134" s="209"/>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row>
    <row r="135" spans="1:61" x14ac:dyDescent="0.2">
      <c r="A135" s="63"/>
      <c r="B135" s="63"/>
      <c r="C135" s="60"/>
      <c r="D135" s="60"/>
      <c r="E135" s="60"/>
      <c r="F135" s="60"/>
      <c r="G135" s="60"/>
      <c r="H135" s="60"/>
      <c r="I135" s="60"/>
      <c r="J135" s="60"/>
      <c r="K135" s="60"/>
      <c r="L135" s="60"/>
      <c r="M135" s="60"/>
      <c r="N135" s="60"/>
      <c r="O135" s="60"/>
      <c r="P135" s="60"/>
      <c r="Q135" s="60"/>
      <c r="R135" s="63"/>
      <c r="S135" s="63"/>
      <c r="T135" s="63"/>
      <c r="U135" s="209"/>
      <c r="V135" s="209"/>
      <c r="W135" s="209"/>
      <c r="X135" s="209"/>
      <c r="Y135" s="209"/>
      <c r="Z135" s="209"/>
      <c r="AA135" s="209"/>
      <c r="AB135" s="209"/>
      <c r="AC135" s="209"/>
      <c r="AD135" s="209"/>
      <c r="AE135" s="209"/>
      <c r="AF135" s="209"/>
      <c r="AG135" s="209"/>
      <c r="AH135" s="209"/>
      <c r="AI135" s="209"/>
      <c r="AJ135" s="209"/>
      <c r="AK135" s="209"/>
      <c r="AL135" s="209"/>
      <c r="AM135" s="209"/>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row>
    <row r="136" spans="1:61" x14ac:dyDescent="0.2">
      <c r="A136" s="63"/>
      <c r="B136" s="63"/>
      <c r="C136" s="60"/>
      <c r="D136" s="60"/>
      <c r="E136" s="60"/>
      <c r="F136" s="60"/>
      <c r="G136" s="60"/>
      <c r="H136" s="60"/>
      <c r="I136" s="60"/>
      <c r="J136" s="60"/>
      <c r="K136" s="60"/>
      <c r="L136" s="60"/>
      <c r="M136" s="60"/>
      <c r="N136" s="60"/>
      <c r="O136" s="60"/>
      <c r="P136" s="60"/>
      <c r="Q136" s="60"/>
      <c r="R136" s="63"/>
      <c r="S136" s="63"/>
      <c r="T136" s="63"/>
      <c r="U136" s="209"/>
      <c r="V136" s="209"/>
      <c r="W136" s="209"/>
      <c r="X136" s="209"/>
      <c r="Y136" s="209"/>
      <c r="Z136" s="209"/>
      <c r="AA136" s="209"/>
      <c r="AB136" s="209"/>
      <c r="AC136" s="209"/>
      <c r="AD136" s="209"/>
      <c r="AE136" s="209"/>
      <c r="AF136" s="209"/>
      <c r="AG136" s="209"/>
      <c r="AH136" s="209"/>
      <c r="AI136" s="209"/>
      <c r="AJ136" s="209"/>
      <c r="AK136" s="209"/>
      <c r="AL136" s="209"/>
      <c r="AM136" s="209"/>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row>
    <row r="137" spans="1:61" x14ac:dyDescent="0.2">
      <c r="A137" s="63"/>
      <c r="B137" s="63"/>
      <c r="C137" s="60"/>
      <c r="D137" s="60"/>
      <c r="E137" s="60"/>
      <c r="F137" s="60"/>
      <c r="G137" s="60"/>
      <c r="H137" s="60"/>
      <c r="I137" s="60"/>
      <c r="J137" s="60"/>
      <c r="K137" s="60"/>
      <c r="L137" s="60"/>
      <c r="M137" s="60"/>
      <c r="N137" s="60"/>
      <c r="O137" s="60"/>
      <c r="P137" s="60"/>
      <c r="Q137" s="60"/>
      <c r="R137" s="63"/>
      <c r="S137" s="63"/>
      <c r="T137" s="63"/>
      <c r="U137" s="209"/>
      <c r="V137" s="209"/>
      <c r="W137" s="209"/>
      <c r="X137" s="209"/>
      <c r="Y137" s="209"/>
      <c r="Z137" s="209"/>
      <c r="AA137" s="209"/>
      <c r="AB137" s="209"/>
      <c r="AC137" s="209"/>
      <c r="AD137" s="209"/>
      <c r="AE137" s="209"/>
      <c r="AF137" s="209"/>
      <c r="AG137" s="209"/>
      <c r="AH137" s="209"/>
      <c r="AI137" s="209"/>
      <c r="AJ137" s="209"/>
      <c r="AK137" s="209"/>
      <c r="AL137" s="209"/>
      <c r="AM137" s="209"/>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row>
    <row r="138" spans="1:61" x14ac:dyDescent="0.2">
      <c r="A138" s="63"/>
      <c r="B138" s="63"/>
      <c r="C138" s="60"/>
      <c r="D138" s="60"/>
      <c r="E138" s="60"/>
      <c r="F138" s="60"/>
      <c r="G138" s="60"/>
      <c r="H138" s="60"/>
      <c r="I138" s="60"/>
      <c r="J138" s="60"/>
      <c r="K138" s="60"/>
      <c r="L138" s="60"/>
      <c r="M138" s="60"/>
      <c r="N138" s="60"/>
      <c r="O138" s="60"/>
      <c r="P138" s="60"/>
      <c r="Q138" s="60"/>
      <c r="R138" s="63"/>
      <c r="S138" s="63"/>
      <c r="T138" s="63"/>
      <c r="U138" s="209"/>
      <c r="V138" s="209"/>
      <c r="W138" s="209"/>
      <c r="X138" s="209"/>
      <c r="Y138" s="209"/>
      <c r="Z138" s="209"/>
      <c r="AA138" s="209"/>
      <c r="AB138" s="209"/>
      <c r="AC138" s="209"/>
      <c r="AD138" s="209"/>
      <c r="AE138" s="209"/>
      <c r="AF138" s="209"/>
      <c r="AG138" s="209"/>
      <c r="AH138" s="209"/>
      <c r="AI138" s="209"/>
      <c r="AJ138" s="209"/>
      <c r="AK138" s="209"/>
      <c r="AL138" s="209"/>
      <c r="AM138" s="209"/>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row>
    <row r="139" spans="1:61" x14ac:dyDescent="0.2">
      <c r="A139" s="63"/>
      <c r="B139" s="63"/>
      <c r="C139" s="60"/>
      <c r="D139" s="60"/>
      <c r="E139" s="60"/>
      <c r="F139" s="60"/>
      <c r="G139" s="60"/>
      <c r="H139" s="60"/>
      <c r="I139" s="60"/>
      <c r="J139" s="60"/>
      <c r="K139" s="60"/>
      <c r="L139" s="60"/>
      <c r="M139" s="60"/>
      <c r="N139" s="60"/>
      <c r="O139" s="60"/>
      <c r="P139" s="60"/>
      <c r="Q139" s="60"/>
      <c r="R139" s="63"/>
      <c r="S139" s="63"/>
      <c r="T139" s="63"/>
      <c r="U139" s="209"/>
      <c r="V139" s="209"/>
      <c r="W139" s="209"/>
      <c r="X139" s="209"/>
      <c r="Y139" s="209"/>
      <c r="Z139" s="209"/>
      <c r="AA139" s="209"/>
      <c r="AB139" s="209"/>
      <c r="AC139" s="209"/>
      <c r="AD139" s="209"/>
      <c r="AE139" s="209"/>
      <c r="AF139" s="209"/>
      <c r="AG139" s="209"/>
      <c r="AH139" s="209"/>
      <c r="AI139" s="209"/>
      <c r="AJ139" s="209"/>
      <c r="AK139" s="209"/>
      <c r="AL139" s="209"/>
      <c r="AM139" s="209"/>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row>
    <row r="140" spans="1:61" x14ac:dyDescent="0.2">
      <c r="A140" s="63"/>
      <c r="B140" s="63"/>
      <c r="C140" s="60"/>
      <c r="D140" s="60"/>
      <c r="E140" s="60"/>
      <c r="F140" s="60"/>
      <c r="G140" s="60"/>
      <c r="H140" s="60"/>
      <c r="I140" s="60"/>
      <c r="J140" s="60"/>
      <c r="K140" s="60"/>
      <c r="L140" s="60"/>
      <c r="M140" s="60"/>
      <c r="N140" s="60"/>
      <c r="O140" s="60"/>
      <c r="P140" s="60"/>
      <c r="Q140" s="60"/>
      <c r="R140" s="63"/>
      <c r="S140" s="63"/>
      <c r="T140" s="63"/>
      <c r="U140" s="209"/>
      <c r="V140" s="209"/>
      <c r="W140" s="209"/>
      <c r="X140" s="209"/>
      <c r="Y140" s="209"/>
      <c r="Z140" s="209"/>
      <c r="AA140" s="209"/>
      <c r="AB140" s="209"/>
      <c r="AC140" s="209"/>
      <c r="AD140" s="209"/>
      <c r="AE140" s="209"/>
      <c r="AF140" s="209"/>
      <c r="AG140" s="209"/>
      <c r="AH140" s="209"/>
      <c r="AI140" s="209"/>
      <c r="AJ140" s="209"/>
      <c r="AK140" s="209"/>
      <c r="AL140" s="209"/>
      <c r="AM140" s="209"/>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row>
    <row r="141" spans="1:61" x14ac:dyDescent="0.2">
      <c r="A141" s="63"/>
      <c r="B141" s="63"/>
      <c r="C141" s="60"/>
      <c r="D141" s="60"/>
      <c r="E141" s="60"/>
      <c r="F141" s="60"/>
      <c r="G141" s="60"/>
      <c r="H141" s="60"/>
      <c r="I141" s="60"/>
      <c r="J141" s="60"/>
      <c r="K141" s="60"/>
      <c r="L141" s="60"/>
      <c r="M141" s="60"/>
      <c r="N141" s="60"/>
      <c r="O141" s="60"/>
      <c r="P141" s="60"/>
      <c r="Q141" s="60"/>
      <c r="R141" s="63"/>
      <c r="S141" s="63"/>
      <c r="T141" s="63"/>
      <c r="U141" s="209"/>
      <c r="V141" s="209"/>
      <c r="W141" s="209"/>
      <c r="X141" s="209"/>
      <c r="Y141" s="209"/>
      <c r="Z141" s="209"/>
      <c r="AA141" s="209"/>
      <c r="AB141" s="209"/>
      <c r="AC141" s="209"/>
      <c r="AD141" s="209"/>
      <c r="AE141" s="209"/>
      <c r="AF141" s="209"/>
      <c r="AG141" s="209"/>
      <c r="AH141" s="209"/>
      <c r="AI141" s="209"/>
      <c r="AJ141" s="209"/>
      <c r="AK141" s="209"/>
      <c r="AL141" s="209"/>
      <c r="AM141" s="209"/>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row>
    <row r="142" spans="1:61" x14ac:dyDescent="0.2">
      <c r="A142" s="63"/>
      <c r="B142" s="63"/>
      <c r="C142" s="60"/>
      <c r="D142" s="60"/>
      <c r="E142" s="60"/>
      <c r="F142" s="60"/>
      <c r="G142" s="60"/>
      <c r="H142" s="60"/>
      <c r="I142" s="60"/>
      <c r="J142" s="60"/>
      <c r="K142" s="60"/>
      <c r="L142" s="60"/>
      <c r="M142" s="60"/>
      <c r="N142" s="60"/>
      <c r="O142" s="60"/>
      <c r="P142" s="60"/>
      <c r="Q142" s="60"/>
      <c r="R142" s="63"/>
      <c r="S142" s="63"/>
      <c r="T142" s="63"/>
      <c r="U142" s="209"/>
      <c r="V142" s="209"/>
      <c r="W142" s="209"/>
      <c r="X142" s="209"/>
      <c r="Y142" s="209"/>
      <c r="Z142" s="209"/>
      <c r="AA142" s="209"/>
      <c r="AB142" s="209"/>
      <c r="AC142" s="209"/>
      <c r="AD142" s="209"/>
      <c r="AE142" s="209"/>
      <c r="AF142" s="209"/>
      <c r="AG142" s="209"/>
      <c r="AH142" s="209"/>
      <c r="AI142" s="209"/>
      <c r="AJ142" s="209"/>
      <c r="AK142" s="209"/>
      <c r="AL142" s="209"/>
      <c r="AM142" s="209"/>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row>
    <row r="143" spans="1:61" x14ac:dyDescent="0.2">
      <c r="A143" s="63"/>
      <c r="B143" s="63"/>
      <c r="C143" s="60"/>
      <c r="D143" s="60"/>
      <c r="E143" s="60"/>
      <c r="F143" s="60"/>
      <c r="G143" s="60"/>
      <c r="H143" s="60"/>
      <c r="I143" s="60"/>
      <c r="J143" s="60"/>
      <c r="K143" s="60"/>
      <c r="L143" s="60"/>
      <c r="M143" s="60"/>
      <c r="N143" s="60"/>
      <c r="O143" s="60"/>
      <c r="P143" s="60"/>
      <c r="Q143" s="60"/>
      <c r="R143" s="63"/>
      <c r="S143" s="63"/>
      <c r="T143" s="63"/>
      <c r="U143" s="209"/>
      <c r="V143" s="209"/>
      <c r="W143" s="209"/>
      <c r="X143" s="209"/>
      <c r="Y143" s="209"/>
      <c r="Z143" s="209"/>
      <c r="AA143" s="209"/>
      <c r="AB143" s="209"/>
      <c r="AC143" s="209"/>
      <c r="AD143" s="209"/>
      <c r="AE143" s="209"/>
      <c r="AF143" s="209"/>
      <c r="AG143" s="209"/>
      <c r="AH143" s="209"/>
      <c r="AI143" s="209"/>
      <c r="AJ143" s="209"/>
      <c r="AK143" s="209"/>
      <c r="AL143" s="209"/>
      <c r="AM143" s="209"/>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row>
    <row r="144" spans="1:61" x14ac:dyDescent="0.2">
      <c r="A144" s="63"/>
      <c r="B144" s="63"/>
      <c r="C144" s="60"/>
      <c r="D144" s="60"/>
      <c r="E144" s="60"/>
      <c r="F144" s="60"/>
      <c r="G144" s="60"/>
      <c r="H144" s="60"/>
      <c r="I144" s="60"/>
      <c r="J144" s="60"/>
      <c r="K144" s="60"/>
      <c r="L144" s="60"/>
      <c r="M144" s="60"/>
      <c r="N144" s="60"/>
      <c r="O144" s="60"/>
      <c r="P144" s="60"/>
      <c r="Q144" s="60"/>
      <c r="R144" s="63"/>
      <c r="S144" s="63"/>
      <c r="T144" s="63"/>
      <c r="U144" s="209"/>
      <c r="V144" s="209"/>
      <c r="W144" s="209"/>
      <c r="X144" s="209"/>
      <c r="Y144" s="209"/>
      <c r="Z144" s="209"/>
      <c r="AA144" s="209"/>
      <c r="AB144" s="209"/>
      <c r="AC144" s="209"/>
      <c r="AD144" s="209"/>
      <c r="AE144" s="209"/>
      <c r="AF144" s="209"/>
      <c r="AG144" s="209"/>
      <c r="AH144" s="209"/>
      <c r="AI144" s="209"/>
      <c r="AJ144" s="209"/>
      <c r="AK144" s="209"/>
      <c r="AL144" s="209"/>
      <c r="AM144" s="209"/>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row>
    <row r="145" spans="1:61" x14ac:dyDescent="0.2">
      <c r="A145" s="63"/>
      <c r="B145" s="63"/>
      <c r="C145" s="60"/>
      <c r="D145" s="60"/>
      <c r="E145" s="60"/>
      <c r="F145" s="60"/>
      <c r="G145" s="60"/>
      <c r="H145" s="60"/>
      <c r="I145" s="60"/>
      <c r="J145" s="60"/>
      <c r="K145" s="60"/>
      <c r="L145" s="60"/>
      <c r="M145" s="60"/>
      <c r="N145" s="60"/>
      <c r="O145" s="60"/>
      <c r="P145" s="60"/>
      <c r="Q145" s="60"/>
      <c r="R145" s="63"/>
      <c r="S145" s="63"/>
      <c r="T145" s="63"/>
      <c r="U145" s="209"/>
      <c r="V145" s="209"/>
      <c r="W145" s="209"/>
      <c r="X145" s="209"/>
      <c r="Y145" s="209"/>
      <c r="Z145" s="209"/>
      <c r="AA145" s="209"/>
      <c r="AB145" s="209"/>
      <c r="AC145" s="209"/>
      <c r="AD145" s="209"/>
      <c r="AE145" s="209"/>
      <c r="AF145" s="209"/>
      <c r="AG145" s="209"/>
      <c r="AH145" s="209"/>
      <c r="AI145" s="209"/>
      <c r="AJ145" s="209"/>
      <c r="AK145" s="209"/>
      <c r="AL145" s="209"/>
      <c r="AM145" s="209"/>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row>
    <row r="146" spans="1:61" x14ac:dyDescent="0.2">
      <c r="A146" s="63"/>
      <c r="B146" s="63"/>
      <c r="C146" s="60"/>
      <c r="D146" s="60"/>
      <c r="E146" s="60"/>
      <c r="F146" s="60"/>
      <c r="G146" s="60"/>
      <c r="H146" s="60"/>
      <c r="I146" s="60"/>
      <c r="J146" s="60"/>
      <c r="K146" s="60"/>
      <c r="L146" s="60"/>
      <c r="M146" s="60"/>
      <c r="N146" s="60"/>
      <c r="O146" s="60"/>
      <c r="P146" s="60"/>
      <c r="Q146" s="60"/>
      <c r="R146" s="63"/>
      <c r="S146" s="63"/>
      <c r="T146" s="63"/>
      <c r="U146" s="209"/>
      <c r="V146" s="209"/>
      <c r="W146" s="209"/>
      <c r="X146" s="209"/>
      <c r="Y146" s="209"/>
      <c r="Z146" s="209"/>
      <c r="AA146" s="209"/>
      <c r="AB146" s="209"/>
      <c r="AC146" s="209"/>
      <c r="AD146" s="209"/>
      <c r="AE146" s="209"/>
      <c r="AF146" s="209"/>
      <c r="AG146" s="209"/>
      <c r="AH146" s="209"/>
      <c r="AI146" s="209"/>
      <c r="AJ146" s="209"/>
      <c r="AK146" s="209"/>
      <c r="AL146" s="209"/>
      <c r="AM146" s="209"/>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row>
    <row r="147" spans="1:61" x14ac:dyDescent="0.2">
      <c r="A147" s="63"/>
      <c r="B147" s="63"/>
      <c r="C147" s="60"/>
      <c r="D147" s="60"/>
      <c r="E147" s="60"/>
      <c r="F147" s="60"/>
      <c r="G147" s="60"/>
      <c r="H147" s="60"/>
      <c r="I147" s="60"/>
      <c r="J147" s="60"/>
      <c r="K147" s="60"/>
      <c r="L147" s="60"/>
      <c r="M147" s="60"/>
      <c r="N147" s="60"/>
      <c r="O147" s="60"/>
      <c r="P147" s="60"/>
      <c r="Q147" s="60"/>
      <c r="R147" s="63"/>
      <c r="S147" s="63"/>
      <c r="T147" s="63"/>
      <c r="U147" s="209"/>
      <c r="V147" s="209"/>
      <c r="W147" s="209"/>
      <c r="X147" s="209"/>
      <c r="Y147" s="209"/>
      <c r="Z147" s="209"/>
      <c r="AA147" s="209"/>
      <c r="AB147" s="209"/>
      <c r="AC147" s="209"/>
      <c r="AD147" s="209"/>
      <c r="AE147" s="209"/>
      <c r="AF147" s="209"/>
      <c r="AG147" s="209"/>
      <c r="AH147" s="209"/>
      <c r="AI147" s="209"/>
      <c r="AJ147" s="209"/>
      <c r="AK147" s="209"/>
      <c r="AL147" s="209"/>
      <c r="AM147" s="209"/>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row>
    <row r="148" spans="1:61" x14ac:dyDescent="0.2">
      <c r="A148" s="63"/>
      <c r="B148" s="63"/>
      <c r="C148" s="60"/>
      <c r="D148" s="60"/>
      <c r="E148" s="60"/>
      <c r="F148" s="60"/>
      <c r="G148" s="60"/>
      <c r="H148" s="60"/>
      <c r="I148" s="60"/>
      <c r="J148" s="60"/>
      <c r="K148" s="60"/>
      <c r="L148" s="60"/>
      <c r="M148" s="60"/>
      <c r="N148" s="60"/>
      <c r="O148" s="60"/>
      <c r="P148" s="60"/>
      <c r="Q148" s="60"/>
      <c r="R148" s="63"/>
      <c r="S148" s="63"/>
      <c r="T148" s="63"/>
      <c r="U148" s="209"/>
      <c r="V148" s="209"/>
      <c r="W148" s="209"/>
      <c r="X148" s="209"/>
      <c r="Y148" s="209"/>
      <c r="Z148" s="209"/>
      <c r="AA148" s="209"/>
      <c r="AB148" s="209"/>
      <c r="AC148" s="209"/>
      <c r="AD148" s="209"/>
      <c r="AE148" s="209"/>
      <c r="AF148" s="209"/>
      <c r="AG148" s="209"/>
      <c r="AH148" s="209"/>
      <c r="AI148" s="209"/>
      <c r="AJ148" s="209"/>
      <c r="AK148" s="209"/>
      <c r="AL148" s="209"/>
      <c r="AM148" s="209"/>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row>
    <row r="149" spans="1:61" x14ac:dyDescent="0.2">
      <c r="A149" s="63"/>
      <c r="B149" s="63"/>
      <c r="C149" s="60"/>
      <c r="D149" s="60"/>
      <c r="E149" s="60"/>
      <c r="F149" s="60"/>
      <c r="G149" s="60"/>
      <c r="H149" s="60"/>
      <c r="I149" s="60"/>
      <c r="J149" s="60"/>
      <c r="K149" s="60"/>
      <c r="L149" s="60"/>
      <c r="M149" s="60"/>
      <c r="N149" s="60"/>
      <c r="O149" s="60"/>
      <c r="P149" s="60"/>
      <c r="Q149" s="60"/>
      <c r="R149" s="63"/>
      <c r="S149" s="63"/>
      <c r="T149" s="63"/>
      <c r="U149" s="209"/>
      <c r="V149" s="209"/>
      <c r="W149" s="209"/>
      <c r="X149" s="209"/>
      <c r="Y149" s="209"/>
      <c r="Z149" s="209"/>
      <c r="AA149" s="209"/>
      <c r="AB149" s="209"/>
      <c r="AC149" s="209"/>
      <c r="AD149" s="209"/>
      <c r="AE149" s="209"/>
      <c r="AF149" s="209"/>
      <c r="AG149" s="209"/>
      <c r="AH149" s="209"/>
      <c r="AI149" s="209"/>
      <c r="AJ149" s="209"/>
      <c r="AK149" s="209"/>
      <c r="AL149" s="209"/>
      <c r="AM149" s="209"/>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row>
    <row r="150" spans="1:61" x14ac:dyDescent="0.2">
      <c r="A150" s="63"/>
      <c r="B150" s="63"/>
      <c r="C150" s="60"/>
      <c r="D150" s="60"/>
      <c r="E150" s="60"/>
      <c r="F150" s="60"/>
      <c r="G150" s="60"/>
      <c r="H150" s="60"/>
      <c r="I150" s="60"/>
      <c r="J150" s="60"/>
      <c r="K150" s="60"/>
      <c r="L150" s="60"/>
      <c r="M150" s="60"/>
      <c r="N150" s="60"/>
      <c r="O150" s="60"/>
      <c r="P150" s="60"/>
      <c r="Q150" s="60"/>
      <c r="R150" s="63"/>
      <c r="S150" s="63"/>
      <c r="T150" s="63"/>
      <c r="U150" s="209"/>
      <c r="V150" s="209"/>
      <c r="W150" s="209"/>
      <c r="X150" s="209"/>
      <c r="Y150" s="209"/>
      <c r="Z150" s="209"/>
      <c r="AA150" s="209"/>
      <c r="AB150" s="209"/>
      <c r="AC150" s="209"/>
      <c r="AD150" s="209"/>
      <c r="AE150" s="209"/>
      <c r="AF150" s="209"/>
      <c r="AG150" s="209"/>
      <c r="AH150" s="209"/>
      <c r="AI150" s="209"/>
      <c r="AJ150" s="209"/>
      <c r="AK150" s="209"/>
      <c r="AL150" s="209"/>
      <c r="AM150" s="209"/>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row>
    <row r="151" spans="1:61" x14ac:dyDescent="0.2">
      <c r="A151" s="63"/>
      <c r="B151" s="63"/>
      <c r="C151" s="60"/>
      <c r="D151" s="60"/>
      <c r="E151" s="60"/>
      <c r="F151" s="60"/>
      <c r="G151" s="60"/>
      <c r="H151" s="60"/>
      <c r="I151" s="60"/>
      <c r="J151" s="60"/>
      <c r="K151" s="60"/>
      <c r="L151" s="60"/>
      <c r="M151" s="60"/>
      <c r="N151" s="60"/>
      <c r="O151" s="60"/>
      <c r="P151" s="60"/>
      <c r="Q151" s="60"/>
      <c r="R151" s="63"/>
      <c r="S151" s="63"/>
      <c r="T151" s="63"/>
      <c r="U151" s="209"/>
      <c r="V151" s="209"/>
      <c r="W151" s="209"/>
      <c r="X151" s="209"/>
      <c r="Y151" s="209"/>
      <c r="Z151" s="209"/>
      <c r="AA151" s="209"/>
      <c r="AB151" s="209"/>
      <c r="AC151" s="209"/>
      <c r="AD151" s="209"/>
      <c r="AE151" s="209"/>
      <c r="AF151" s="209"/>
      <c r="AG151" s="209"/>
      <c r="AH151" s="209"/>
      <c r="AI151" s="209"/>
      <c r="AJ151" s="209"/>
      <c r="AK151" s="209"/>
      <c r="AL151" s="209"/>
      <c r="AM151" s="209"/>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row>
    <row r="152" spans="1:61" x14ac:dyDescent="0.2">
      <c r="A152" s="63"/>
      <c r="B152" s="63"/>
      <c r="C152" s="60"/>
      <c r="D152" s="60"/>
      <c r="E152" s="60"/>
      <c r="F152" s="60"/>
      <c r="G152" s="60"/>
      <c r="H152" s="60"/>
      <c r="I152" s="60"/>
      <c r="J152" s="60"/>
      <c r="K152" s="60"/>
      <c r="L152" s="60"/>
      <c r="M152" s="60"/>
      <c r="N152" s="60"/>
      <c r="O152" s="60"/>
      <c r="P152" s="60"/>
      <c r="Q152" s="60"/>
      <c r="R152" s="63"/>
      <c r="S152" s="63"/>
      <c r="T152" s="63"/>
      <c r="U152" s="209"/>
      <c r="V152" s="209"/>
      <c r="W152" s="209"/>
      <c r="X152" s="209"/>
      <c r="Y152" s="209"/>
      <c r="Z152" s="209"/>
      <c r="AA152" s="209"/>
      <c r="AB152" s="209"/>
      <c r="AC152" s="209"/>
      <c r="AD152" s="209"/>
      <c r="AE152" s="209"/>
      <c r="AF152" s="209"/>
      <c r="AG152" s="209"/>
      <c r="AH152" s="209"/>
      <c r="AI152" s="209"/>
      <c r="AJ152" s="209"/>
      <c r="AK152" s="209"/>
      <c r="AL152" s="209"/>
      <c r="AM152" s="209"/>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row>
    <row r="153" spans="1:61" x14ac:dyDescent="0.2">
      <c r="A153" s="63"/>
      <c r="B153" s="63"/>
      <c r="C153" s="60"/>
      <c r="D153" s="60"/>
      <c r="E153" s="60"/>
      <c r="F153" s="60"/>
      <c r="G153" s="60"/>
      <c r="H153" s="60"/>
      <c r="I153" s="60"/>
      <c r="J153" s="60"/>
      <c r="K153" s="60"/>
      <c r="L153" s="60"/>
      <c r="M153" s="60"/>
      <c r="N153" s="60"/>
      <c r="O153" s="60"/>
      <c r="P153" s="60"/>
      <c r="Q153" s="60"/>
      <c r="R153" s="63"/>
      <c r="S153" s="63"/>
      <c r="T153" s="63"/>
      <c r="U153" s="209"/>
      <c r="V153" s="209"/>
      <c r="W153" s="209"/>
      <c r="X153" s="209"/>
      <c r="Y153" s="209"/>
      <c r="Z153" s="209"/>
      <c r="AA153" s="209"/>
      <c r="AB153" s="209"/>
      <c r="AC153" s="209"/>
      <c r="AD153" s="209"/>
      <c r="AE153" s="209"/>
      <c r="AF153" s="209"/>
      <c r="AG153" s="209"/>
      <c r="AH153" s="209"/>
      <c r="AI153" s="209"/>
      <c r="AJ153" s="209"/>
      <c r="AK153" s="209"/>
      <c r="AL153" s="209"/>
      <c r="AM153" s="209"/>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row>
    <row r="154" spans="1:61" x14ac:dyDescent="0.2">
      <c r="A154" s="63"/>
      <c r="B154" s="63"/>
      <c r="C154" s="60"/>
      <c r="D154" s="60"/>
      <c r="E154" s="60"/>
      <c r="F154" s="60"/>
      <c r="G154" s="60"/>
      <c r="H154" s="60"/>
      <c r="I154" s="60"/>
      <c r="J154" s="60"/>
      <c r="K154" s="60"/>
      <c r="L154" s="60"/>
      <c r="M154" s="60"/>
      <c r="N154" s="60"/>
      <c r="O154" s="60"/>
      <c r="P154" s="60"/>
      <c r="Q154" s="60"/>
      <c r="R154" s="63"/>
      <c r="S154" s="63"/>
      <c r="T154" s="63"/>
      <c r="U154" s="209"/>
      <c r="V154" s="209"/>
      <c r="W154" s="209"/>
      <c r="X154" s="209"/>
      <c r="Y154" s="209"/>
      <c r="Z154" s="209"/>
      <c r="AA154" s="209"/>
      <c r="AB154" s="209"/>
      <c r="AC154" s="209"/>
      <c r="AD154" s="209"/>
      <c r="AE154" s="209"/>
      <c r="AF154" s="209"/>
      <c r="AG154" s="209"/>
      <c r="AH154" s="209"/>
      <c r="AI154" s="209"/>
      <c r="AJ154" s="209"/>
      <c r="AK154" s="209"/>
      <c r="AL154" s="209"/>
      <c r="AM154" s="209"/>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row>
    <row r="155" spans="1:61" x14ac:dyDescent="0.2">
      <c r="A155" s="63"/>
      <c r="B155" s="63"/>
      <c r="C155" s="60"/>
      <c r="D155" s="60"/>
      <c r="E155" s="60"/>
      <c r="F155" s="60"/>
      <c r="G155" s="60"/>
      <c r="H155" s="60"/>
      <c r="I155" s="60"/>
      <c r="J155" s="60"/>
      <c r="K155" s="60"/>
      <c r="L155" s="60"/>
      <c r="M155" s="60"/>
      <c r="N155" s="60"/>
      <c r="O155" s="60"/>
      <c r="P155" s="60"/>
      <c r="Q155" s="60"/>
      <c r="R155" s="63"/>
      <c r="S155" s="63"/>
      <c r="T155" s="63"/>
      <c r="U155" s="209"/>
      <c r="V155" s="209"/>
      <c r="W155" s="209"/>
      <c r="X155" s="209"/>
      <c r="Y155" s="209"/>
      <c r="Z155" s="209"/>
      <c r="AA155" s="209"/>
      <c r="AB155" s="209"/>
      <c r="AC155" s="209"/>
      <c r="AD155" s="209"/>
      <c r="AE155" s="209"/>
      <c r="AF155" s="209"/>
      <c r="AG155" s="209"/>
      <c r="AH155" s="209"/>
      <c r="AI155" s="209"/>
      <c r="AJ155" s="209"/>
      <c r="AK155" s="209"/>
      <c r="AL155" s="209"/>
      <c r="AM155" s="209"/>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row>
    <row r="156" spans="1:61" x14ac:dyDescent="0.2">
      <c r="A156" s="63"/>
      <c r="B156" s="63"/>
      <c r="C156" s="60"/>
      <c r="D156" s="60"/>
      <c r="E156" s="60"/>
      <c r="F156" s="60"/>
      <c r="G156" s="60"/>
      <c r="H156" s="60"/>
      <c r="I156" s="60"/>
      <c r="J156" s="60"/>
      <c r="K156" s="60"/>
      <c r="L156" s="60"/>
      <c r="M156" s="60"/>
      <c r="N156" s="60"/>
      <c r="O156" s="60"/>
      <c r="P156" s="60"/>
      <c r="Q156" s="60"/>
      <c r="R156" s="63"/>
      <c r="S156" s="63"/>
      <c r="T156" s="63"/>
      <c r="U156" s="209"/>
      <c r="V156" s="209"/>
      <c r="W156" s="209"/>
      <c r="X156" s="209"/>
      <c r="Y156" s="209"/>
      <c r="Z156" s="209"/>
      <c r="AA156" s="209"/>
      <c r="AB156" s="209"/>
      <c r="AC156" s="209"/>
      <c r="AD156" s="209"/>
      <c r="AE156" s="209"/>
      <c r="AF156" s="209"/>
      <c r="AG156" s="209"/>
      <c r="AH156" s="209"/>
      <c r="AI156" s="209"/>
      <c r="AJ156" s="209"/>
      <c r="AK156" s="209"/>
      <c r="AL156" s="209"/>
      <c r="AM156" s="209"/>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row>
    <row r="157" spans="1:61" x14ac:dyDescent="0.2">
      <c r="A157" s="63"/>
      <c r="B157" s="63"/>
      <c r="C157" s="60"/>
      <c r="D157" s="60"/>
      <c r="E157" s="60"/>
      <c r="F157" s="60"/>
      <c r="G157" s="60"/>
      <c r="H157" s="60"/>
      <c r="I157" s="60"/>
      <c r="J157" s="60"/>
      <c r="K157" s="60"/>
      <c r="L157" s="60"/>
      <c r="M157" s="60"/>
      <c r="N157" s="60"/>
      <c r="O157" s="60"/>
      <c r="P157" s="60"/>
      <c r="Q157" s="60"/>
      <c r="R157" s="63"/>
      <c r="S157" s="63"/>
      <c r="T157" s="63"/>
      <c r="U157" s="209"/>
      <c r="V157" s="209"/>
      <c r="W157" s="209"/>
      <c r="X157" s="209"/>
      <c r="Y157" s="209"/>
      <c r="Z157" s="209"/>
      <c r="AA157" s="209"/>
      <c r="AB157" s="209"/>
      <c r="AC157" s="209"/>
      <c r="AD157" s="209"/>
      <c r="AE157" s="209"/>
      <c r="AF157" s="209"/>
      <c r="AG157" s="209"/>
      <c r="AH157" s="209"/>
      <c r="AI157" s="209"/>
      <c r="AJ157" s="209"/>
      <c r="AK157" s="209"/>
      <c r="AL157" s="209"/>
      <c r="AM157" s="209"/>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row>
    <row r="158" spans="1:61" x14ac:dyDescent="0.2">
      <c r="A158" s="63"/>
      <c r="B158" s="63"/>
      <c r="C158" s="60"/>
      <c r="D158" s="60"/>
      <c r="E158" s="60"/>
      <c r="F158" s="60"/>
      <c r="G158" s="60"/>
      <c r="H158" s="60"/>
      <c r="I158" s="60"/>
      <c r="J158" s="60"/>
      <c r="K158" s="60"/>
      <c r="L158" s="60"/>
      <c r="M158" s="60"/>
      <c r="N158" s="60"/>
      <c r="O158" s="60"/>
      <c r="P158" s="60"/>
      <c r="Q158" s="60"/>
      <c r="R158" s="63"/>
      <c r="S158" s="63"/>
      <c r="T158" s="63"/>
      <c r="U158" s="209"/>
      <c r="V158" s="209"/>
      <c r="W158" s="209"/>
      <c r="X158" s="209"/>
      <c r="Y158" s="209"/>
      <c r="Z158" s="209"/>
      <c r="AA158" s="209"/>
      <c r="AB158" s="209"/>
      <c r="AC158" s="209"/>
      <c r="AD158" s="209"/>
      <c r="AE158" s="209"/>
      <c r="AF158" s="209"/>
      <c r="AG158" s="209"/>
      <c r="AH158" s="209"/>
      <c r="AI158" s="209"/>
      <c r="AJ158" s="209"/>
      <c r="AK158" s="209"/>
      <c r="AL158" s="209"/>
      <c r="AM158" s="209"/>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row>
    <row r="159" spans="1:61" x14ac:dyDescent="0.2">
      <c r="A159" s="63"/>
      <c r="B159" s="63"/>
      <c r="C159" s="60"/>
      <c r="D159" s="60"/>
      <c r="E159" s="60"/>
      <c r="F159" s="60"/>
      <c r="G159" s="60"/>
      <c r="H159" s="60"/>
      <c r="I159" s="60"/>
      <c r="J159" s="60"/>
      <c r="K159" s="60"/>
      <c r="L159" s="60"/>
      <c r="M159" s="60"/>
      <c r="N159" s="60"/>
      <c r="O159" s="60"/>
      <c r="P159" s="60"/>
      <c r="Q159" s="60"/>
      <c r="R159" s="63"/>
      <c r="S159" s="63"/>
      <c r="T159" s="63"/>
      <c r="U159" s="209"/>
      <c r="V159" s="209"/>
      <c r="W159" s="209"/>
      <c r="X159" s="209"/>
      <c r="Y159" s="209"/>
      <c r="Z159" s="209"/>
      <c r="AA159" s="209"/>
      <c r="AB159" s="209"/>
      <c r="AC159" s="209"/>
      <c r="AD159" s="209"/>
      <c r="AE159" s="209"/>
      <c r="AF159" s="209"/>
      <c r="AG159" s="209"/>
      <c r="AH159" s="209"/>
      <c r="AI159" s="209"/>
      <c r="AJ159" s="209"/>
      <c r="AK159" s="209"/>
      <c r="AL159" s="209"/>
      <c r="AM159" s="209"/>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row>
    <row r="160" spans="1:61" x14ac:dyDescent="0.2">
      <c r="A160" s="63"/>
      <c r="B160" s="63"/>
      <c r="C160" s="60"/>
      <c r="D160" s="60"/>
      <c r="E160" s="60"/>
      <c r="F160" s="60"/>
      <c r="G160" s="60"/>
      <c r="H160" s="60"/>
      <c r="I160" s="60"/>
      <c r="J160" s="60"/>
      <c r="K160" s="60"/>
      <c r="L160" s="60"/>
      <c r="M160" s="60"/>
      <c r="N160" s="60"/>
      <c r="O160" s="60"/>
      <c r="P160" s="60"/>
      <c r="Q160" s="60"/>
      <c r="R160" s="63"/>
      <c r="S160" s="63"/>
      <c r="T160" s="63"/>
      <c r="U160" s="209"/>
      <c r="V160" s="209"/>
      <c r="W160" s="209"/>
      <c r="X160" s="209"/>
      <c r="Y160" s="209"/>
      <c r="Z160" s="209"/>
      <c r="AA160" s="209"/>
      <c r="AB160" s="209"/>
      <c r="AC160" s="209"/>
      <c r="AD160" s="209"/>
      <c r="AE160" s="209"/>
      <c r="AF160" s="209"/>
      <c r="AG160" s="209"/>
      <c r="AH160" s="209"/>
      <c r="AI160" s="209"/>
      <c r="AJ160" s="209"/>
      <c r="AK160" s="209"/>
      <c r="AL160" s="209"/>
      <c r="AM160" s="209"/>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row>
    <row r="161" spans="1:61" x14ac:dyDescent="0.2">
      <c r="A161" s="63"/>
      <c r="B161" s="63"/>
      <c r="C161" s="60"/>
      <c r="D161" s="60"/>
      <c r="E161" s="60"/>
      <c r="F161" s="60"/>
      <c r="G161" s="60"/>
      <c r="H161" s="60"/>
      <c r="I161" s="60"/>
      <c r="J161" s="60"/>
      <c r="K161" s="60"/>
      <c r="L161" s="60"/>
      <c r="M161" s="60"/>
      <c r="N161" s="60"/>
      <c r="O161" s="60"/>
      <c r="P161" s="60"/>
      <c r="Q161" s="60"/>
      <c r="R161" s="63"/>
      <c r="S161" s="63"/>
      <c r="T161" s="63"/>
      <c r="U161" s="209"/>
      <c r="V161" s="209"/>
      <c r="W161" s="209"/>
      <c r="X161" s="209"/>
      <c r="Y161" s="209"/>
      <c r="Z161" s="209"/>
      <c r="AA161" s="209"/>
      <c r="AB161" s="209"/>
      <c r="AC161" s="209"/>
      <c r="AD161" s="209"/>
      <c r="AE161" s="209"/>
      <c r="AF161" s="209"/>
      <c r="AG161" s="209"/>
      <c r="AH161" s="209"/>
      <c r="AI161" s="209"/>
      <c r="AJ161" s="209"/>
      <c r="AK161" s="209"/>
      <c r="AL161" s="209"/>
      <c r="AM161" s="209"/>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row>
    <row r="162" spans="1:61" x14ac:dyDescent="0.2">
      <c r="A162" s="63"/>
      <c r="B162" s="63"/>
      <c r="C162" s="60"/>
      <c r="D162" s="60"/>
      <c r="E162" s="60"/>
      <c r="F162" s="60"/>
      <c r="G162" s="60"/>
      <c r="H162" s="60"/>
      <c r="I162" s="60"/>
      <c r="J162" s="60"/>
      <c r="K162" s="60"/>
      <c r="L162" s="60"/>
      <c r="M162" s="60"/>
      <c r="N162" s="60"/>
      <c r="O162" s="60"/>
      <c r="P162" s="60"/>
      <c r="Q162" s="60"/>
      <c r="R162" s="63"/>
      <c r="S162" s="63"/>
      <c r="T162" s="63"/>
      <c r="U162" s="209"/>
      <c r="V162" s="209"/>
      <c r="W162" s="209"/>
      <c r="X162" s="209"/>
      <c r="Y162" s="209"/>
      <c r="Z162" s="209"/>
      <c r="AA162" s="209"/>
      <c r="AB162" s="209"/>
      <c r="AC162" s="209"/>
      <c r="AD162" s="209"/>
      <c r="AE162" s="209"/>
      <c r="AF162" s="209"/>
      <c r="AG162" s="209"/>
      <c r="AH162" s="209"/>
      <c r="AI162" s="209"/>
      <c r="AJ162" s="209"/>
      <c r="AK162" s="209"/>
      <c r="AL162" s="209"/>
      <c r="AM162" s="209"/>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row>
  </sheetData>
  <sheetProtection algorithmName="SHA-512" hashValue="wckul9KrkR2rIa2QpYKj8hJf/4FZ84jw2JHV1gKihseNAnR+w5rhzGIAlveaHVB1i5Wsp3b/QSdqDNOOJ0AYnw==" saltValue="q/jSYXPgO+TnrVBo+3djJw==" spinCount="100000" sheet="1" formatCells="0" formatColumns="0" formatRows="0" insertColumns="0" insertRows="0" insertHyperlinks="0" deleteColumns="0" deleteRows="0" sort="0" autoFilter="0" pivotTables="0"/>
  <mergeCells count="126">
    <mergeCell ref="D78:E78"/>
    <mergeCell ref="D70:E70"/>
    <mergeCell ref="D64:E64"/>
    <mergeCell ref="D89:E89"/>
    <mergeCell ref="U64:W64"/>
    <mergeCell ref="U53:W53"/>
    <mergeCell ref="E62:J62"/>
    <mergeCell ref="E16:L16"/>
    <mergeCell ref="E50:L50"/>
    <mergeCell ref="E60:L60"/>
    <mergeCell ref="D57:E57"/>
    <mergeCell ref="D56:E56"/>
    <mergeCell ref="D55:E55"/>
    <mergeCell ref="D54:E54"/>
    <mergeCell ref="D53:E53"/>
    <mergeCell ref="D52:E52"/>
    <mergeCell ref="N52:P52"/>
    <mergeCell ref="N53:P53"/>
    <mergeCell ref="N54:P54"/>
    <mergeCell ref="N55:P55"/>
    <mergeCell ref="L41:P41"/>
    <mergeCell ref="L43:P43"/>
    <mergeCell ref="I17:M17"/>
    <mergeCell ref="T95:U95"/>
    <mergeCell ref="F89:J89"/>
    <mergeCell ref="N89:O89"/>
    <mergeCell ref="E90:J90"/>
    <mergeCell ref="O90:P90"/>
    <mergeCell ref="U83:W83"/>
    <mergeCell ref="U94:W94"/>
    <mergeCell ref="F92:M92"/>
    <mergeCell ref="N92:P92"/>
    <mergeCell ref="D94:P94"/>
    <mergeCell ref="T84:U84"/>
    <mergeCell ref="T87:U87"/>
    <mergeCell ref="D83:E83"/>
    <mergeCell ref="D96:P106"/>
    <mergeCell ref="N64:O64"/>
    <mergeCell ref="N70:O70"/>
    <mergeCell ref="E71:J71"/>
    <mergeCell ref="O71:P71"/>
    <mergeCell ref="E72:J72"/>
    <mergeCell ref="O72:P72"/>
    <mergeCell ref="E73:J73"/>
    <mergeCell ref="O73:P73"/>
    <mergeCell ref="E74:J74"/>
    <mergeCell ref="O74:P74"/>
    <mergeCell ref="F83:J83"/>
    <mergeCell ref="N83:O83"/>
    <mergeCell ref="E87:J87"/>
    <mergeCell ref="E86:J86"/>
    <mergeCell ref="E85:J85"/>
    <mergeCell ref="E84:J84"/>
    <mergeCell ref="O84:P84"/>
    <mergeCell ref="O85:P85"/>
    <mergeCell ref="O86:P86"/>
    <mergeCell ref="O87:P87"/>
    <mergeCell ref="E65:J65"/>
    <mergeCell ref="E66:J66"/>
    <mergeCell ref="O79:P79"/>
    <mergeCell ref="AF2:AG2"/>
    <mergeCell ref="D3:P3"/>
    <mergeCell ref="N6:O6"/>
    <mergeCell ref="E8:I8"/>
    <mergeCell ref="O8:P8"/>
    <mergeCell ref="E10:L10"/>
    <mergeCell ref="O10:P10"/>
    <mergeCell ref="E12:H12"/>
    <mergeCell ref="K12:L12"/>
    <mergeCell ref="O12:P12"/>
    <mergeCell ref="O67:P67"/>
    <mergeCell ref="O68:P68"/>
    <mergeCell ref="T54:U54"/>
    <mergeCell ref="T57:U57"/>
    <mergeCell ref="F64:J64"/>
    <mergeCell ref="L45:P45"/>
    <mergeCell ref="I47:J47"/>
    <mergeCell ref="D39:E39"/>
    <mergeCell ref="I14:J14"/>
    <mergeCell ref="K14:P14"/>
    <mergeCell ref="J31:K31"/>
    <mergeCell ref="J33:K33"/>
    <mergeCell ref="J35:K35"/>
    <mergeCell ref="I37:N37"/>
    <mergeCell ref="K19:N19"/>
    <mergeCell ref="J21:K21"/>
    <mergeCell ref="J25:K25"/>
    <mergeCell ref="J27:K27"/>
    <mergeCell ref="J29:K29"/>
    <mergeCell ref="E41:G41"/>
    <mergeCell ref="R17:S17"/>
    <mergeCell ref="R18:S25"/>
    <mergeCell ref="U20:X20"/>
    <mergeCell ref="U22:V22"/>
    <mergeCell ref="V25:X25"/>
    <mergeCell ref="U41:V41"/>
    <mergeCell ref="I41:K41"/>
    <mergeCell ref="I43:K43"/>
    <mergeCell ref="I45:K45"/>
    <mergeCell ref="T49:Y49"/>
    <mergeCell ref="U40:W40"/>
    <mergeCell ref="I42:J42"/>
    <mergeCell ref="O80:P80"/>
    <mergeCell ref="O81:P81"/>
    <mergeCell ref="N56:P56"/>
    <mergeCell ref="N57:P57"/>
    <mergeCell ref="N58:P58"/>
    <mergeCell ref="F58:M58"/>
    <mergeCell ref="F78:J78"/>
    <mergeCell ref="N78:O78"/>
    <mergeCell ref="T77:U77"/>
    <mergeCell ref="T76:U76"/>
    <mergeCell ref="E75:J75"/>
    <mergeCell ref="O75:P75"/>
    <mergeCell ref="E76:J76"/>
    <mergeCell ref="O76:P76"/>
    <mergeCell ref="T78:U78"/>
    <mergeCell ref="T65:U65"/>
    <mergeCell ref="T69:U69"/>
    <mergeCell ref="F70:J70"/>
    <mergeCell ref="K62:L62"/>
    <mergeCell ref="N62:O62"/>
    <mergeCell ref="E67:J67"/>
    <mergeCell ref="E68:J68"/>
    <mergeCell ref="O65:P65"/>
    <mergeCell ref="O66:P66"/>
  </mergeCells>
  <dataValidations count="7">
    <dataValidation type="list" allowBlank="1" showInputMessage="1" showErrorMessage="1" sqref="WVR983081 WLV983081 WBZ983081 VSD983081 VIH983081 UYL983081 UOP983081 UET983081 TUX983081 TLB983081 TBF983081 SRJ983081 SHN983081 RXR983081 RNV983081 RDZ983081 QUD983081 QKH983081 QAL983081 PQP983081 PGT983081 OWX983081 ONB983081 ODF983081 NTJ983081 NJN983081 MZR983081 MPV983081 MFZ983081 LWD983081 LMH983081 LCL983081 KSP983081 KIT983081 JYX983081 JPB983081 JFF983081 IVJ983081 ILN983081 IBR983081 HRV983081 HHZ983081 GYD983081 GOH983081 GEL983081 FUP983081 FKT983081 FAX983081 ERB983081 EHF983081 DXJ983081 DNN983081 DDR983081 CTV983081 CJZ983081 CAD983081 BQH983081 BGL983081 AWP983081 AMT983081 ACX983081 TB983081 JF983081 WVR917545 WLV917545 WBZ917545 VSD917545 VIH917545 UYL917545 UOP917545 UET917545 TUX917545 TLB917545 TBF917545 SRJ917545 SHN917545 RXR917545 RNV917545 RDZ917545 QUD917545 QKH917545 QAL917545 PQP917545 PGT917545 OWX917545 ONB917545 ODF917545 NTJ917545 NJN917545 MZR917545 MPV917545 MFZ917545 LWD917545 LMH917545 LCL917545 KSP917545 KIT917545 JYX917545 JPB917545 JFF917545 IVJ917545 ILN917545 IBR917545 HRV917545 HHZ917545 GYD917545 GOH917545 GEL917545 FUP917545 FKT917545 FAX917545 ERB917545 EHF917545 DXJ917545 DNN917545 DDR917545 CTV917545 CJZ917545 CAD917545 BQH917545 BGL917545 AWP917545 AMT917545 ACX917545 TB917545 JF917545 WVR852009 WLV852009 WBZ852009 VSD852009 VIH852009 UYL852009 UOP852009 UET852009 TUX852009 TLB852009 TBF852009 SRJ852009 SHN852009 RXR852009 RNV852009 RDZ852009 QUD852009 QKH852009 QAL852009 PQP852009 PGT852009 OWX852009 ONB852009 ODF852009 NTJ852009 NJN852009 MZR852009 MPV852009 MFZ852009 LWD852009 LMH852009 LCL852009 KSP852009 KIT852009 JYX852009 JPB852009 JFF852009 IVJ852009 ILN852009 IBR852009 HRV852009 HHZ852009 GYD852009 GOH852009 GEL852009 FUP852009 FKT852009 FAX852009 ERB852009 EHF852009 DXJ852009 DNN852009 DDR852009 CTV852009 CJZ852009 CAD852009 BQH852009 BGL852009 AWP852009 AMT852009 ACX852009 TB852009 JF852009 WVR786473 WLV786473 WBZ786473 VSD786473 VIH786473 UYL786473 UOP786473 UET786473 TUX786473 TLB786473 TBF786473 SRJ786473 SHN786473 RXR786473 RNV786473 RDZ786473 QUD786473 QKH786473 QAL786473 PQP786473 PGT786473 OWX786473 ONB786473 ODF786473 NTJ786473 NJN786473 MZR786473 MPV786473 MFZ786473 LWD786473 LMH786473 LCL786473 KSP786473 KIT786473 JYX786473 JPB786473 JFF786473 IVJ786473 ILN786473 IBR786473 HRV786473 HHZ786473 GYD786473 GOH786473 GEL786473 FUP786473 FKT786473 FAX786473 ERB786473 EHF786473 DXJ786473 DNN786473 DDR786473 CTV786473 CJZ786473 CAD786473 BQH786473 BGL786473 AWP786473 AMT786473 ACX786473 TB786473 JF786473 WVR720937 WLV720937 WBZ720937 VSD720937 VIH720937 UYL720937 UOP720937 UET720937 TUX720937 TLB720937 TBF720937 SRJ720937 SHN720937 RXR720937 RNV720937 RDZ720937 QUD720937 QKH720937 QAL720937 PQP720937 PGT720937 OWX720937 ONB720937 ODF720937 NTJ720937 NJN720937 MZR720937 MPV720937 MFZ720937 LWD720937 LMH720937 LCL720937 KSP720937 KIT720937 JYX720937 JPB720937 JFF720937 IVJ720937 ILN720937 IBR720937 HRV720937 HHZ720937 GYD720937 GOH720937 GEL720937 FUP720937 FKT720937 FAX720937 ERB720937 EHF720937 DXJ720937 DNN720937 DDR720937 CTV720937 CJZ720937 CAD720937 BQH720937 BGL720937 AWP720937 AMT720937 ACX720937 TB720937 JF720937 WVR655401 WLV655401 WBZ655401 VSD655401 VIH655401 UYL655401 UOP655401 UET655401 TUX655401 TLB655401 TBF655401 SRJ655401 SHN655401 RXR655401 RNV655401 RDZ655401 QUD655401 QKH655401 QAL655401 PQP655401 PGT655401 OWX655401 ONB655401 ODF655401 NTJ655401 NJN655401 MZR655401 MPV655401 MFZ655401 LWD655401 LMH655401 LCL655401 KSP655401 KIT655401 JYX655401 JPB655401 JFF655401 IVJ655401 ILN655401 IBR655401 HRV655401 HHZ655401 GYD655401 GOH655401 GEL655401 FUP655401 FKT655401 FAX655401 ERB655401 EHF655401 DXJ655401 DNN655401 DDR655401 CTV655401 CJZ655401 CAD655401 BQH655401 BGL655401 AWP655401 AMT655401 ACX655401 TB655401 JF655401 WVR589865 WLV589865 WBZ589865 VSD589865 VIH589865 UYL589865 UOP589865 UET589865 TUX589865 TLB589865 TBF589865 SRJ589865 SHN589865 RXR589865 RNV589865 RDZ589865 QUD589865 QKH589865 QAL589865 PQP589865 PGT589865 OWX589865 ONB589865 ODF589865 NTJ589865 NJN589865 MZR589865 MPV589865 MFZ589865 LWD589865 LMH589865 LCL589865 KSP589865 KIT589865 JYX589865 JPB589865 JFF589865 IVJ589865 ILN589865 IBR589865 HRV589865 HHZ589865 GYD589865 GOH589865 GEL589865 FUP589865 FKT589865 FAX589865 ERB589865 EHF589865 DXJ589865 DNN589865 DDR589865 CTV589865 CJZ589865 CAD589865 BQH589865 BGL589865 AWP589865 AMT589865 ACX589865 TB589865 JF589865 WVR524329 WLV524329 WBZ524329 VSD524329 VIH524329 UYL524329 UOP524329 UET524329 TUX524329 TLB524329 TBF524329 SRJ524329 SHN524329 RXR524329 RNV524329 RDZ524329 QUD524329 QKH524329 QAL524329 PQP524329 PGT524329 OWX524329 ONB524329 ODF524329 NTJ524329 NJN524329 MZR524329 MPV524329 MFZ524329 LWD524329 LMH524329 LCL524329 KSP524329 KIT524329 JYX524329 JPB524329 JFF524329 IVJ524329 ILN524329 IBR524329 HRV524329 HHZ524329 GYD524329 GOH524329 GEL524329 FUP524329 FKT524329 FAX524329 ERB524329 EHF524329 DXJ524329 DNN524329 DDR524329 CTV524329 CJZ524329 CAD524329 BQH524329 BGL524329 AWP524329 AMT524329 ACX524329 TB524329 JF524329 WVR458793 WLV458793 WBZ458793 VSD458793 VIH458793 UYL458793 UOP458793 UET458793 TUX458793 TLB458793 TBF458793 SRJ458793 SHN458793 RXR458793 RNV458793 RDZ458793 QUD458793 QKH458793 QAL458793 PQP458793 PGT458793 OWX458793 ONB458793 ODF458793 NTJ458793 NJN458793 MZR458793 MPV458793 MFZ458793 LWD458793 LMH458793 LCL458793 KSP458793 KIT458793 JYX458793 JPB458793 JFF458793 IVJ458793 ILN458793 IBR458793 HRV458793 HHZ458793 GYD458793 GOH458793 GEL458793 FUP458793 FKT458793 FAX458793 ERB458793 EHF458793 DXJ458793 DNN458793 DDR458793 CTV458793 CJZ458793 CAD458793 BQH458793 BGL458793 AWP458793 AMT458793 ACX458793 TB458793 JF458793 WVR393257 WLV393257 WBZ393257 VSD393257 VIH393257 UYL393257 UOP393257 UET393257 TUX393257 TLB393257 TBF393257 SRJ393257 SHN393257 RXR393257 RNV393257 RDZ393257 QUD393257 QKH393257 QAL393257 PQP393257 PGT393257 OWX393257 ONB393257 ODF393257 NTJ393257 NJN393257 MZR393257 MPV393257 MFZ393257 LWD393257 LMH393257 LCL393257 KSP393257 KIT393257 JYX393257 JPB393257 JFF393257 IVJ393257 ILN393257 IBR393257 HRV393257 HHZ393257 GYD393257 GOH393257 GEL393257 FUP393257 FKT393257 FAX393257 ERB393257 EHF393257 DXJ393257 DNN393257 DDR393257 CTV393257 CJZ393257 CAD393257 BQH393257 BGL393257 AWP393257 AMT393257 ACX393257 TB393257 JF393257 WVR327721 WLV327721 WBZ327721 VSD327721 VIH327721 UYL327721 UOP327721 UET327721 TUX327721 TLB327721 TBF327721 SRJ327721 SHN327721 RXR327721 RNV327721 RDZ327721 QUD327721 QKH327721 QAL327721 PQP327721 PGT327721 OWX327721 ONB327721 ODF327721 NTJ327721 NJN327721 MZR327721 MPV327721 MFZ327721 LWD327721 LMH327721 LCL327721 KSP327721 KIT327721 JYX327721 JPB327721 JFF327721 IVJ327721 ILN327721 IBR327721 HRV327721 HHZ327721 GYD327721 GOH327721 GEL327721 FUP327721 FKT327721 FAX327721 ERB327721 EHF327721 DXJ327721 DNN327721 DDR327721 CTV327721 CJZ327721 CAD327721 BQH327721 BGL327721 AWP327721 AMT327721 ACX327721 TB327721 JF327721 WVR262185 WLV262185 WBZ262185 VSD262185 VIH262185 UYL262185 UOP262185 UET262185 TUX262185 TLB262185 TBF262185 SRJ262185 SHN262185 RXR262185 RNV262185 RDZ262185 QUD262185 QKH262185 QAL262185 PQP262185 PGT262185 OWX262185 ONB262185 ODF262185 NTJ262185 NJN262185 MZR262185 MPV262185 MFZ262185 LWD262185 LMH262185 LCL262185 KSP262185 KIT262185 JYX262185 JPB262185 JFF262185 IVJ262185 ILN262185 IBR262185 HRV262185 HHZ262185 GYD262185 GOH262185 GEL262185 FUP262185 FKT262185 FAX262185 ERB262185 EHF262185 DXJ262185 DNN262185 DDR262185 CTV262185 CJZ262185 CAD262185 BQH262185 BGL262185 AWP262185 AMT262185 ACX262185 TB262185 JF262185 WVR196649 WLV196649 WBZ196649 VSD196649 VIH196649 UYL196649 UOP196649 UET196649 TUX196649 TLB196649 TBF196649 SRJ196649 SHN196649 RXR196649 RNV196649 RDZ196649 QUD196649 QKH196649 QAL196649 PQP196649 PGT196649 OWX196649 ONB196649 ODF196649 NTJ196649 NJN196649 MZR196649 MPV196649 MFZ196649 LWD196649 LMH196649 LCL196649 KSP196649 KIT196649 JYX196649 JPB196649 JFF196649 IVJ196649 ILN196649 IBR196649 HRV196649 HHZ196649 GYD196649 GOH196649 GEL196649 FUP196649 FKT196649 FAX196649 ERB196649 EHF196649 DXJ196649 DNN196649 DDR196649 CTV196649 CJZ196649 CAD196649 BQH196649 BGL196649 AWP196649 AMT196649 ACX196649 TB196649 JF196649 WVR131113 WLV131113 WBZ131113 VSD131113 VIH131113 UYL131113 UOP131113 UET131113 TUX131113 TLB131113 TBF131113 SRJ131113 SHN131113 RXR131113 RNV131113 RDZ131113 QUD131113 QKH131113 QAL131113 PQP131113 PGT131113 OWX131113 ONB131113 ODF131113 NTJ131113 NJN131113 MZR131113 MPV131113 MFZ131113 LWD131113 LMH131113 LCL131113 KSP131113 KIT131113 JYX131113 JPB131113 JFF131113 IVJ131113 ILN131113 IBR131113 HRV131113 HHZ131113 GYD131113 GOH131113 GEL131113 FUP131113 FKT131113 FAX131113 ERB131113 EHF131113 DXJ131113 DNN131113 DDR131113 CTV131113 CJZ131113 CAD131113 BQH131113 BGL131113 AWP131113 AMT131113 ACX131113 TB131113 JF131113 WVR65577 WLV65577 WBZ65577 VSD65577 VIH65577 UYL65577 UOP65577 UET65577 TUX65577 TLB65577 TBF65577 SRJ65577 SHN65577 RXR65577 RNV65577 RDZ65577 QUD65577 QKH65577 QAL65577 PQP65577 PGT65577 OWX65577 ONB65577 ODF65577 NTJ65577 NJN65577 MZR65577 MPV65577 MFZ65577 LWD65577 LMH65577 LCL65577 KSP65577 KIT65577 JYX65577 JPB65577 JFF65577 IVJ65577 ILN65577 IBR65577 HRV65577 HHZ65577 GYD65577 GOH65577 GEL65577 FUP65577 FKT65577 FAX65577 ERB65577 EHF65577 DXJ65577 DNN65577 DDR65577 CTV65577 CJZ65577 CAD65577 BQH65577 BGL65577 AWP65577 AMT65577 ACX65577 TB65577 JF65577 WVR41 WLV41 WBZ41 VSD41 VIH41 UYL41 UOP41 UET41 TUX41 TLB41 TBF41 SRJ41 SHN41 RXR41 RNV41 RDZ41 QUD41 QKH41 QAL41 PQP41 PGT41 OWX41 ONB41 ODF41 NTJ41 NJN41 MZR41 MPV41 MFZ41 LWD41 LMH41 LCL41 KSP41 KIT41 JYX41 JPB41 JFF41 IVJ41 ILN41 IBR41 HRV41 HHZ41 GYD41 GOH41 GEL41 FUP41 FKT41 FAX41 ERB41 EHF41 DXJ41 DNN41 DDR41 CTV41 CJZ41 CAD41 BQH41 BGL41 AWP41 AMT41 ACX41 TB41 JF41 E983121 E917585 E852049 E786513 E720977 E655441 E589905 E524369 E458833 E393297 E327761 E262225 E196689 E131153 E65617" xr:uid="{00000000-0002-0000-0200-000000000000}">
      <formula1>OFFSET(noms,0,0,COUNTA(noms))</formula1>
    </dataValidation>
    <dataValidation type="list" allowBlank="1" showInputMessage="1" showErrorMessage="1" sqref="E41:G41" xr:uid="{00000000-0002-0000-0200-000003000000}">
      <formula1>$AE$4:$AE$31</formula1>
    </dataValidation>
    <dataValidation type="list" allowBlank="1" showInputMessage="1" showErrorMessage="1" errorTitle="Erreur Revêtement" error="Merci de reformuler votre demande _x000a_ou contactez un revendeur JaDecor" promptTitle="Murs 1" prompt="Choisissez votre  Decor" sqref="E21" xr:uid="{CFA4D007-5918-4B01-9388-D19D265E097C}">
      <formula1>$AB$3:$AB$27</formula1>
    </dataValidation>
    <dataValidation type="list" allowBlank="1" showInputMessage="1" showErrorMessage="1" promptTitle="Int /Ext" prompt="Saisir le type de chantier" sqref="E17" xr:uid="{D1B9363D-9AD5-40F6-9623-13DE05DE50B1}">
      <formula1>$V$3:$V$4</formula1>
    </dataValidation>
    <dataValidation type="list" allowBlank="1" showInputMessage="1" showErrorMessage="1" prompt="Oui / NON" sqref="O17" xr:uid="{4F8C4D96-3147-4188-BD29-0E9B8C4AEFCA}">
      <formula1>$Z$3:$Z$4</formula1>
    </dataValidation>
    <dataValidation type="list" allowBlank="1" showInputMessage="1" showErrorMessage="1" promptTitle="Murs" prompt="Choisissez votre Sajade" sqref="E65597 JF21 TB21 E131133 E196669 E262205 E327741 E393277 E458813 E524349 E589885 E655421 E720957 E786493 E852029 E917565 E983101 WVR983061 WLV983061 WBZ983061 VSD983061 VIH983061 UYL983061 UOP983061 UET983061 TUX983061 TLB983061 TBF983061 SRJ983061 SHN983061 RXR983061 RNV983061 RDZ983061 QUD983061 QKH983061 QAL983061 PQP983061 PGT983061 OWX983061 ONB983061 ODF983061 NTJ983061 NJN983061 MZR983061 MPV983061 MFZ983061 LWD983061 LMH983061 LCL983061 KSP983061 KIT983061 JYX983061 JPB983061 JFF983061 IVJ983061 ILN983061 IBR983061 HRV983061 HHZ983061 GYD983061 GOH983061 GEL983061 FUP983061 FKT983061 FAX983061 ERB983061 EHF983061 DXJ983061 DNN983061 DDR983061 CTV983061 CJZ983061 CAD983061 BQH983061 BGL983061 AWP983061 AMT983061 ACX983061 TB983061 JF983061 WVR917525 WLV917525 WBZ917525 VSD917525 VIH917525 UYL917525 UOP917525 UET917525 TUX917525 TLB917525 TBF917525 SRJ917525 SHN917525 RXR917525 RNV917525 RDZ917525 QUD917525 QKH917525 QAL917525 PQP917525 PGT917525 OWX917525 ONB917525 ODF917525 NTJ917525 NJN917525 MZR917525 MPV917525 MFZ917525 LWD917525 LMH917525 LCL917525 KSP917525 KIT917525 JYX917525 JPB917525 JFF917525 IVJ917525 ILN917525 IBR917525 HRV917525 HHZ917525 GYD917525 GOH917525 GEL917525 FUP917525 FKT917525 FAX917525 ERB917525 EHF917525 DXJ917525 DNN917525 DDR917525 CTV917525 CJZ917525 CAD917525 BQH917525 BGL917525 AWP917525 AMT917525 ACX917525 TB917525 JF917525 WVR851989 WLV851989 WBZ851989 VSD851989 VIH851989 UYL851989 UOP851989 UET851989 TUX851989 TLB851989 TBF851989 SRJ851989 SHN851989 RXR851989 RNV851989 RDZ851989 QUD851989 QKH851989 QAL851989 PQP851989 PGT851989 OWX851989 ONB851989 ODF851989 NTJ851989 NJN851989 MZR851989 MPV851989 MFZ851989 LWD851989 LMH851989 LCL851989 KSP851989 KIT851989 JYX851989 JPB851989 JFF851989 IVJ851989 ILN851989 IBR851989 HRV851989 HHZ851989 GYD851989 GOH851989 GEL851989 FUP851989 FKT851989 FAX851989 ERB851989 EHF851989 DXJ851989 DNN851989 DDR851989 CTV851989 CJZ851989 CAD851989 BQH851989 BGL851989 AWP851989 AMT851989 ACX851989 TB851989 JF851989 WVR786453 WLV786453 WBZ786453 VSD786453 VIH786453 UYL786453 UOP786453 UET786453 TUX786453 TLB786453 TBF786453 SRJ786453 SHN786453 RXR786453 RNV786453 RDZ786453 QUD786453 QKH786453 QAL786453 PQP786453 PGT786453 OWX786453 ONB786453 ODF786453 NTJ786453 NJN786453 MZR786453 MPV786453 MFZ786453 LWD786453 LMH786453 LCL786453 KSP786453 KIT786453 JYX786453 JPB786453 JFF786453 IVJ786453 ILN786453 IBR786453 HRV786453 HHZ786453 GYD786453 GOH786453 GEL786453 FUP786453 FKT786453 FAX786453 ERB786453 EHF786453 DXJ786453 DNN786453 DDR786453 CTV786453 CJZ786453 CAD786453 BQH786453 BGL786453 AWP786453 AMT786453 ACX786453 TB786453 JF786453 WVR720917 WLV720917 WBZ720917 VSD720917 VIH720917 UYL720917 UOP720917 UET720917 TUX720917 TLB720917 TBF720917 SRJ720917 SHN720917 RXR720917 RNV720917 RDZ720917 QUD720917 QKH720917 QAL720917 PQP720917 PGT720917 OWX720917 ONB720917 ODF720917 NTJ720917 NJN720917 MZR720917 MPV720917 MFZ720917 LWD720917 LMH720917 LCL720917 KSP720917 KIT720917 JYX720917 JPB720917 JFF720917 IVJ720917 ILN720917 IBR720917 HRV720917 HHZ720917 GYD720917 GOH720917 GEL720917 FUP720917 FKT720917 FAX720917 ERB720917 EHF720917 DXJ720917 DNN720917 DDR720917 CTV720917 CJZ720917 CAD720917 BQH720917 BGL720917 AWP720917 AMT720917 ACX720917 TB720917 JF720917 WVR655381 WLV655381 WBZ655381 VSD655381 VIH655381 UYL655381 UOP655381 UET655381 TUX655381 TLB655381 TBF655381 SRJ655381 SHN655381 RXR655381 RNV655381 RDZ655381 QUD655381 QKH655381 QAL655381 PQP655381 PGT655381 OWX655381 ONB655381 ODF655381 NTJ655381 NJN655381 MZR655381 MPV655381 MFZ655381 LWD655381 LMH655381 LCL655381 KSP655381 KIT655381 JYX655381 JPB655381 JFF655381 IVJ655381 ILN655381 IBR655381 HRV655381 HHZ655381 GYD655381 GOH655381 GEL655381 FUP655381 FKT655381 FAX655381 ERB655381 EHF655381 DXJ655381 DNN655381 DDR655381 CTV655381 CJZ655381 CAD655381 BQH655381 BGL655381 AWP655381 AMT655381 ACX655381 TB655381 JF655381 WVR589845 WLV589845 WBZ589845 VSD589845 VIH589845 UYL589845 UOP589845 UET589845 TUX589845 TLB589845 TBF589845 SRJ589845 SHN589845 RXR589845 RNV589845 RDZ589845 QUD589845 QKH589845 QAL589845 PQP589845 PGT589845 OWX589845 ONB589845 ODF589845 NTJ589845 NJN589845 MZR589845 MPV589845 MFZ589845 LWD589845 LMH589845 LCL589845 KSP589845 KIT589845 JYX589845 JPB589845 JFF589845 IVJ589845 ILN589845 IBR589845 HRV589845 HHZ589845 GYD589845 GOH589845 GEL589845 FUP589845 FKT589845 FAX589845 ERB589845 EHF589845 DXJ589845 DNN589845 DDR589845 CTV589845 CJZ589845 CAD589845 BQH589845 BGL589845 AWP589845 AMT589845 ACX589845 TB589845 JF589845 WVR524309 WLV524309 WBZ524309 VSD524309 VIH524309 UYL524309 UOP524309 UET524309 TUX524309 TLB524309 TBF524309 SRJ524309 SHN524309 RXR524309 RNV524309 RDZ524309 QUD524309 QKH524309 QAL524309 PQP524309 PGT524309 OWX524309 ONB524309 ODF524309 NTJ524309 NJN524309 MZR524309 MPV524309 MFZ524309 LWD524309 LMH524309 LCL524309 KSP524309 KIT524309 JYX524309 JPB524309 JFF524309 IVJ524309 ILN524309 IBR524309 HRV524309 HHZ524309 GYD524309 GOH524309 GEL524309 FUP524309 FKT524309 FAX524309 ERB524309 EHF524309 DXJ524309 DNN524309 DDR524309 CTV524309 CJZ524309 CAD524309 BQH524309 BGL524309 AWP524309 AMT524309 ACX524309 TB524309 JF524309 WVR458773 WLV458773 WBZ458773 VSD458773 VIH458773 UYL458773 UOP458773 UET458773 TUX458773 TLB458773 TBF458773 SRJ458773 SHN458773 RXR458773 RNV458773 RDZ458773 QUD458773 QKH458773 QAL458773 PQP458773 PGT458773 OWX458773 ONB458773 ODF458773 NTJ458773 NJN458773 MZR458773 MPV458773 MFZ458773 LWD458773 LMH458773 LCL458773 KSP458773 KIT458773 JYX458773 JPB458773 JFF458773 IVJ458773 ILN458773 IBR458773 HRV458773 HHZ458773 GYD458773 GOH458773 GEL458773 FUP458773 FKT458773 FAX458773 ERB458773 EHF458773 DXJ458773 DNN458773 DDR458773 CTV458773 CJZ458773 CAD458773 BQH458773 BGL458773 AWP458773 AMT458773 ACX458773 TB458773 JF458773 WVR393237 WLV393237 WBZ393237 VSD393237 VIH393237 UYL393237 UOP393237 UET393237 TUX393237 TLB393237 TBF393237 SRJ393237 SHN393237 RXR393237 RNV393237 RDZ393237 QUD393237 QKH393237 QAL393237 PQP393237 PGT393237 OWX393237 ONB393237 ODF393237 NTJ393237 NJN393237 MZR393237 MPV393237 MFZ393237 LWD393237 LMH393237 LCL393237 KSP393237 KIT393237 JYX393237 JPB393237 JFF393237 IVJ393237 ILN393237 IBR393237 HRV393237 HHZ393237 GYD393237 GOH393237 GEL393237 FUP393237 FKT393237 FAX393237 ERB393237 EHF393237 DXJ393237 DNN393237 DDR393237 CTV393237 CJZ393237 CAD393237 BQH393237 BGL393237 AWP393237 AMT393237 ACX393237 TB393237 JF393237 WVR327701 WLV327701 WBZ327701 VSD327701 VIH327701 UYL327701 UOP327701 UET327701 TUX327701 TLB327701 TBF327701 SRJ327701 SHN327701 RXR327701 RNV327701 RDZ327701 QUD327701 QKH327701 QAL327701 PQP327701 PGT327701 OWX327701 ONB327701 ODF327701 NTJ327701 NJN327701 MZR327701 MPV327701 MFZ327701 LWD327701 LMH327701 LCL327701 KSP327701 KIT327701 JYX327701 JPB327701 JFF327701 IVJ327701 ILN327701 IBR327701 HRV327701 HHZ327701 GYD327701 GOH327701 GEL327701 FUP327701 FKT327701 FAX327701 ERB327701 EHF327701 DXJ327701 DNN327701 DDR327701 CTV327701 CJZ327701 CAD327701 BQH327701 BGL327701 AWP327701 AMT327701 ACX327701 TB327701 JF327701 WVR262165 WLV262165 WBZ262165 VSD262165 VIH262165 UYL262165 UOP262165 UET262165 TUX262165 TLB262165 TBF262165 SRJ262165 SHN262165 RXR262165 RNV262165 RDZ262165 QUD262165 QKH262165 QAL262165 PQP262165 PGT262165 OWX262165 ONB262165 ODF262165 NTJ262165 NJN262165 MZR262165 MPV262165 MFZ262165 LWD262165 LMH262165 LCL262165 KSP262165 KIT262165 JYX262165 JPB262165 JFF262165 IVJ262165 ILN262165 IBR262165 HRV262165 HHZ262165 GYD262165 GOH262165 GEL262165 FUP262165 FKT262165 FAX262165 ERB262165 EHF262165 DXJ262165 DNN262165 DDR262165 CTV262165 CJZ262165 CAD262165 BQH262165 BGL262165 AWP262165 AMT262165 ACX262165 TB262165 JF262165 WVR196629 WLV196629 WBZ196629 VSD196629 VIH196629 UYL196629 UOP196629 UET196629 TUX196629 TLB196629 TBF196629 SRJ196629 SHN196629 RXR196629 RNV196629 RDZ196629 QUD196629 QKH196629 QAL196629 PQP196629 PGT196629 OWX196629 ONB196629 ODF196629 NTJ196629 NJN196629 MZR196629 MPV196629 MFZ196629 LWD196629 LMH196629 LCL196629 KSP196629 KIT196629 JYX196629 JPB196629 JFF196629 IVJ196629 ILN196629 IBR196629 HRV196629 HHZ196629 GYD196629 GOH196629 GEL196629 FUP196629 FKT196629 FAX196629 ERB196629 EHF196629 DXJ196629 DNN196629 DDR196629 CTV196629 CJZ196629 CAD196629 BQH196629 BGL196629 AWP196629 AMT196629 ACX196629 TB196629 JF196629 WVR131093 WLV131093 WBZ131093 VSD131093 VIH131093 UYL131093 UOP131093 UET131093 TUX131093 TLB131093 TBF131093 SRJ131093 SHN131093 RXR131093 RNV131093 RDZ131093 QUD131093 QKH131093 QAL131093 PQP131093 PGT131093 OWX131093 ONB131093 ODF131093 NTJ131093 NJN131093 MZR131093 MPV131093 MFZ131093 LWD131093 LMH131093 LCL131093 KSP131093 KIT131093 JYX131093 JPB131093 JFF131093 IVJ131093 ILN131093 IBR131093 HRV131093 HHZ131093 GYD131093 GOH131093 GEL131093 FUP131093 FKT131093 FAX131093 ERB131093 EHF131093 DXJ131093 DNN131093 DDR131093 CTV131093 CJZ131093 CAD131093 BQH131093 BGL131093 AWP131093 AMT131093 ACX131093 TB131093 JF131093 WVR65557 WLV65557 WBZ65557 VSD65557 VIH65557 UYL65557 UOP65557 UET65557 TUX65557 TLB65557 TBF65557 SRJ65557 SHN65557 RXR65557 RNV65557 RDZ65557 QUD65557 QKH65557 QAL65557 PQP65557 PGT65557 OWX65557 ONB65557 ODF65557 NTJ65557 NJN65557 MZR65557 MPV65557 MFZ65557 LWD65557 LMH65557 LCL65557 KSP65557 KIT65557 JYX65557 JPB65557 JFF65557 IVJ65557 ILN65557 IBR65557 HRV65557 HHZ65557 GYD65557 GOH65557 GEL65557 FUP65557 FKT65557 FAX65557 ERB65557 EHF65557 DXJ65557 DNN65557 DDR65557 CTV65557 CJZ65557 CAD65557 BQH65557 BGL65557 AWP65557 AMT65557 ACX65557 TB65557 JF65557 WVR21 WLV21 WBZ21 VSD21 VIH21 UYL21 UOP21 UET21 TUX21 TLB21 TBF21 SRJ21 SHN21 RXR21 RNV21 RDZ21 QUD21 QKH21 QAL21 PQP21 PGT21 OWX21 ONB21 ODF21 NTJ21 NJN21 MZR21 MPV21 MFZ21 LWD21 LMH21 LCL21 KSP21 KIT21 JYX21 JPB21 JFF21 IVJ21 ILN21 IBR21 HRV21 HHZ21 GYD21 GOH21 GEL21 FUP21 FKT21 FAX21 ERB21 EHF21 DXJ21 DNN21 DDR21 CTV21 CJZ21 CAD21 BQH21 BGL21 AWP21 AMT21 ACX21" xr:uid="{00000000-0002-0000-0200-000001000000}">
      <formula1>OFFSET($AB$3:$AB$50,0,0,COUNTA($AB$3:$AB$50)+1)</formula1>
    </dataValidation>
    <dataValidation type="list" allowBlank="1" showInputMessage="1" showErrorMessage="1" errorTitle="Erreur Revêtement" error="Merci de reformuler votre demande _x000a_ou contactez un revendeur JaDecor" promptTitle="Plafonds" prompt="Choisissez votre  SAJADE" sqref="E65595 JF19 TB19 E131131 E196667 E262203 E327739 E393275 E458811 E524347 E589883 E655419 E720955 E786491 E852027 E917563 E983099 WVR983059 WLV983059 WBZ983059 VSD983059 VIH983059 UYL983059 UOP983059 UET983059 TUX983059 TLB983059 TBF983059 SRJ983059 SHN983059 RXR983059 RNV983059 RDZ983059 QUD983059 QKH983059 QAL983059 PQP983059 PGT983059 OWX983059 ONB983059 ODF983059 NTJ983059 NJN983059 MZR983059 MPV983059 MFZ983059 LWD983059 LMH983059 LCL983059 KSP983059 KIT983059 JYX983059 JPB983059 JFF983059 IVJ983059 ILN983059 IBR983059 HRV983059 HHZ983059 GYD983059 GOH983059 GEL983059 FUP983059 FKT983059 FAX983059 ERB983059 EHF983059 DXJ983059 DNN983059 DDR983059 CTV983059 CJZ983059 CAD983059 BQH983059 BGL983059 AWP983059 AMT983059 ACX983059 TB983059 JF983059 WVR917523 WLV917523 WBZ917523 VSD917523 VIH917523 UYL917523 UOP917523 UET917523 TUX917523 TLB917523 TBF917523 SRJ917523 SHN917523 RXR917523 RNV917523 RDZ917523 QUD917523 QKH917523 QAL917523 PQP917523 PGT917523 OWX917523 ONB917523 ODF917523 NTJ917523 NJN917523 MZR917523 MPV917523 MFZ917523 LWD917523 LMH917523 LCL917523 KSP917523 KIT917523 JYX917523 JPB917523 JFF917523 IVJ917523 ILN917523 IBR917523 HRV917523 HHZ917523 GYD917523 GOH917523 GEL917523 FUP917523 FKT917523 FAX917523 ERB917523 EHF917523 DXJ917523 DNN917523 DDR917523 CTV917523 CJZ917523 CAD917523 BQH917523 BGL917523 AWP917523 AMT917523 ACX917523 TB917523 JF917523 WVR851987 WLV851987 WBZ851987 VSD851987 VIH851987 UYL851987 UOP851987 UET851987 TUX851987 TLB851987 TBF851987 SRJ851987 SHN851987 RXR851987 RNV851987 RDZ851987 QUD851987 QKH851987 QAL851987 PQP851987 PGT851987 OWX851987 ONB851987 ODF851987 NTJ851987 NJN851987 MZR851987 MPV851987 MFZ851987 LWD851987 LMH851987 LCL851987 KSP851987 KIT851987 JYX851987 JPB851987 JFF851987 IVJ851987 ILN851987 IBR851987 HRV851987 HHZ851987 GYD851987 GOH851987 GEL851987 FUP851987 FKT851987 FAX851987 ERB851987 EHF851987 DXJ851987 DNN851987 DDR851987 CTV851987 CJZ851987 CAD851987 BQH851987 BGL851987 AWP851987 AMT851987 ACX851987 TB851987 JF851987 WVR786451 WLV786451 WBZ786451 VSD786451 VIH786451 UYL786451 UOP786451 UET786451 TUX786451 TLB786451 TBF786451 SRJ786451 SHN786451 RXR786451 RNV786451 RDZ786451 QUD786451 QKH786451 QAL786451 PQP786451 PGT786451 OWX786451 ONB786451 ODF786451 NTJ786451 NJN786451 MZR786451 MPV786451 MFZ786451 LWD786451 LMH786451 LCL786451 KSP786451 KIT786451 JYX786451 JPB786451 JFF786451 IVJ786451 ILN786451 IBR786451 HRV786451 HHZ786451 GYD786451 GOH786451 GEL786451 FUP786451 FKT786451 FAX786451 ERB786451 EHF786451 DXJ786451 DNN786451 DDR786451 CTV786451 CJZ786451 CAD786451 BQH786451 BGL786451 AWP786451 AMT786451 ACX786451 TB786451 JF786451 WVR720915 WLV720915 WBZ720915 VSD720915 VIH720915 UYL720915 UOP720915 UET720915 TUX720915 TLB720915 TBF720915 SRJ720915 SHN720915 RXR720915 RNV720915 RDZ720915 QUD720915 QKH720915 QAL720915 PQP720915 PGT720915 OWX720915 ONB720915 ODF720915 NTJ720915 NJN720915 MZR720915 MPV720915 MFZ720915 LWD720915 LMH720915 LCL720915 KSP720915 KIT720915 JYX720915 JPB720915 JFF720915 IVJ720915 ILN720915 IBR720915 HRV720915 HHZ720915 GYD720915 GOH720915 GEL720915 FUP720915 FKT720915 FAX720915 ERB720915 EHF720915 DXJ720915 DNN720915 DDR720915 CTV720915 CJZ720915 CAD720915 BQH720915 BGL720915 AWP720915 AMT720915 ACX720915 TB720915 JF720915 WVR655379 WLV655379 WBZ655379 VSD655379 VIH655379 UYL655379 UOP655379 UET655379 TUX655379 TLB655379 TBF655379 SRJ655379 SHN655379 RXR655379 RNV655379 RDZ655379 QUD655379 QKH655379 QAL655379 PQP655379 PGT655379 OWX655379 ONB655379 ODF655379 NTJ655379 NJN655379 MZR655379 MPV655379 MFZ655379 LWD655379 LMH655379 LCL655379 KSP655379 KIT655379 JYX655379 JPB655379 JFF655379 IVJ655379 ILN655379 IBR655379 HRV655379 HHZ655379 GYD655379 GOH655379 GEL655379 FUP655379 FKT655379 FAX655379 ERB655379 EHF655379 DXJ655379 DNN655379 DDR655379 CTV655379 CJZ655379 CAD655379 BQH655379 BGL655379 AWP655379 AMT655379 ACX655379 TB655379 JF655379 WVR589843 WLV589843 WBZ589843 VSD589843 VIH589843 UYL589843 UOP589843 UET589843 TUX589843 TLB589843 TBF589843 SRJ589843 SHN589843 RXR589843 RNV589843 RDZ589843 QUD589843 QKH589843 QAL589843 PQP589843 PGT589843 OWX589843 ONB589843 ODF589843 NTJ589843 NJN589843 MZR589843 MPV589843 MFZ589843 LWD589843 LMH589843 LCL589843 KSP589843 KIT589843 JYX589843 JPB589843 JFF589843 IVJ589843 ILN589843 IBR589843 HRV589843 HHZ589843 GYD589843 GOH589843 GEL589843 FUP589843 FKT589843 FAX589843 ERB589843 EHF589843 DXJ589843 DNN589843 DDR589843 CTV589843 CJZ589843 CAD589843 BQH589843 BGL589843 AWP589843 AMT589843 ACX589843 TB589843 JF589843 WVR524307 WLV524307 WBZ524307 VSD524307 VIH524307 UYL524307 UOP524307 UET524307 TUX524307 TLB524307 TBF524307 SRJ524307 SHN524307 RXR524307 RNV524307 RDZ524307 QUD524307 QKH524307 QAL524307 PQP524307 PGT524307 OWX524307 ONB524307 ODF524307 NTJ524307 NJN524307 MZR524307 MPV524307 MFZ524307 LWD524307 LMH524307 LCL524307 KSP524307 KIT524307 JYX524307 JPB524307 JFF524307 IVJ524307 ILN524307 IBR524307 HRV524307 HHZ524307 GYD524307 GOH524307 GEL524307 FUP524307 FKT524307 FAX524307 ERB524307 EHF524307 DXJ524307 DNN524307 DDR524307 CTV524307 CJZ524307 CAD524307 BQH524307 BGL524307 AWP524307 AMT524307 ACX524307 TB524307 JF524307 WVR458771 WLV458771 WBZ458771 VSD458771 VIH458771 UYL458771 UOP458771 UET458771 TUX458771 TLB458771 TBF458771 SRJ458771 SHN458771 RXR458771 RNV458771 RDZ458771 QUD458771 QKH458771 QAL458771 PQP458771 PGT458771 OWX458771 ONB458771 ODF458771 NTJ458771 NJN458771 MZR458771 MPV458771 MFZ458771 LWD458771 LMH458771 LCL458771 KSP458771 KIT458771 JYX458771 JPB458771 JFF458771 IVJ458771 ILN458771 IBR458771 HRV458771 HHZ458771 GYD458771 GOH458771 GEL458771 FUP458771 FKT458771 FAX458771 ERB458771 EHF458771 DXJ458771 DNN458771 DDR458771 CTV458771 CJZ458771 CAD458771 BQH458771 BGL458771 AWP458771 AMT458771 ACX458771 TB458771 JF458771 WVR393235 WLV393235 WBZ393235 VSD393235 VIH393235 UYL393235 UOP393235 UET393235 TUX393235 TLB393235 TBF393235 SRJ393235 SHN393235 RXR393235 RNV393235 RDZ393235 QUD393235 QKH393235 QAL393235 PQP393235 PGT393235 OWX393235 ONB393235 ODF393235 NTJ393235 NJN393235 MZR393235 MPV393235 MFZ393235 LWD393235 LMH393235 LCL393235 KSP393235 KIT393235 JYX393235 JPB393235 JFF393235 IVJ393235 ILN393235 IBR393235 HRV393235 HHZ393235 GYD393235 GOH393235 GEL393235 FUP393235 FKT393235 FAX393235 ERB393235 EHF393235 DXJ393235 DNN393235 DDR393235 CTV393235 CJZ393235 CAD393235 BQH393235 BGL393235 AWP393235 AMT393235 ACX393235 TB393235 JF393235 WVR327699 WLV327699 WBZ327699 VSD327699 VIH327699 UYL327699 UOP327699 UET327699 TUX327699 TLB327699 TBF327699 SRJ327699 SHN327699 RXR327699 RNV327699 RDZ327699 QUD327699 QKH327699 QAL327699 PQP327699 PGT327699 OWX327699 ONB327699 ODF327699 NTJ327699 NJN327699 MZR327699 MPV327699 MFZ327699 LWD327699 LMH327699 LCL327699 KSP327699 KIT327699 JYX327699 JPB327699 JFF327699 IVJ327699 ILN327699 IBR327699 HRV327699 HHZ327699 GYD327699 GOH327699 GEL327699 FUP327699 FKT327699 FAX327699 ERB327699 EHF327699 DXJ327699 DNN327699 DDR327699 CTV327699 CJZ327699 CAD327699 BQH327699 BGL327699 AWP327699 AMT327699 ACX327699 TB327699 JF327699 WVR262163 WLV262163 WBZ262163 VSD262163 VIH262163 UYL262163 UOP262163 UET262163 TUX262163 TLB262163 TBF262163 SRJ262163 SHN262163 RXR262163 RNV262163 RDZ262163 QUD262163 QKH262163 QAL262163 PQP262163 PGT262163 OWX262163 ONB262163 ODF262163 NTJ262163 NJN262163 MZR262163 MPV262163 MFZ262163 LWD262163 LMH262163 LCL262163 KSP262163 KIT262163 JYX262163 JPB262163 JFF262163 IVJ262163 ILN262163 IBR262163 HRV262163 HHZ262163 GYD262163 GOH262163 GEL262163 FUP262163 FKT262163 FAX262163 ERB262163 EHF262163 DXJ262163 DNN262163 DDR262163 CTV262163 CJZ262163 CAD262163 BQH262163 BGL262163 AWP262163 AMT262163 ACX262163 TB262163 JF262163 WVR196627 WLV196627 WBZ196627 VSD196627 VIH196627 UYL196627 UOP196627 UET196627 TUX196627 TLB196627 TBF196627 SRJ196627 SHN196627 RXR196627 RNV196627 RDZ196627 QUD196627 QKH196627 QAL196627 PQP196627 PGT196627 OWX196627 ONB196627 ODF196627 NTJ196627 NJN196627 MZR196627 MPV196627 MFZ196627 LWD196627 LMH196627 LCL196627 KSP196627 KIT196627 JYX196627 JPB196627 JFF196627 IVJ196627 ILN196627 IBR196627 HRV196627 HHZ196627 GYD196627 GOH196627 GEL196627 FUP196627 FKT196627 FAX196627 ERB196627 EHF196627 DXJ196627 DNN196627 DDR196627 CTV196627 CJZ196627 CAD196627 BQH196627 BGL196627 AWP196627 AMT196627 ACX196627 TB196627 JF196627 WVR131091 WLV131091 WBZ131091 VSD131091 VIH131091 UYL131091 UOP131091 UET131091 TUX131091 TLB131091 TBF131091 SRJ131091 SHN131091 RXR131091 RNV131091 RDZ131091 QUD131091 QKH131091 QAL131091 PQP131091 PGT131091 OWX131091 ONB131091 ODF131091 NTJ131091 NJN131091 MZR131091 MPV131091 MFZ131091 LWD131091 LMH131091 LCL131091 KSP131091 KIT131091 JYX131091 JPB131091 JFF131091 IVJ131091 ILN131091 IBR131091 HRV131091 HHZ131091 GYD131091 GOH131091 GEL131091 FUP131091 FKT131091 FAX131091 ERB131091 EHF131091 DXJ131091 DNN131091 DDR131091 CTV131091 CJZ131091 CAD131091 BQH131091 BGL131091 AWP131091 AMT131091 ACX131091 TB131091 JF131091 WVR65555 WLV65555 WBZ65555 VSD65555 VIH65555 UYL65555 UOP65555 UET65555 TUX65555 TLB65555 TBF65555 SRJ65555 SHN65555 RXR65555 RNV65555 RDZ65555 QUD65555 QKH65555 QAL65555 PQP65555 PGT65555 OWX65555 ONB65555 ODF65555 NTJ65555 NJN65555 MZR65555 MPV65555 MFZ65555 LWD65555 LMH65555 LCL65555 KSP65555 KIT65555 JYX65555 JPB65555 JFF65555 IVJ65555 ILN65555 IBR65555 HRV65555 HHZ65555 GYD65555 GOH65555 GEL65555 FUP65555 FKT65555 FAX65555 ERB65555 EHF65555 DXJ65555 DNN65555 DDR65555 CTV65555 CJZ65555 CAD65555 BQH65555 BGL65555 AWP65555 AMT65555 ACX65555 TB65555 JF65555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xr:uid="{00000000-0002-0000-0200-000002000000}">
      <formula1>$AB$2:$AB$50</formula1>
    </dataValidation>
  </dataValidations>
  <printOptions horizontalCentered="1" verticalCentered="1"/>
  <pageMargins left="0.19685039370078741" right="0.11811023622047245" top="0.15748031496062992" bottom="0.15748031496062992"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1" r:id="rId4" name="Check Box 305">
              <controlPr locked="0" defaultSize="0" autoFill="0" autoLine="0" autoPict="0">
                <anchor moveWithCells="1">
                  <from>
                    <xdr:col>4</xdr:col>
                    <xdr:colOff>1800225</xdr:colOff>
                    <xdr:row>45</xdr:row>
                    <xdr:rowOff>152400</xdr:rowOff>
                  </from>
                  <to>
                    <xdr:col>6</xdr:col>
                    <xdr:colOff>9525</xdr:colOff>
                    <xdr:row>47</xdr:row>
                    <xdr:rowOff>38100</xdr:rowOff>
                  </to>
                </anchor>
              </controlPr>
            </control>
          </mc:Choice>
        </mc:AlternateContent>
        <mc:AlternateContent xmlns:mc="http://schemas.openxmlformats.org/markup-compatibility/2006">
          <mc:Choice Requires="x14">
            <control shapeId="4403" r:id="rId5" name="Check Box 307">
              <controlPr locked="0" defaultSize="0" autoFill="0" autoLine="0" autoPict="0">
                <anchor moveWithCells="1">
                  <from>
                    <xdr:col>10</xdr:col>
                    <xdr:colOff>400050</xdr:colOff>
                    <xdr:row>45</xdr:row>
                    <xdr:rowOff>142875</xdr:rowOff>
                  </from>
                  <to>
                    <xdr:col>11</xdr:col>
                    <xdr:colOff>66675</xdr:colOff>
                    <xdr:row>47</xdr:row>
                    <xdr:rowOff>38100</xdr:rowOff>
                  </to>
                </anchor>
              </controlPr>
            </control>
          </mc:Choice>
        </mc:AlternateContent>
      </controls>
    </mc:Choice>
  </mc:AlternateContent>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19</vt:i4>
      </vt:variant>
    </vt:vector>
  </HeadingPairs>
  <TitlesOfParts>
    <vt:vector size="24" baseType="lpstr">
      <vt:lpstr>Formules</vt:lpstr>
      <vt:lpstr>DonnesP-Jadestone</vt:lpstr>
      <vt:lpstr>Images Jadestone</vt:lpstr>
      <vt:lpstr>Vos Besoins-Jadestone</vt:lpstr>
      <vt:lpstr>Metre-Jadestone</vt:lpstr>
      <vt:lpstr>'Metre-Jadestone'!ANNULNB3</vt:lpstr>
      <vt:lpstr>'Metre-Jadestone'!ANNULNB4</vt:lpstr>
      <vt:lpstr>choix_nom</vt:lpstr>
      <vt:lpstr>CodeDP</vt:lpstr>
      <vt:lpstr>ColP</vt:lpstr>
      <vt:lpstr>GamP</vt:lpstr>
      <vt:lpstr>GamPBis</vt:lpstr>
      <vt:lpstr>liste_Prépa</vt:lpstr>
      <vt:lpstr>MetrProdPx</vt:lpstr>
      <vt:lpstr>ModeRegP</vt:lpstr>
      <vt:lpstr>nom</vt:lpstr>
      <vt:lpstr>Prépa</vt:lpstr>
      <vt:lpstr>PrimP</vt:lpstr>
      <vt:lpstr>RefNom_Decors</vt:lpstr>
      <vt:lpstr>S_Couches</vt:lpstr>
      <vt:lpstr>SecteurP</vt:lpstr>
      <vt:lpstr>TableP</vt:lpstr>
      <vt:lpstr>'Metre-Jadestone'!Zone_d_impression</vt:lpstr>
      <vt:lpstr>'Vos Besoins-Jadestone'!Zone_d_impression</vt:lpstr>
    </vt:vector>
  </TitlesOfParts>
  <Company>JADECOR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JADECOR</dc:creator>
  <cp:lastModifiedBy>GOEPFERT</cp:lastModifiedBy>
  <cp:lastPrinted>2018-12-15T09:30:33Z</cp:lastPrinted>
  <dcterms:created xsi:type="dcterms:W3CDTF">2011-09-21T09:06:18Z</dcterms:created>
  <dcterms:modified xsi:type="dcterms:W3CDTF">2018-12-19T10:30:04Z</dcterms:modified>
</cp:coreProperties>
</file>