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624"/>
  <workbookPr codeName="ThisWorkbook" defaultThemeVersion="124226"/>
  <mc:AlternateContent xmlns:mc="http://schemas.openxmlformats.org/markup-compatibility/2006">
    <mc:Choice Requires="x15">
      <x15ac:absPath xmlns:x15ac="http://schemas.microsoft.com/office/spreadsheetml/2010/11/ac" url="C:\Users\Goepfert\Documents\0JadecorDocs\wordpress\2019-Sauvegarde-Site-Peinture\03-Site contenu\01-Transferer\Documents\Doc-Utiles\09-Tableaux Excel\01-Sajade\"/>
    </mc:Choice>
  </mc:AlternateContent>
  <xr:revisionPtr revIDLastSave="0" documentId="13_ncr:1_{9F6B361E-D307-48CF-9C9D-F0A181816268}" xr6:coauthVersionLast="45" xr6:coauthVersionMax="45" xr10:uidLastSave="{00000000-0000-0000-0000-000000000000}"/>
  <workbookProtection workbookAlgorithmName="SHA-512" workbookHashValue="85lyHgFPaMlOj+YQYqkz5i7aRjm1wfruzKd1yDLlxpv4q22RIjqm2cadcuGR4v/2D9jD9fvwRwULIRZGpvi7vQ==" workbookSaltValue="AITDou27HUeGRrD0NmkyXg==" workbookSpinCount="100000" lockStructure="1"/>
  <bookViews>
    <workbookView xWindow="-120" yWindow="-120" windowWidth="29040" windowHeight="15840" firstSheet="4" activeTab="4" xr2:uid="{00000000-000D-0000-FFFF-FFFF00000000}"/>
  </bookViews>
  <sheets>
    <sheet name="Formules" sheetId="8" state="hidden" r:id="rId1"/>
    <sheet name="Couleurs-Sajade" sheetId="9" state="hidden" r:id="rId2"/>
    <sheet name="Images Sajade" sheetId="10" state="hidden" r:id="rId3"/>
    <sheet name="DonnesP-Sajade" sheetId="1" state="hidden" r:id="rId4"/>
    <sheet name="Vos Besoins-Sajade" sheetId="2" r:id="rId5"/>
    <sheet name="Metre-Sajade" sheetId="7" r:id="rId6"/>
    <sheet name="Calcul Qte-SILK" sheetId="3" r:id="rId7"/>
    <sheet name="Images Silk" sheetId="11" state="hidden" r:id="rId8"/>
    <sheet name="CGV PRO" sheetId="4" state="hidden" r:id="rId9"/>
  </sheets>
  <definedNames>
    <definedName name="ANNULNB3" localSheetId="5">'Metre-Sajade'!$AI$17:$AI$84</definedName>
    <definedName name="ANNULNB4" localSheetId="5">'Metre-Sajade'!$AK$17:$AK$84</definedName>
    <definedName name="choix_nom">'Metre-Sajade'!$E$41</definedName>
    <definedName name="CodeDP">'DonnesP-Sajade'!$B$11:$E$376</definedName>
    <definedName name="CodeLTP">'Couleurs-Sajade'!$E$31:$F$37</definedName>
    <definedName name="CodePXP">'Couleurs-Sajade'!$E$14:$F$19</definedName>
    <definedName name="ColP">'DonnesP-Sajade'!$I$18:$I$189</definedName>
    <definedName name="FormDeuxP">IF(OR('DonnesP-Sajade'!XFD1="",COUNTIF(GamP,'DonnesP-Sajade'!XFD1)&gt;0),"",INDEX(OFFSET(ColP,0,SUMPRODUCT((TableP='DonnesP-Sajade'!XFD1)*COLUMN(GamP))-COLUMN(GamP)+1),MATCH('DonnesP-Sajade'!XFD1,OFFSET(ColP,0,SUMPRODUCT((TableP='DonnesP-Sajade'!XFD1)*COLUMN(GamP))-COLUMN(GamP)),0)))</definedName>
    <definedName name="FormP">IF(OR('Vos Besoins-Sajade'!C1="",COUNTIF(GamP, 'Vos Besoins-Sajade'!C1)&gt;0),"",INDEX(OFFSET(ColP,0,SUMPRODUCT((TableP='Vos Besoins-Sajade'!C1)*COLUMN(GamP))-COLUMN(GamP)+1),MATCH('Vos Besoins-Sajade'!C1,OFFSET(ColP,0,SUMPRODUCT((TableP='Vos Besoins-Sajade'!C1)*COLUMN(GamP))-COLUMN(GamP)),0)))</definedName>
    <definedName name="GamP">'DonnesP-Sajade'!$I$17:$AF$17</definedName>
    <definedName name="GamPBis">'DonnesP-Sajade'!$I$194:$I$211</definedName>
    <definedName name="liste_Prépa">'Metre-Sajade'!$AL$17:$AL$84</definedName>
    <definedName name="MetrProdPx">'Metre-Sajade'!$AA$3:$AB$89</definedName>
    <definedName name="ModeRegP">'DonnesP-Sajade'!$AC$3:$AC$9</definedName>
    <definedName name="nom">'Metre-Sajade'!$AF$17:$AF$84</definedName>
    <definedName name="Prépa">'Metre-Sajade'!$AG$17:$AG$84</definedName>
    <definedName name="PrimP">'DonnesP-Sajade'!$I$17</definedName>
    <definedName name="RefImg_Murs">OFFSET('Images Sajade'!$B$2,MATCH('Metre-Sajade'!$E$21:$F$21,'Images Sajade'!$A$2:$A$87,0)-1,)</definedName>
    <definedName name="RefImg_Plafond">OFFSET('Images Sajade'!$B$2,MATCH('Metre-Sajade'!$E$19:$F$19,'Images Sajade'!$A$2:$A$87,0)-1,)</definedName>
    <definedName name="RefImg_Silk">OFFSET('Images Silk'!$B$2,MATCH('Calcul Qte-SILK'!$E$23:$F$23,'Images Silk'!$A$2:$A$112,0)-1,)</definedName>
    <definedName name="RefNom_Murs">'Images Sajade'!$A$2:$A$87</definedName>
    <definedName name="RefNom_Plafond">'Images Sajade'!$A$2:$A$87</definedName>
    <definedName name="RefNom_Silk">'Images Silk'!$A$2:$A$112</definedName>
    <definedName name="S_Couches">'Metre-Sajade'!$AH$17:$AH$84</definedName>
    <definedName name="SecteurP">'DonnesP-Sajade'!$AJ$3:$AJ$109</definedName>
    <definedName name="TableP">'DonnesP-Sajade'!$I$18:$AF$189</definedName>
    <definedName name="_xlnm.Print_Area" localSheetId="6">'Calcul Qte-SILK'!$C$4:$Q$35</definedName>
    <definedName name="_xlnm.Print_Area" localSheetId="8">'CGV PRO'!$B$2:$B$83</definedName>
    <definedName name="_xlnm.Print_Area" localSheetId="5">'Metre-Sajade'!$C$2:$Q$67</definedName>
    <definedName name="_xlnm.Print_Area" localSheetId="4">'Vos Besoins-Sajade'!$B$3:$J$38</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53" i="1" l="1"/>
  <c r="N54" i="1"/>
  <c r="N55" i="1"/>
  <c r="N56" i="1"/>
  <c r="N57" i="1"/>
  <c r="N58" i="1"/>
  <c r="N59" i="1"/>
  <c r="N60" i="1"/>
  <c r="N61" i="1"/>
  <c r="N62" i="1"/>
  <c r="N63" i="1"/>
  <c r="N64" i="1"/>
  <c r="N65" i="1"/>
  <c r="N66" i="1"/>
  <c r="N67" i="1"/>
  <c r="M53" i="1"/>
  <c r="M54" i="1"/>
  <c r="M55" i="1"/>
  <c r="M56" i="1"/>
  <c r="M57" i="1"/>
  <c r="M58" i="1"/>
  <c r="M59" i="1"/>
  <c r="M60" i="1"/>
  <c r="M61" i="1"/>
  <c r="M62" i="1"/>
  <c r="M63" i="1"/>
  <c r="M64" i="1"/>
  <c r="M65" i="1"/>
  <c r="M66" i="1"/>
  <c r="M67" i="1"/>
  <c r="J20" i="1"/>
  <c r="J21" i="1"/>
  <c r="J22" i="1"/>
  <c r="J23" i="1"/>
  <c r="J24" i="1"/>
  <c r="J25" i="1"/>
  <c r="J26" i="1"/>
  <c r="J27" i="1"/>
  <c r="J28" i="1"/>
  <c r="J29" i="1"/>
  <c r="J30" i="1"/>
  <c r="J31" i="1"/>
  <c r="J32" i="1"/>
  <c r="J33" i="1"/>
  <c r="I20" i="1"/>
  <c r="I21" i="1"/>
  <c r="I22" i="1"/>
  <c r="I23" i="1"/>
  <c r="I24" i="1"/>
  <c r="I25" i="1"/>
  <c r="I26" i="1"/>
  <c r="I27" i="1"/>
  <c r="I28" i="1"/>
  <c r="I29" i="1"/>
  <c r="I30" i="1"/>
  <c r="I31" i="1"/>
  <c r="I32" i="1"/>
  <c r="I33" i="1"/>
  <c r="AF20" i="1" l="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N20" i="1" l="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L19" i="1"/>
  <c r="L20" i="1"/>
  <c r="L21" i="1"/>
  <c r="L22" i="1"/>
  <c r="L23" i="1"/>
  <c r="L24" i="1"/>
  <c r="L25" i="1"/>
  <c r="L26" i="1"/>
  <c r="L27" i="1"/>
  <c r="L28" i="1"/>
  <c r="L29" i="1"/>
  <c r="L30" i="1"/>
  <c r="L31" i="1"/>
  <c r="L32" i="1"/>
  <c r="L33" i="1"/>
  <c r="K19" i="1"/>
  <c r="K20" i="1"/>
  <c r="K21" i="1"/>
  <c r="K22" i="1"/>
  <c r="K23" i="1"/>
  <c r="K24" i="1"/>
  <c r="K25" i="1"/>
  <c r="K26" i="1"/>
  <c r="K27" i="1"/>
  <c r="K28" i="1"/>
  <c r="K29" i="1"/>
  <c r="K30" i="1"/>
  <c r="K31" i="1"/>
  <c r="K32" i="1"/>
  <c r="K33" i="1"/>
  <c r="AB94" i="7" l="1"/>
  <c r="W51" i="7" s="1"/>
  <c r="AB93" i="7"/>
  <c r="W50" i="7" s="1"/>
  <c r="AA94" i="7"/>
  <c r="AA93" i="7"/>
  <c r="AB95" i="7"/>
  <c r="W52" i="7" s="1"/>
  <c r="AA95" i="7"/>
  <c r="AA71" i="7"/>
  <c r="AB71" i="7"/>
  <c r="AA72" i="7"/>
  <c r="AB72" i="7"/>
  <c r="AA73" i="7"/>
  <c r="AB73" i="7"/>
  <c r="AA74" i="7"/>
  <c r="AB74" i="7"/>
  <c r="AA75" i="7"/>
  <c r="AB75" i="7"/>
  <c r="AA76" i="7"/>
  <c r="AB76" i="7"/>
  <c r="AA77" i="7"/>
  <c r="AB77" i="7"/>
  <c r="AA78" i="7"/>
  <c r="AB78" i="7"/>
  <c r="AA79" i="7"/>
  <c r="AB79" i="7"/>
  <c r="AA80" i="7"/>
  <c r="AB80" i="7"/>
  <c r="AA81" i="7"/>
  <c r="AB81" i="7"/>
  <c r="AA34" i="7"/>
  <c r="AB34" i="7"/>
  <c r="AA35" i="7"/>
  <c r="AB35" i="7"/>
  <c r="AA36" i="7"/>
  <c r="AB36" i="7"/>
  <c r="AA37" i="7"/>
  <c r="AB37" i="7"/>
  <c r="AA38" i="7"/>
  <c r="AB38" i="7"/>
  <c r="AA39" i="7"/>
  <c r="AB39" i="7"/>
  <c r="AA40" i="7"/>
  <c r="AB40" i="7"/>
  <c r="AA41" i="7"/>
  <c r="AB41" i="7"/>
  <c r="AA42" i="7"/>
  <c r="AB42" i="7"/>
  <c r="AA43" i="7"/>
  <c r="AB43" i="7"/>
  <c r="AA44" i="7"/>
  <c r="AB44" i="7"/>
  <c r="AA45" i="7"/>
  <c r="AB45" i="7"/>
  <c r="AA46" i="7"/>
  <c r="AB46" i="7"/>
  <c r="AA47" i="7"/>
  <c r="AB47" i="7"/>
  <c r="AA48" i="7"/>
  <c r="AB48" i="7"/>
  <c r="AA49" i="7"/>
  <c r="AB49" i="7"/>
  <c r="AA50" i="7"/>
  <c r="AB50" i="7"/>
  <c r="AA51" i="7"/>
  <c r="AB51" i="7"/>
  <c r="AA52" i="7"/>
  <c r="AB52" i="7"/>
  <c r="AA53" i="7"/>
  <c r="AB53" i="7"/>
  <c r="AA54" i="7"/>
  <c r="AB54" i="7"/>
  <c r="AA55" i="7"/>
  <c r="AB55" i="7"/>
  <c r="AA56" i="7"/>
  <c r="AB56" i="7"/>
  <c r="AA57" i="7"/>
  <c r="AB57" i="7"/>
  <c r="AA58" i="7"/>
  <c r="AB58" i="7"/>
  <c r="AA59" i="7"/>
  <c r="AB59" i="7"/>
  <c r="AA60" i="7"/>
  <c r="AB60" i="7"/>
  <c r="AA61" i="7"/>
  <c r="AB61" i="7"/>
  <c r="AA62" i="7"/>
  <c r="AB62" i="7"/>
  <c r="AA63" i="7"/>
  <c r="AB63" i="7"/>
  <c r="AA64" i="7"/>
  <c r="AB64" i="7"/>
  <c r="AA65" i="7"/>
  <c r="AB65" i="7"/>
  <c r="AA66" i="7"/>
  <c r="AB66" i="7"/>
  <c r="AA67" i="7"/>
  <c r="AB67" i="7"/>
  <c r="AA68" i="7"/>
  <c r="AB68" i="7"/>
  <c r="AA19" i="7"/>
  <c r="AB19" i="7"/>
  <c r="AA20" i="7"/>
  <c r="AB20" i="7"/>
  <c r="AA21" i="7"/>
  <c r="AB21" i="7"/>
  <c r="AA22" i="7"/>
  <c r="AB22" i="7"/>
  <c r="AA23" i="7"/>
  <c r="AB23" i="7"/>
  <c r="AA24" i="7"/>
  <c r="AB24" i="7"/>
  <c r="AA25" i="7"/>
  <c r="AB25" i="7"/>
  <c r="AA26" i="7"/>
  <c r="AB26" i="7"/>
  <c r="AA27" i="7"/>
  <c r="AB27" i="7"/>
  <c r="AA28" i="7"/>
  <c r="AB28" i="7"/>
  <c r="AA29" i="7"/>
  <c r="AB29" i="7"/>
  <c r="AA30" i="7"/>
  <c r="AB30" i="7"/>
  <c r="AA31" i="7"/>
  <c r="AB31" i="7"/>
  <c r="AA5" i="7"/>
  <c r="AB5" i="7"/>
  <c r="AA6" i="7"/>
  <c r="AB6" i="7"/>
  <c r="AA7" i="7"/>
  <c r="AB7" i="7"/>
  <c r="AA8" i="7"/>
  <c r="AB8" i="7"/>
  <c r="AA9" i="7"/>
  <c r="AB9" i="7"/>
  <c r="AA10" i="7"/>
  <c r="AB10" i="7"/>
  <c r="AA11" i="7"/>
  <c r="AB11" i="7"/>
  <c r="AA12" i="7"/>
  <c r="AB12" i="7"/>
  <c r="AA13" i="7"/>
  <c r="AB13" i="7"/>
  <c r="AA14" i="7"/>
  <c r="AB14" i="7"/>
  <c r="AA15" i="7"/>
  <c r="AB15" i="7"/>
  <c r="AA16" i="7"/>
  <c r="AB16" i="7"/>
  <c r="D8" i="2"/>
  <c r="H115" i="9"/>
  <c r="F9" i="9"/>
  <c r="F19" i="9" s="1"/>
  <c r="F8" i="9"/>
  <c r="F18" i="9" s="1"/>
  <c r="F7" i="9"/>
  <c r="F17" i="9" s="1"/>
  <c r="F6" i="9"/>
  <c r="F16" i="9" s="1"/>
  <c r="F5" i="9"/>
  <c r="F15" i="9" s="1"/>
  <c r="C5" i="9"/>
  <c r="H4" i="9"/>
  <c r="H113" i="9" s="1"/>
  <c r="F4" i="9"/>
  <c r="F14" i="9" s="1"/>
  <c r="C4" i="9"/>
  <c r="H12" i="9" l="1"/>
  <c r="H32" i="9"/>
  <c r="H48" i="9"/>
  <c r="H64" i="9"/>
  <c r="H80" i="9"/>
  <c r="H96" i="9"/>
  <c r="H112" i="9"/>
  <c r="H5" i="9"/>
  <c r="H24" i="9"/>
  <c r="H40" i="9"/>
  <c r="H56" i="9"/>
  <c r="H72" i="9"/>
  <c r="H88" i="9"/>
  <c r="H104" i="9"/>
  <c r="H9" i="9"/>
  <c r="H20" i="9"/>
  <c r="H28" i="9"/>
  <c r="H36" i="9"/>
  <c r="H44" i="9"/>
  <c r="H52" i="9"/>
  <c r="H60" i="9"/>
  <c r="H68" i="9"/>
  <c r="H76" i="9"/>
  <c r="H84" i="9"/>
  <c r="H92" i="9"/>
  <c r="H100" i="9"/>
  <c r="H108" i="9"/>
  <c r="H7" i="9"/>
  <c r="H10" i="9"/>
  <c r="H22" i="9"/>
  <c r="H26" i="9"/>
  <c r="H30" i="9"/>
  <c r="H34" i="9"/>
  <c r="H38" i="9"/>
  <c r="H42" i="9"/>
  <c r="H46" i="9"/>
  <c r="H50" i="9"/>
  <c r="H54" i="9"/>
  <c r="H58" i="9"/>
  <c r="H62" i="9"/>
  <c r="H66" i="9"/>
  <c r="H70" i="9"/>
  <c r="H74" i="9"/>
  <c r="H78" i="9"/>
  <c r="H82" i="9"/>
  <c r="H86" i="9"/>
  <c r="H90" i="9"/>
  <c r="H94" i="9"/>
  <c r="H98" i="9"/>
  <c r="H102" i="9"/>
  <c r="H106" i="9"/>
  <c r="H110" i="9"/>
  <c r="H114" i="9"/>
  <c r="H6" i="9"/>
  <c r="H8" i="9"/>
  <c r="H11" i="9"/>
  <c r="H13" i="9"/>
  <c r="H14" i="9"/>
  <c r="H15" i="9"/>
  <c r="H16" i="9"/>
  <c r="H17" i="9"/>
  <c r="H18" i="9"/>
  <c r="H19" i="9"/>
  <c r="H21" i="9"/>
  <c r="H23" i="9"/>
  <c r="H25" i="9"/>
  <c r="H27" i="9"/>
  <c r="H29" i="9"/>
  <c r="H31" i="9"/>
  <c r="H33" i="9"/>
  <c r="H35" i="9"/>
  <c r="H37" i="9"/>
  <c r="H39" i="9"/>
  <c r="H41" i="9"/>
  <c r="H43" i="9"/>
  <c r="H45" i="9"/>
  <c r="H47" i="9"/>
  <c r="H49" i="9"/>
  <c r="H51" i="9"/>
  <c r="H53" i="9"/>
  <c r="H55" i="9"/>
  <c r="H57" i="9"/>
  <c r="H59" i="9"/>
  <c r="H61" i="9"/>
  <c r="H63" i="9"/>
  <c r="H65" i="9"/>
  <c r="H67" i="9"/>
  <c r="H69" i="9"/>
  <c r="H71" i="9"/>
  <c r="H73" i="9"/>
  <c r="H75" i="9"/>
  <c r="H77" i="9"/>
  <c r="H79" i="9"/>
  <c r="H81" i="9"/>
  <c r="H83" i="9"/>
  <c r="H85" i="9"/>
  <c r="H87" i="9"/>
  <c r="H89" i="9"/>
  <c r="H91" i="9"/>
  <c r="H93" i="9"/>
  <c r="H95" i="9"/>
  <c r="H97" i="9"/>
  <c r="H99" i="9"/>
  <c r="H101" i="9"/>
  <c r="H103" i="9"/>
  <c r="H105" i="9"/>
  <c r="H107" i="9"/>
  <c r="H109" i="9"/>
  <c r="H111" i="9"/>
  <c r="Z19" i="1" l="1"/>
  <c r="Z20" i="1"/>
  <c r="Y19" i="1"/>
  <c r="Y20" i="1"/>
  <c r="P20" i="1" l="1"/>
  <c r="P21" i="1"/>
  <c r="O20" i="1"/>
  <c r="O21" i="1"/>
  <c r="V20" i="1" l="1"/>
  <c r="V21" i="1"/>
  <c r="V22" i="1"/>
  <c r="V23" i="1"/>
  <c r="V24" i="1"/>
  <c r="V25" i="1"/>
  <c r="V26" i="1"/>
  <c r="V27" i="1"/>
  <c r="V28" i="1"/>
  <c r="V29" i="1"/>
  <c r="V30" i="1"/>
  <c r="V31" i="1"/>
  <c r="V32" i="1"/>
  <c r="V33" i="1"/>
  <c r="V34" i="1"/>
  <c r="V35" i="1"/>
  <c r="V36" i="1"/>
  <c r="V37" i="1"/>
  <c r="V38" i="1"/>
  <c r="V39" i="1"/>
  <c r="V40" i="1"/>
  <c r="V41" i="1"/>
  <c r="V42" i="1"/>
  <c r="V43" i="1"/>
  <c r="V44" i="1"/>
  <c r="U20" i="1"/>
  <c r="U21" i="1"/>
  <c r="U22" i="1"/>
  <c r="U23" i="1"/>
  <c r="U24" i="1"/>
  <c r="U25" i="1"/>
  <c r="U26" i="1"/>
  <c r="U27" i="1"/>
  <c r="U28" i="1"/>
  <c r="U29" i="1"/>
  <c r="U30" i="1"/>
  <c r="U31" i="1"/>
  <c r="U32" i="1"/>
  <c r="U33" i="1"/>
  <c r="U34" i="1"/>
  <c r="U35" i="1"/>
  <c r="U36" i="1"/>
  <c r="U37" i="1"/>
  <c r="U38" i="1"/>
  <c r="U39" i="1"/>
  <c r="U40" i="1"/>
  <c r="U41" i="1"/>
  <c r="U42" i="1"/>
  <c r="U43" i="1"/>
  <c r="U44" i="1"/>
  <c r="T22" i="1" l="1"/>
  <c r="T23" i="1"/>
  <c r="T24" i="1"/>
  <c r="T25" i="1"/>
  <c r="T26" i="1"/>
  <c r="T27" i="1"/>
  <c r="T28" i="1"/>
  <c r="T29" i="1"/>
  <c r="T30" i="1"/>
  <c r="T31" i="1"/>
  <c r="T32" i="1"/>
  <c r="T33" i="1"/>
  <c r="T34" i="1"/>
  <c r="S22" i="1"/>
  <c r="S23" i="1"/>
  <c r="S24" i="1"/>
  <c r="S25" i="1"/>
  <c r="S26" i="1"/>
  <c r="S27" i="1"/>
  <c r="S28" i="1"/>
  <c r="S29" i="1"/>
  <c r="S30" i="1"/>
  <c r="S31" i="1"/>
  <c r="S32" i="1"/>
  <c r="S33" i="1"/>
  <c r="S34" i="1"/>
  <c r="AD19" i="1" l="1"/>
  <c r="AC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B19" i="1"/>
  <c r="AA19" i="1"/>
  <c r="X20" i="1"/>
  <c r="W20" i="1"/>
  <c r="T20" i="1"/>
  <c r="T21" i="1"/>
  <c r="S20" i="1"/>
  <c r="S21" i="1"/>
  <c r="T19" i="1"/>
  <c r="S19" i="1"/>
  <c r="R20" i="1"/>
  <c r="R21" i="1"/>
  <c r="R22" i="1"/>
  <c r="R23" i="1"/>
  <c r="R24" i="1"/>
  <c r="Q20" i="1"/>
  <c r="Q21" i="1"/>
  <c r="Q22" i="1"/>
  <c r="Q23" i="1"/>
  <c r="Q24" i="1"/>
  <c r="AB83" i="7" l="1"/>
  <c r="AB84" i="7"/>
  <c r="AB85" i="7"/>
  <c r="AB86" i="7"/>
  <c r="AB87" i="7"/>
  <c r="AB88" i="7"/>
  <c r="AA83" i="7"/>
  <c r="AA84" i="7"/>
  <c r="AA85" i="7"/>
  <c r="AA86" i="7"/>
  <c r="AA87" i="7"/>
  <c r="AA88" i="7"/>
  <c r="AB82" i="7"/>
  <c r="AA82" i="7"/>
  <c r="AB70" i="7"/>
  <c r="AA70" i="7"/>
  <c r="AB69" i="7"/>
  <c r="AA69" i="7"/>
  <c r="AB33" i="7"/>
  <c r="AA33" i="7"/>
  <c r="AB32" i="7"/>
  <c r="AA32" i="7"/>
  <c r="AB18" i="7"/>
  <c r="AA18" i="7"/>
  <c r="AB17" i="7"/>
  <c r="AA17" i="7"/>
  <c r="AB4" i="7"/>
  <c r="AA4" i="7"/>
  <c r="Z18" i="1"/>
  <c r="Y18" i="1"/>
  <c r="I19" i="1"/>
  <c r="J19" i="1"/>
  <c r="D5" i="2" l="1"/>
  <c r="I8" i="2" s="1"/>
  <c r="L19" i="2"/>
  <c r="K19" i="2"/>
  <c r="AF19" i="1" l="1"/>
  <c r="AE19" i="1"/>
  <c r="T18" i="1"/>
  <c r="S18" i="1"/>
  <c r="I10" i="2" l="1"/>
  <c r="B10" i="2"/>
  <c r="AA3" i="7"/>
  <c r="AB3" i="7"/>
  <c r="AJ84" i="7"/>
  <c r="AI83" i="7"/>
  <c r="AJ83" i="7" s="1"/>
  <c r="AE83" i="7"/>
  <c r="AI82" i="7"/>
  <c r="AJ82" i="7" s="1"/>
  <c r="AE82" i="7"/>
  <c r="AI81" i="7"/>
  <c r="AJ81" i="7" s="1"/>
  <c r="AE81" i="7"/>
  <c r="AI80" i="7"/>
  <c r="AE80" i="7"/>
  <c r="AI79" i="7"/>
  <c r="AJ79" i="7" s="1"/>
  <c r="AE79" i="7"/>
  <c r="AI78" i="7"/>
  <c r="AJ78" i="7" s="1"/>
  <c r="AE78" i="7"/>
  <c r="AI77" i="7"/>
  <c r="AJ77" i="7" s="1"/>
  <c r="AE77" i="7"/>
  <c r="AI76" i="7"/>
  <c r="AJ76" i="7" s="1"/>
  <c r="AE76" i="7"/>
  <c r="AI75" i="7"/>
  <c r="AJ75" i="7" s="1"/>
  <c r="AE75" i="7"/>
  <c r="AI74" i="7"/>
  <c r="AJ74" i="7" s="1"/>
  <c r="AE74" i="7"/>
  <c r="AI73" i="7"/>
  <c r="AJ73" i="7" s="1"/>
  <c r="AE73" i="7"/>
  <c r="AI72" i="7"/>
  <c r="AJ72" i="7" s="1"/>
  <c r="AE72" i="7"/>
  <c r="AI71" i="7"/>
  <c r="AJ71" i="7" s="1"/>
  <c r="AE71" i="7"/>
  <c r="AI70" i="7"/>
  <c r="AJ70" i="7" s="1"/>
  <c r="AE70" i="7"/>
  <c r="AI69" i="7"/>
  <c r="AJ69" i="7" s="1"/>
  <c r="AE69" i="7"/>
  <c r="AI68" i="7"/>
  <c r="AJ68" i="7" s="1"/>
  <c r="AE68" i="7"/>
  <c r="AI67" i="7"/>
  <c r="AJ67" i="7" s="1"/>
  <c r="AE67" i="7"/>
  <c r="AI66" i="7"/>
  <c r="AE66" i="7"/>
  <c r="AI65" i="7"/>
  <c r="AJ65" i="7" s="1"/>
  <c r="AE65" i="7"/>
  <c r="AI64" i="7"/>
  <c r="AJ64" i="7" s="1"/>
  <c r="AE64" i="7"/>
  <c r="AI63" i="7"/>
  <c r="AJ63" i="7" s="1"/>
  <c r="AE63" i="7"/>
  <c r="AI62" i="7"/>
  <c r="AJ62" i="7" s="1"/>
  <c r="AE62" i="7"/>
  <c r="AI61" i="7"/>
  <c r="AJ61" i="7" s="1"/>
  <c r="AE61" i="7"/>
  <c r="AI60" i="7"/>
  <c r="AE60" i="7"/>
  <c r="AI59" i="7"/>
  <c r="AJ59" i="7" s="1"/>
  <c r="AE59" i="7"/>
  <c r="AI58" i="7"/>
  <c r="AJ58" i="7" s="1"/>
  <c r="AE58" i="7"/>
  <c r="AI57" i="7"/>
  <c r="AJ57" i="7" s="1"/>
  <c r="AE57" i="7"/>
  <c r="AI56" i="7"/>
  <c r="AE56" i="7"/>
  <c r="AI55" i="7"/>
  <c r="AJ55" i="7" s="1"/>
  <c r="AE55" i="7"/>
  <c r="AI54" i="7"/>
  <c r="AJ54" i="7" s="1"/>
  <c r="AE54" i="7"/>
  <c r="AI53" i="7"/>
  <c r="AJ53" i="7" s="1"/>
  <c r="AE53" i="7"/>
  <c r="AI52" i="7"/>
  <c r="AJ52" i="7" s="1"/>
  <c r="AE52" i="7"/>
  <c r="AI51" i="7"/>
  <c r="AJ51" i="7" s="1"/>
  <c r="AE51" i="7"/>
  <c r="AI50" i="7"/>
  <c r="AE50" i="7"/>
  <c r="AI49" i="7"/>
  <c r="AJ49" i="7" s="1"/>
  <c r="AE49" i="7"/>
  <c r="AI48" i="7"/>
  <c r="AE48" i="7"/>
  <c r="I48" i="7"/>
  <c r="AI47" i="7"/>
  <c r="AJ47" i="7" s="1"/>
  <c r="AE47" i="7"/>
  <c r="AI46" i="7"/>
  <c r="AJ46" i="7" s="1"/>
  <c r="AE46" i="7"/>
  <c r="I46" i="7"/>
  <c r="AI45" i="7"/>
  <c r="AJ45" i="7" s="1"/>
  <c r="AE45" i="7"/>
  <c r="AI44" i="7"/>
  <c r="AJ44" i="7" s="1"/>
  <c r="AE44" i="7"/>
  <c r="AI43" i="7"/>
  <c r="AJ43" i="7" s="1"/>
  <c r="AE43" i="7"/>
  <c r="D43" i="7"/>
  <c r="E43" i="7" s="1"/>
  <c r="AI42" i="7"/>
  <c r="AJ42" i="7" s="1"/>
  <c r="AE42" i="7"/>
  <c r="AI41" i="7"/>
  <c r="AJ41" i="7" s="1"/>
  <c r="AE41" i="7"/>
  <c r="AI40" i="7"/>
  <c r="AJ40" i="7" s="1"/>
  <c r="AE40" i="7"/>
  <c r="AI39" i="7"/>
  <c r="AJ39" i="7" s="1"/>
  <c r="AE39" i="7"/>
  <c r="AI38" i="7"/>
  <c r="AJ38" i="7" s="1"/>
  <c r="AE38" i="7"/>
  <c r="AI37" i="7"/>
  <c r="AJ37" i="7" s="1"/>
  <c r="AE37" i="7"/>
  <c r="AI36" i="7"/>
  <c r="AJ36" i="7" s="1"/>
  <c r="AE36" i="7"/>
  <c r="AI35" i="7"/>
  <c r="AJ35" i="7" s="1"/>
  <c r="AE35" i="7"/>
  <c r="W35" i="7"/>
  <c r="U35" i="7"/>
  <c r="AI34" i="7"/>
  <c r="AJ34" i="7" s="1"/>
  <c r="AE34" i="7"/>
  <c r="AI33" i="7"/>
  <c r="AJ33" i="7" s="1"/>
  <c r="AE33" i="7"/>
  <c r="W33" i="7"/>
  <c r="U33" i="7"/>
  <c r="AI32" i="7"/>
  <c r="AE32" i="7"/>
  <c r="AI31" i="7"/>
  <c r="AJ31" i="7" s="1"/>
  <c r="AE31" i="7"/>
  <c r="W31" i="7"/>
  <c r="U31" i="7"/>
  <c r="AI30" i="7"/>
  <c r="AJ30" i="7" s="1"/>
  <c r="AE30" i="7"/>
  <c r="AI29" i="7"/>
  <c r="AJ29" i="7" s="1"/>
  <c r="AE29" i="7"/>
  <c r="W29" i="7"/>
  <c r="U29" i="7"/>
  <c r="AI28" i="7"/>
  <c r="AJ28" i="7" s="1"/>
  <c r="AE28" i="7"/>
  <c r="AI27" i="7"/>
  <c r="AJ27" i="7" s="1"/>
  <c r="AE27" i="7"/>
  <c r="W27" i="7"/>
  <c r="AI26" i="7"/>
  <c r="AE26" i="7"/>
  <c r="AI25" i="7"/>
  <c r="AJ25" i="7" s="1"/>
  <c r="AE25" i="7"/>
  <c r="W25" i="7"/>
  <c r="AI24" i="7"/>
  <c r="AJ24" i="7" s="1"/>
  <c r="AE24" i="7"/>
  <c r="AI23" i="7"/>
  <c r="AJ23" i="7" s="1"/>
  <c r="AE23" i="7"/>
  <c r="F23" i="7"/>
  <c r="AI22" i="7"/>
  <c r="AE22" i="7"/>
  <c r="F22" i="7"/>
  <c r="AI21" i="7"/>
  <c r="AE21" i="7"/>
  <c r="W21" i="7"/>
  <c r="AI20" i="7"/>
  <c r="AJ20" i="7" s="1"/>
  <c r="AE20" i="7"/>
  <c r="AI19" i="7"/>
  <c r="AE19" i="7"/>
  <c r="W19" i="7"/>
  <c r="N46" i="7" s="1"/>
  <c r="AI18" i="7"/>
  <c r="AJ18" i="7" s="1"/>
  <c r="AE18" i="7"/>
  <c r="AI17" i="7"/>
  <c r="AJ17" i="7" s="1"/>
  <c r="AE17" i="7"/>
  <c r="N6" i="7"/>
  <c r="F34" i="2"/>
  <c r="I36" i="2"/>
  <c r="I37" i="2"/>
  <c r="U37" i="7" l="1"/>
  <c r="U38" i="7" s="1"/>
  <c r="U46" i="7"/>
  <c r="K46" i="7" s="1"/>
  <c r="W48" i="7"/>
  <c r="W46" i="7"/>
  <c r="AJ19" i="7"/>
  <c r="AJ21" i="7"/>
  <c r="AJ22" i="7" s="1"/>
  <c r="W38" i="7"/>
  <c r="U39" i="7" s="1"/>
  <c r="N48" i="7" s="1"/>
  <c r="I49" i="7"/>
  <c r="F22" i="2"/>
  <c r="F21" i="2"/>
  <c r="B21" i="2"/>
  <c r="F20" i="2"/>
  <c r="B20" i="2"/>
  <c r="F19" i="2"/>
  <c r="B19" i="2"/>
  <c r="F18" i="2"/>
  <c r="B18" i="2"/>
  <c r="F17" i="2"/>
  <c r="F32" i="2"/>
  <c r="F31" i="2"/>
  <c r="F30" i="2"/>
  <c r="F29" i="2"/>
  <c r="F28" i="2"/>
  <c r="F27" i="2"/>
  <c r="F26" i="2"/>
  <c r="F25" i="2"/>
  <c r="F24" i="2"/>
  <c r="F23" i="2"/>
  <c r="F16" i="2"/>
  <c r="F15" i="2"/>
  <c r="F14" i="2"/>
  <c r="F13" i="2"/>
  <c r="Z46" i="7" l="1"/>
  <c r="U48" i="7"/>
  <c r="K48" i="7" s="1"/>
  <c r="Z48" i="7" s="1"/>
  <c r="AJ26" i="7"/>
  <c r="G18" i="2"/>
  <c r="I18" i="2" s="1"/>
  <c r="G19" i="2"/>
  <c r="I19" i="2" s="1"/>
  <c r="G20" i="2"/>
  <c r="I20" i="2" s="1"/>
  <c r="G21" i="2"/>
  <c r="I21" i="2" s="1"/>
  <c r="AJ32" i="7" l="1"/>
  <c r="AJ48" i="7" s="1"/>
  <c r="AJ66" i="7"/>
  <c r="J21" i="2"/>
  <c r="J20" i="2"/>
  <c r="J19" i="2"/>
  <c r="J18" i="2"/>
  <c r="J23" i="3"/>
  <c r="N8" i="3"/>
  <c r="N21" i="3"/>
  <c r="W19" i="1"/>
  <c r="W18" i="1"/>
  <c r="N19" i="3" l="1"/>
  <c r="AJ50" i="7"/>
  <c r="AJ56" i="7"/>
  <c r="AJ60" i="7" s="1"/>
  <c r="M26" i="2"/>
  <c r="L26" i="2"/>
  <c r="K26" i="2"/>
  <c r="M27" i="2"/>
  <c r="L27" i="2"/>
  <c r="K27" i="2"/>
  <c r="M28" i="2"/>
  <c r="L28" i="2"/>
  <c r="K28" i="2"/>
  <c r="M29" i="2"/>
  <c r="L29" i="2"/>
  <c r="K29" i="2"/>
  <c r="J21" i="3"/>
  <c r="F32" i="3" s="1"/>
  <c r="J24" i="3"/>
  <c r="B32" i="2"/>
  <c r="B31" i="2"/>
  <c r="B30" i="2"/>
  <c r="B29" i="2"/>
  <c r="B28" i="2"/>
  <c r="B27" i="2"/>
  <c r="J34" i="2"/>
  <c r="M42" i="2" s="1"/>
  <c r="I32" i="2"/>
  <c r="I31" i="2"/>
  <c r="I30" i="2"/>
  <c r="I29" i="2"/>
  <c r="I27" i="2"/>
  <c r="E10" i="2"/>
  <c r="J206" i="1"/>
  <c r="I194" i="1"/>
  <c r="X19" i="1"/>
  <c r="V19" i="1"/>
  <c r="U19" i="1"/>
  <c r="R19" i="1"/>
  <c r="Q19" i="1"/>
  <c r="P19" i="1"/>
  <c r="O19" i="1"/>
  <c r="N19" i="1"/>
  <c r="M19" i="1"/>
  <c r="AF18" i="1"/>
  <c r="AE18" i="1"/>
  <c r="AD18" i="1"/>
  <c r="AC18" i="1"/>
  <c r="AB18" i="1"/>
  <c r="AA18" i="1"/>
  <c r="X18" i="1"/>
  <c r="V18" i="1"/>
  <c r="U18" i="1"/>
  <c r="R18" i="1"/>
  <c r="Q18" i="1"/>
  <c r="P18" i="1"/>
  <c r="O18" i="1"/>
  <c r="N18" i="1"/>
  <c r="M18" i="1"/>
  <c r="L18" i="1"/>
  <c r="K18" i="1"/>
  <c r="J18" i="1"/>
  <c r="J14" i="1" s="1"/>
  <c r="I18" i="1"/>
  <c r="B22" i="2" s="1"/>
  <c r="M15" i="1"/>
  <c r="J15" i="1"/>
  <c r="M14" i="1"/>
  <c r="M13" i="1"/>
  <c r="J13" i="1"/>
  <c r="J11" i="1"/>
  <c r="G22" i="2" l="1"/>
  <c r="I22" i="2" s="1"/>
  <c r="N23" i="3"/>
  <c r="C6" i="9"/>
  <c r="J12" i="1"/>
  <c r="B24" i="2"/>
  <c r="B17" i="2"/>
  <c r="M4" i="1"/>
  <c r="M8" i="1"/>
  <c r="M6" i="1"/>
  <c r="M3" i="1"/>
  <c r="M5" i="1"/>
  <c r="J3" i="1"/>
  <c r="J4" i="1"/>
  <c r="J5" i="1"/>
  <c r="J6" i="1"/>
  <c r="M7" i="1"/>
  <c r="M10" i="1"/>
  <c r="M11" i="1"/>
  <c r="M12" i="1"/>
  <c r="J10" i="1"/>
  <c r="M9" i="1"/>
  <c r="J7" i="1"/>
  <c r="J8" i="1"/>
  <c r="J9" i="1"/>
  <c r="AJ80" i="7"/>
  <c r="AK17" i="7" s="1"/>
  <c r="B26" i="2"/>
  <c r="B15" i="2"/>
  <c r="B16" i="2"/>
  <c r="B23" i="2"/>
  <c r="B25" i="2"/>
  <c r="B13" i="2"/>
  <c r="B14" i="2"/>
  <c r="K42" i="2"/>
  <c r="L42" i="2"/>
  <c r="I195" i="1"/>
  <c r="I196" i="1" s="1"/>
  <c r="I197" i="1" s="1"/>
  <c r="J22" i="2" l="1"/>
  <c r="C7" i="9"/>
  <c r="N25" i="3" s="1"/>
  <c r="C8" i="9" s="1"/>
  <c r="C9" i="9" s="1"/>
  <c r="C10" i="9" s="1"/>
  <c r="N26" i="3" s="1"/>
  <c r="F34" i="3" s="1"/>
  <c r="G17" i="2"/>
  <c r="I17" i="2" s="1"/>
  <c r="I198" i="1"/>
  <c r="AK18" i="7"/>
  <c r="AL17" i="7"/>
  <c r="L41" i="7" s="1"/>
  <c r="K41" i="7" s="1"/>
  <c r="U49" i="7" s="1"/>
  <c r="U50" i="7" s="1"/>
  <c r="K50" i="7" s="1"/>
  <c r="Z50" i="7" s="1"/>
  <c r="F33" i="3"/>
  <c r="B12" i="2"/>
  <c r="M30" i="2" l="1"/>
  <c r="K30" i="2"/>
  <c r="L30" i="2"/>
  <c r="J17" i="2"/>
  <c r="F30" i="3"/>
  <c r="I30" i="3" s="1"/>
  <c r="I199" i="1"/>
  <c r="I200" i="1" s="1"/>
  <c r="AK19" i="7"/>
  <c r="AL18" i="7"/>
  <c r="L43" i="7" s="1"/>
  <c r="C43" i="7" s="1"/>
  <c r="U51" i="7"/>
  <c r="K51" i="7" s="1"/>
  <c r="G12" i="2"/>
  <c r="G13" i="2"/>
  <c r="G14" i="2"/>
  <c r="G15" i="2"/>
  <c r="G16" i="2"/>
  <c r="G23" i="2"/>
  <c r="G24" i="2"/>
  <c r="G25" i="2"/>
  <c r="G26" i="2"/>
  <c r="G27" i="2"/>
  <c r="J27" i="2" s="1"/>
  <c r="G28" i="2"/>
  <c r="G29" i="2"/>
  <c r="J29" i="2" s="1"/>
  <c r="G30" i="2"/>
  <c r="J30" i="2" s="1"/>
  <c r="G31" i="2"/>
  <c r="J31" i="2" s="1"/>
  <c r="G32" i="2"/>
  <c r="J32" i="2" s="1"/>
  <c r="M25" i="2" l="1"/>
  <c r="K25" i="2"/>
  <c r="L25" i="2"/>
  <c r="I201" i="1"/>
  <c r="I202" i="1" s="1"/>
  <c r="I28" i="2"/>
  <c r="J28" i="2" s="1"/>
  <c r="AK20" i="7"/>
  <c r="AL19" i="7"/>
  <c r="Z51" i="7"/>
  <c r="U52" i="7"/>
  <c r="K52" i="7" s="1"/>
  <c r="I26" i="2"/>
  <c r="J26" i="2" s="1"/>
  <c r="I24" i="2"/>
  <c r="J24" i="2" s="1"/>
  <c r="I23" i="2"/>
  <c r="J23" i="2" s="1"/>
  <c r="I16" i="2"/>
  <c r="J16" i="2" s="1"/>
  <c r="I25" i="2"/>
  <c r="J25" i="2" s="1"/>
  <c r="M40" i="2"/>
  <c r="L40" i="2"/>
  <c r="K40" i="2"/>
  <c r="M39" i="2"/>
  <c r="L39" i="2"/>
  <c r="K39" i="2"/>
  <c r="M38" i="2"/>
  <c r="L38" i="2"/>
  <c r="K38" i="2"/>
  <c r="M37" i="2"/>
  <c r="L37" i="2"/>
  <c r="K37" i="2"/>
  <c r="M35" i="2"/>
  <c r="L35" i="2"/>
  <c r="K35" i="2"/>
  <c r="I15" i="2"/>
  <c r="J15" i="2" s="1"/>
  <c r="I14" i="2"/>
  <c r="J14" i="2" s="1"/>
  <c r="I13" i="2"/>
  <c r="J13" i="2" s="1"/>
  <c r="I12" i="2"/>
  <c r="I34" i="2" l="1"/>
  <c r="J12" i="2"/>
  <c r="J33" i="2" s="1"/>
  <c r="I203" i="1"/>
  <c r="M36" i="2"/>
  <c r="L36" i="2"/>
  <c r="K36" i="2"/>
  <c r="AK21" i="7"/>
  <c r="AL20" i="7"/>
  <c r="Z52" i="7"/>
  <c r="Z53" i="7" s="1"/>
  <c r="O53" i="7" s="1"/>
  <c r="M34" i="2"/>
  <c r="L34" i="2"/>
  <c r="K34" i="2"/>
  <c r="M32" i="2"/>
  <c r="L32" i="2"/>
  <c r="K32" i="2"/>
  <c r="M31" i="2"/>
  <c r="L31" i="2"/>
  <c r="K31" i="2"/>
  <c r="M24" i="2"/>
  <c r="L24" i="2"/>
  <c r="K24" i="2"/>
  <c r="M33" i="2"/>
  <c r="L33" i="2"/>
  <c r="K33" i="2"/>
  <c r="M21" i="2"/>
  <c r="L21" i="2"/>
  <c r="K21" i="2"/>
  <c r="M22" i="2"/>
  <c r="L22" i="2"/>
  <c r="K22" i="2"/>
  <c r="M23" i="2"/>
  <c r="L23" i="2"/>
  <c r="K23" i="2"/>
  <c r="M20" i="2" l="1"/>
  <c r="M43" i="2" s="1"/>
  <c r="K20" i="2"/>
  <c r="J35" i="2"/>
  <c r="L20" i="2"/>
  <c r="I204" i="1"/>
  <c r="I205" i="1" s="1"/>
  <c r="I206" i="1" s="1"/>
  <c r="I207" i="1" s="1"/>
  <c r="I208" i="1" s="1"/>
  <c r="I209" i="1" s="1"/>
  <c r="AK22" i="7"/>
  <c r="AL21" i="7"/>
  <c r="K41" i="2"/>
  <c r="L41" i="2"/>
  <c r="K43" i="2" l="1"/>
  <c r="J36" i="2" s="1"/>
  <c r="L43" i="2"/>
  <c r="J37" i="2" s="1"/>
  <c r="K45" i="2" s="1"/>
  <c r="I210" i="1"/>
  <c r="AK23" i="7"/>
  <c r="AL22" i="7"/>
  <c r="AK24" i="7" l="1"/>
  <c r="AL23" i="7"/>
  <c r="J38" i="2"/>
  <c r="AK25" i="7" l="1"/>
  <c r="AL24" i="7"/>
  <c r="AK26" i="7" l="1"/>
  <c r="AL25" i="7"/>
  <c r="AK27" i="7" l="1"/>
  <c r="AL26" i="7"/>
  <c r="AK28" i="7" l="1"/>
  <c r="AL27" i="7"/>
  <c r="AK29" i="7" l="1"/>
  <c r="AL28" i="7"/>
  <c r="AK30" i="7" l="1"/>
  <c r="AL29" i="7"/>
  <c r="AK31" i="7" l="1"/>
  <c r="AL30" i="7"/>
  <c r="AK32" i="7" l="1"/>
  <c r="AL31" i="7"/>
  <c r="AK33" i="7" l="1"/>
  <c r="AL32" i="7"/>
  <c r="AK34" i="7" l="1"/>
  <c r="AL33" i="7"/>
  <c r="AK35" i="7" l="1"/>
  <c r="AL34" i="7"/>
  <c r="AK36" i="7" l="1"/>
  <c r="AL35" i="7"/>
  <c r="AK37" i="7" l="1"/>
  <c r="AL36" i="7"/>
  <c r="AK38" i="7" l="1"/>
  <c r="AL37" i="7"/>
  <c r="AK39" i="7" l="1"/>
  <c r="AL38" i="7"/>
  <c r="AK40" i="7" l="1"/>
  <c r="AL39" i="7"/>
  <c r="AK41" i="7" l="1"/>
  <c r="AL40" i="7"/>
  <c r="AK42" i="7" l="1"/>
  <c r="AL41" i="7"/>
  <c r="AK43" i="7" l="1"/>
  <c r="AL42" i="7"/>
  <c r="AK44" i="7" l="1"/>
  <c r="AL43" i="7"/>
  <c r="AK45" i="7" l="1"/>
  <c r="AL44" i="7"/>
  <c r="AK46" i="7" l="1"/>
  <c r="AL45" i="7"/>
  <c r="AK47" i="7" l="1"/>
  <c r="AL46" i="7"/>
  <c r="AK48" i="7" l="1"/>
  <c r="AL47" i="7"/>
  <c r="AK49" i="7" l="1"/>
  <c r="AL48" i="7"/>
  <c r="AK50" i="7" l="1"/>
  <c r="AL49" i="7"/>
  <c r="AK51" i="7" l="1"/>
  <c r="AL50" i="7"/>
  <c r="AK52" i="7" l="1"/>
  <c r="AL51" i="7"/>
  <c r="AK53" i="7" l="1"/>
  <c r="AL52" i="7"/>
  <c r="AK54" i="7" l="1"/>
  <c r="AL53" i="7"/>
  <c r="AK55" i="7" l="1"/>
  <c r="AL54" i="7"/>
  <c r="AK56" i="7" l="1"/>
  <c r="AL55" i="7"/>
  <c r="AK57" i="7" l="1"/>
  <c r="AL56" i="7"/>
  <c r="AK58" i="7" l="1"/>
  <c r="AL57" i="7"/>
  <c r="AK59" i="7" l="1"/>
  <c r="AL58" i="7"/>
  <c r="AK60" i="7" l="1"/>
  <c r="AL59" i="7"/>
  <c r="AK61" i="7" l="1"/>
  <c r="AL60" i="7"/>
  <c r="AK62" i="7" l="1"/>
  <c r="AL61" i="7"/>
  <c r="AK63" i="7" l="1"/>
  <c r="AL62" i="7"/>
  <c r="AK64" i="7" l="1"/>
  <c r="AL63" i="7"/>
  <c r="AK65" i="7" l="1"/>
  <c r="AL64" i="7"/>
  <c r="AK66" i="7" l="1"/>
  <c r="AL65" i="7"/>
  <c r="AK67" i="7" l="1"/>
  <c r="AL66" i="7"/>
  <c r="AK68" i="7" l="1"/>
  <c r="AL67" i="7"/>
  <c r="AK69" i="7" l="1"/>
  <c r="AL68" i="7"/>
  <c r="AK70" i="7" l="1"/>
  <c r="AL69" i="7"/>
  <c r="AK71" i="7" l="1"/>
  <c r="AL70" i="7"/>
  <c r="AK72" i="7" l="1"/>
  <c r="AL71" i="7"/>
  <c r="AK73" i="7" l="1"/>
  <c r="AL72" i="7"/>
  <c r="AK74" i="7" l="1"/>
  <c r="AL73" i="7"/>
  <c r="AK75" i="7" l="1"/>
  <c r="AL74" i="7"/>
  <c r="AK76" i="7" l="1"/>
  <c r="AL75" i="7"/>
  <c r="AK77" i="7" l="1"/>
  <c r="AL76" i="7"/>
  <c r="AK78" i="7" l="1"/>
  <c r="AL77" i="7"/>
  <c r="AK79" i="7" l="1"/>
  <c r="AL78" i="7"/>
  <c r="AK80" i="7" l="1"/>
  <c r="AL79" i="7"/>
  <c r="AK81" i="7" l="1"/>
  <c r="AL80" i="7"/>
  <c r="AK82" i="7" l="1"/>
  <c r="AL81" i="7"/>
  <c r="AK83" i="7" l="1"/>
  <c r="AL82" i="7"/>
  <c r="AK84" i="7" l="1"/>
  <c r="AL84" i="7" s="1"/>
  <c r="AL8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GOEPFERT</author>
  </authors>
  <commentList>
    <comment ref="F12" authorId="0" shapeId="0" xr:uid="{00000000-0006-0000-0100-000001000000}">
      <text>
        <r>
          <rPr>
            <sz val="8"/>
            <color indexed="81"/>
            <rFont val="Tahoma"/>
            <family val="2"/>
          </rPr>
          <t>V = Vente produit = TVA 20,00%
P = Fourni &amp; Posé = TVA  10,00%
0 = Vente Export  = EXO TVA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GOEPFERT</author>
  </authors>
  <commentList>
    <comment ref="F29" authorId="0" shapeId="0" xr:uid="{00000000-0006-0000-0200-000001000000}">
      <text>
        <r>
          <rPr>
            <sz val="8"/>
            <color indexed="81"/>
            <rFont val="Tahoma"/>
            <family val="2"/>
          </rPr>
          <t>Les Surf. d'ébrasement sont réintégrées</t>
        </r>
      </text>
    </comment>
    <comment ref="F31" authorId="0" shapeId="0" xr:uid="{00000000-0006-0000-0200-000002000000}">
      <text>
        <r>
          <rPr>
            <sz val="8"/>
            <color indexed="81"/>
            <rFont val="Tahoma"/>
            <family val="2"/>
          </rPr>
          <t>Les Surf. d'ébrasement sont réintégrées</t>
        </r>
      </text>
    </comment>
    <comment ref="F33" authorId="0" shapeId="0" xr:uid="{00000000-0006-0000-0200-000003000000}">
      <text>
        <r>
          <rPr>
            <sz val="8"/>
            <color indexed="81"/>
            <rFont val="Tahoma"/>
            <family val="2"/>
          </rPr>
          <t xml:space="preserve">Les Surf. d'ébrasement sont réintégrées
</t>
        </r>
      </text>
    </comment>
    <comment ref="F35" authorId="0" shapeId="0" xr:uid="{00000000-0006-0000-0200-000004000000}">
      <text>
        <r>
          <rPr>
            <sz val="8"/>
            <color indexed="81"/>
            <rFont val="Tahoma"/>
            <family val="2"/>
          </rPr>
          <t xml:space="preserve">Les Surf. d'ébrasement sont réintégrées
</t>
        </r>
      </text>
    </comment>
    <comment ref="I37" authorId="0" shapeId="0" xr:uid="{00000000-0006-0000-0200-000005000000}">
      <text>
        <r>
          <rPr>
            <sz val="8"/>
            <color indexed="81"/>
            <rFont val="Tahoma"/>
            <family val="2"/>
          </rPr>
          <t>Merci d'indiquez le type de déduction complémentaire</t>
        </r>
      </text>
    </comment>
    <comment ref="E41" authorId="0" shapeId="0" xr:uid="{00000000-0006-0000-0200-000006000000}">
      <text>
        <r>
          <rPr>
            <sz val="8"/>
            <color indexed="81"/>
            <rFont val="Tahoma"/>
            <family val="2"/>
          </rPr>
          <t>Indiquez le type principal de support</t>
        </r>
      </text>
    </comment>
    <comment ref="D57" authorId="0" shapeId="0" xr:uid="{00000000-0006-0000-0200-000007000000}">
      <text>
        <r>
          <rPr>
            <b/>
            <sz val="8"/>
            <color indexed="81"/>
            <rFont val="Tahoma"/>
            <family val="2"/>
          </rPr>
          <t xml:space="preserve">Vos commentaires; croquis, divers . . . </t>
        </r>
      </text>
    </comment>
  </commentList>
</comments>
</file>

<file path=xl/sharedStrings.xml><?xml version="1.0" encoding="utf-8"?>
<sst xmlns="http://schemas.openxmlformats.org/spreadsheetml/2006/main" count="1808" uniqueCount="1261">
  <si>
    <t>Codes TVA</t>
  </si>
  <si>
    <t>Gamme puis produit</t>
  </si>
  <si>
    <t>Formule "classique"</t>
  </si>
  <si>
    <t>Formule nommée</t>
  </si>
  <si>
    <t>Code P</t>
  </si>
  <si>
    <t>Fourni &amp; posé</t>
  </si>
  <si>
    <t>00-F000</t>
  </si>
  <si>
    <t>Code V</t>
  </si>
  <si>
    <t>vendu</t>
  </si>
  <si>
    <t>01-F008</t>
  </si>
  <si>
    <t>Code 0 OU ""</t>
  </si>
  <si>
    <t>Exo</t>
  </si>
  <si>
    <t>02-F018</t>
  </si>
  <si>
    <t>Paypal</t>
  </si>
  <si>
    <t>03-F045</t>
  </si>
  <si>
    <t>Données qui seront copiées automatiquement  en insérant le Code sur le Devis ou la Facture</t>
  </si>
  <si>
    <t>Autre</t>
  </si>
  <si>
    <t>04-F038</t>
  </si>
  <si>
    <t>(rentrer les Codes et les libellés à votre convenance. Respecter les largueurs des colonnes ci dessous)</t>
  </si>
  <si>
    <t>05-F038</t>
  </si>
  <si>
    <t>06-F038</t>
  </si>
  <si>
    <t xml:space="preserve">Code </t>
  </si>
  <si>
    <t>Libellés</t>
  </si>
  <si>
    <t>Pu</t>
  </si>
  <si>
    <t>Prix A HT</t>
  </si>
  <si>
    <t>07-F034</t>
  </si>
  <si>
    <t>CLAUD 4</t>
  </si>
  <si>
    <t>Fibres Courtes</t>
  </si>
  <si>
    <t>08-F006</t>
  </si>
  <si>
    <t>CLAUD 5</t>
  </si>
  <si>
    <t>09-F051</t>
  </si>
  <si>
    <t>CLAUD 6</t>
  </si>
  <si>
    <t>10-F007</t>
  </si>
  <si>
    <t>CLAUD 7</t>
  </si>
  <si>
    <t>11-F044</t>
  </si>
  <si>
    <t>12-F042</t>
  </si>
  <si>
    <t>13-F039</t>
  </si>
  <si>
    <t>CLAUD 10</t>
  </si>
  <si>
    <t>CLAUDIA 10</t>
  </si>
  <si>
    <t>Fibres Moyennes</t>
  </si>
  <si>
    <t>Fibres Longues</t>
  </si>
  <si>
    <t>Decors Mixte</t>
  </si>
  <si>
    <t>SIJADE</t>
  </si>
  <si>
    <t>Préparation</t>
  </si>
  <si>
    <t>Effets</t>
  </si>
  <si>
    <t>Toner</t>
  </si>
  <si>
    <t>Fils &amp; Fibres</t>
  </si>
  <si>
    <t>Silk</t>
  </si>
  <si>
    <t>Outils</t>
  </si>
  <si>
    <t>Marketing</t>
  </si>
  <si>
    <t>14-F030</t>
  </si>
  <si>
    <t>15-F045</t>
  </si>
  <si>
    <t>16-F047</t>
  </si>
  <si>
    <t>17-F052</t>
  </si>
  <si>
    <t>GRAN 04</t>
  </si>
  <si>
    <t>GRANIT 04 VERT</t>
  </si>
  <si>
    <t>18-F027</t>
  </si>
  <si>
    <t>CORIN 2</t>
  </si>
  <si>
    <t>19-F050</t>
  </si>
  <si>
    <t>IRIN 1</t>
  </si>
  <si>
    <t>20-F046A</t>
  </si>
  <si>
    <t>20-F046B</t>
  </si>
  <si>
    <t>21-F007</t>
  </si>
  <si>
    <t>22-F026</t>
  </si>
  <si>
    <t>23-F050</t>
  </si>
  <si>
    <t>24-F047</t>
  </si>
  <si>
    <t>25-F005</t>
  </si>
  <si>
    <t>26-F041</t>
  </si>
  <si>
    <t>DIANA WEI</t>
  </si>
  <si>
    <t>27-F031</t>
  </si>
  <si>
    <t>LIVIA DEL</t>
  </si>
  <si>
    <t>28-F028</t>
  </si>
  <si>
    <t>29-F025</t>
  </si>
  <si>
    <t>30-F042</t>
  </si>
  <si>
    <t>31-F051</t>
  </si>
  <si>
    <t>32-F049</t>
  </si>
  <si>
    <t>PRIMA BEI</t>
  </si>
  <si>
    <t>33-F048</t>
  </si>
  <si>
    <t>SAHAR</t>
  </si>
  <si>
    <t>34-F043</t>
  </si>
  <si>
    <t>YASMINA 1</t>
  </si>
  <si>
    <t>35-F024</t>
  </si>
  <si>
    <t>36-F027</t>
  </si>
  <si>
    <t>37-F029</t>
  </si>
  <si>
    <t>ALISHA 1</t>
  </si>
  <si>
    <t>38-F035</t>
  </si>
  <si>
    <t>ALISH 2</t>
  </si>
  <si>
    <t>39-F005</t>
  </si>
  <si>
    <t>ALISH 3</t>
  </si>
  <si>
    <t>40-F049</t>
  </si>
  <si>
    <t>ALISH 4</t>
  </si>
  <si>
    <t>41-F027</t>
  </si>
  <si>
    <t>BIRGI 2</t>
  </si>
  <si>
    <t>42-F034</t>
  </si>
  <si>
    <t>BAMA 10</t>
  </si>
  <si>
    <t>43-F045</t>
  </si>
  <si>
    <t>COSIM 11</t>
  </si>
  <si>
    <t>44-F032</t>
  </si>
  <si>
    <t>45-F028</t>
  </si>
  <si>
    <t>COSIM 14</t>
  </si>
  <si>
    <t>46-F050</t>
  </si>
  <si>
    <t>47-F047</t>
  </si>
  <si>
    <t>COSIM 17</t>
  </si>
  <si>
    <t>48-F042</t>
  </si>
  <si>
    <t>DORIN 1</t>
  </si>
  <si>
    <t>49-F033</t>
  </si>
  <si>
    <t>DORIN 3</t>
  </si>
  <si>
    <t>50-F030</t>
  </si>
  <si>
    <t>51-F006</t>
  </si>
  <si>
    <t>JANIN 2</t>
  </si>
  <si>
    <t>52-F003</t>
  </si>
  <si>
    <t>JANIN 3D</t>
  </si>
  <si>
    <t>53-F029</t>
  </si>
  <si>
    <t>54-F003</t>
  </si>
  <si>
    <t>JANIN 5</t>
  </si>
  <si>
    <t>55-F006</t>
  </si>
  <si>
    <t>JANIN 6</t>
  </si>
  <si>
    <t>56-F026</t>
  </si>
  <si>
    <t>JANIN 7</t>
  </si>
  <si>
    <t>57-F004</t>
  </si>
  <si>
    <t>JANIN 7D</t>
  </si>
  <si>
    <t>58-F008</t>
  </si>
  <si>
    <t>59-F021</t>
  </si>
  <si>
    <t>59-F022</t>
  </si>
  <si>
    <t>JANIN 10</t>
  </si>
  <si>
    <t>60-F019</t>
  </si>
  <si>
    <t>JANIN 11</t>
  </si>
  <si>
    <t>61-F031</t>
  </si>
  <si>
    <t>62-F023</t>
  </si>
  <si>
    <t>63-F045</t>
  </si>
  <si>
    <t>64-F049</t>
  </si>
  <si>
    <t>REGIN 7</t>
  </si>
  <si>
    <t>65-F049</t>
  </si>
  <si>
    <t>66-F044</t>
  </si>
  <si>
    <t>SILVA 1</t>
  </si>
  <si>
    <t>67-F001</t>
  </si>
  <si>
    <t>SILVA 2</t>
  </si>
  <si>
    <t>68-F002</t>
  </si>
  <si>
    <t>SILVA 30</t>
  </si>
  <si>
    <t>69-F036</t>
  </si>
  <si>
    <t>70-F005</t>
  </si>
  <si>
    <t>71-F008</t>
  </si>
  <si>
    <t>72-F029</t>
  </si>
  <si>
    <t>AUTO 01</t>
  </si>
  <si>
    <t>Decors Mixtes</t>
  </si>
  <si>
    <t>73-F037</t>
  </si>
  <si>
    <t>AUTO 02</t>
  </si>
  <si>
    <t>74-F037</t>
  </si>
  <si>
    <t>AUTO 04</t>
  </si>
  <si>
    <t>75-F009</t>
  </si>
  <si>
    <t>75-F010</t>
  </si>
  <si>
    <t>76-F020</t>
  </si>
  <si>
    <t>77-F011</t>
  </si>
  <si>
    <t>78-F012</t>
  </si>
  <si>
    <t>79-F052</t>
  </si>
  <si>
    <t>80-F018</t>
  </si>
  <si>
    <t>81-F044</t>
  </si>
  <si>
    <t>82-F050</t>
  </si>
  <si>
    <t>83-F040</t>
  </si>
  <si>
    <t>84-F041</t>
  </si>
  <si>
    <t>85-F033</t>
  </si>
  <si>
    <t>86-F052</t>
  </si>
  <si>
    <t>87-F050</t>
  </si>
  <si>
    <t>88-F003</t>
  </si>
  <si>
    <t>PRINT 05</t>
  </si>
  <si>
    <t>89-F007</t>
  </si>
  <si>
    <t>90-F002</t>
  </si>
  <si>
    <t>91-F013</t>
  </si>
  <si>
    <t>Sijade</t>
  </si>
  <si>
    <t>92-F014</t>
  </si>
  <si>
    <t>93-F015</t>
  </si>
  <si>
    <t>94-F016</t>
  </si>
  <si>
    <t>95-F017</t>
  </si>
  <si>
    <t>BW001</t>
  </si>
  <si>
    <t>BW002</t>
  </si>
  <si>
    <t>BW003</t>
  </si>
  <si>
    <t>BW004</t>
  </si>
  <si>
    <t>BW005</t>
  </si>
  <si>
    <t>GO 11</t>
  </si>
  <si>
    <t>GO 10</t>
  </si>
  <si>
    <t>GO 20</t>
  </si>
  <si>
    <t>GO 21</t>
  </si>
  <si>
    <t>SIVA 10</t>
  </si>
  <si>
    <t>GL E01 -10</t>
  </si>
  <si>
    <t>Effets &amp; Paillettes</t>
  </si>
  <si>
    <t>GL E02 -10</t>
  </si>
  <si>
    <t>GL E03 -10</t>
  </si>
  <si>
    <t>GL E04 -10</t>
  </si>
  <si>
    <t>GL E05 -10</t>
  </si>
  <si>
    <t>GL E06 -10</t>
  </si>
  <si>
    <t>GL E07 -10</t>
  </si>
  <si>
    <t>GL E09 -10</t>
  </si>
  <si>
    <t>GL E11 -10</t>
  </si>
  <si>
    <t>FA E12 -10</t>
  </si>
  <si>
    <t>GL E15 -50</t>
  </si>
  <si>
    <t>MI E16 -30</t>
  </si>
  <si>
    <t>FA E17 -10</t>
  </si>
  <si>
    <t>MI E19 -30</t>
  </si>
  <si>
    <t>FA E20 -14</t>
  </si>
  <si>
    <t>PE E21 -10</t>
  </si>
  <si>
    <t>PE E22 -10</t>
  </si>
  <si>
    <t>FA E31 -20</t>
  </si>
  <si>
    <t>MI E40 -30</t>
  </si>
  <si>
    <t>MI E42 -30</t>
  </si>
  <si>
    <t>Toners</t>
  </si>
  <si>
    <t xml:space="preserve">TO RE10 oc-100 </t>
  </si>
  <si>
    <t xml:space="preserve">TO RE12 br-100 </t>
  </si>
  <si>
    <t xml:space="preserve">TO A4 ol-100 </t>
  </si>
  <si>
    <t xml:space="preserve">FA FK 200 roM-100 </t>
  </si>
  <si>
    <t xml:space="preserve">FA FK 206 sc-100 </t>
  </si>
  <si>
    <t xml:space="preserve">FA FM 2B ge-100 </t>
  </si>
  <si>
    <t>Designation</t>
  </si>
  <si>
    <t>Réf.Produit</t>
  </si>
  <si>
    <t>SILK50-0004</t>
  </si>
  <si>
    <t>04-Rouge grenat 50ml</t>
  </si>
  <si>
    <t>SILK50-0005</t>
  </si>
  <si>
    <t>05-Framboise 50ml</t>
  </si>
  <si>
    <t>SILK50-0007</t>
  </si>
  <si>
    <t>07-Lavande 50ml</t>
  </si>
  <si>
    <t>SILK50-0008</t>
  </si>
  <si>
    <t>08-Terre cuite 50ml</t>
  </si>
  <si>
    <t>Pour nommer une formule :</t>
  </si>
  <si>
    <t>SILK50-0017</t>
  </si>
  <si>
    <t>17-Ambre Jaune 50ml</t>
  </si>
  <si>
    <t>pour faire</t>
  </si>
  <si>
    <t>barre de menu - Insertion - Nom - Définir</t>
  </si>
  <si>
    <t>SILK50-0019</t>
  </si>
  <si>
    <t>19-Jaune 50ml</t>
  </si>
  <si>
    <t>la liste du</t>
  </si>
  <si>
    <t>dans la zone du haut, taper le nom choisi</t>
  </si>
  <si>
    <t>SILK50-0020</t>
  </si>
  <si>
    <t>20-Citron 50ml</t>
  </si>
  <si>
    <t>1er choix</t>
  </si>
  <si>
    <t>dans la zone du bas, taper la formule</t>
  </si>
  <si>
    <t>SILK50-0021</t>
  </si>
  <si>
    <t>21-Jaune moyen 50ml</t>
  </si>
  <si>
    <t>ou la coller après l'avoir copiée dans la barre de formule</t>
  </si>
  <si>
    <t>SILK50-0023</t>
  </si>
  <si>
    <t>23-Rouge orangé 50ml</t>
  </si>
  <si>
    <t>SILK50-0025</t>
  </si>
  <si>
    <t>25-Abricot 50ml</t>
  </si>
  <si>
    <t>SILK50-0031</t>
  </si>
  <si>
    <t>31-Rouge cerise 50ml</t>
  </si>
  <si>
    <t>Réf des plages nommées</t>
  </si>
  <si>
    <t>SILK50-0032</t>
  </si>
  <si>
    <t>32-Carmin 50ml</t>
  </si>
  <si>
    <t>SILK50-0033</t>
  </si>
  <si>
    <t>33-Rose 50ml</t>
  </si>
  <si>
    <t>SILK50-0034</t>
  </si>
  <si>
    <t>34-Bordeaux 50ml</t>
  </si>
  <si>
    <t>SILK50-0037</t>
  </si>
  <si>
    <t>37-Prune 50ml</t>
  </si>
  <si>
    <t>ModeReg</t>
  </si>
  <si>
    <t>SILK50-0039</t>
  </si>
  <si>
    <t>39-Aubergine 50ml</t>
  </si>
  <si>
    <t>SILK50-0045</t>
  </si>
  <si>
    <t>45-Brun fonce 50ml</t>
  </si>
  <si>
    <t>SILK50-0046</t>
  </si>
  <si>
    <t>46-Brun moyen 50ml</t>
  </si>
  <si>
    <t>SILK50-0052</t>
  </si>
  <si>
    <t>52-Bleu moyen 50ml</t>
  </si>
  <si>
    <t>SILK50-0053</t>
  </si>
  <si>
    <t>SILK50-0061</t>
  </si>
  <si>
    <t>61-Reseda 50ml</t>
  </si>
  <si>
    <t>SILK50-0065</t>
  </si>
  <si>
    <t>65-Vert olive 50ml</t>
  </si>
  <si>
    <t>SILK50-0067</t>
  </si>
  <si>
    <t>67-Vert vegetal 50ml</t>
  </si>
  <si>
    <t>SILK50-0073</t>
  </si>
  <si>
    <t>73-Noir 50ml</t>
  </si>
  <si>
    <t>SILK50-0075</t>
  </si>
  <si>
    <t>75-Vert sapin 50ml</t>
  </si>
  <si>
    <t>SILK50-0091</t>
  </si>
  <si>
    <t>91-Caraibes 50ml</t>
  </si>
  <si>
    <t>SILK50-0092</t>
  </si>
  <si>
    <t>92-Petrole 50ml</t>
  </si>
  <si>
    <t>SILK50-0095</t>
  </si>
  <si>
    <t>95-Bleu azur 50ml</t>
  </si>
  <si>
    <t>SILK50-0096</t>
  </si>
  <si>
    <t>96-Vert emeraude 50ml</t>
  </si>
  <si>
    <t>SILK50-0222</t>
  </si>
  <si>
    <t>222-Vanille 50ml</t>
  </si>
  <si>
    <t>SILK50-0225</t>
  </si>
  <si>
    <t>225-Mandarine 50ml</t>
  </si>
  <si>
    <t>SILK50-0236</t>
  </si>
  <si>
    <t>236-Rose Claire 50ml</t>
  </si>
  <si>
    <t>SILK50-0255</t>
  </si>
  <si>
    <t>255-Aigue Marine 50ml</t>
  </si>
  <si>
    <t>SILK50-0278</t>
  </si>
  <si>
    <t>278-Gris soie 50ml</t>
  </si>
  <si>
    <t>SILK50-0282</t>
  </si>
  <si>
    <t>282-Clorophylle 50ml</t>
  </si>
  <si>
    <t>SILK50-0291</t>
  </si>
  <si>
    <t>291-Arctique 50ml</t>
  </si>
  <si>
    <t>SILK50-0292</t>
  </si>
  <si>
    <t>292-Bleu pastel 50ml</t>
  </si>
  <si>
    <t>05-Framboise 250ml</t>
  </si>
  <si>
    <t>07-Lavande 250ml</t>
  </si>
  <si>
    <t>19-Jaune 250ml</t>
  </si>
  <si>
    <t>21-Jaune moyen 250ml</t>
  </si>
  <si>
    <t>23-Rouge orangé 250ml</t>
  </si>
  <si>
    <t>32-Carmin 250ml</t>
  </si>
  <si>
    <t>34-Bordeaux 250ml</t>
  </si>
  <si>
    <t>67-Vert vegetal 250ml</t>
  </si>
  <si>
    <t>73-Noir 250ml</t>
  </si>
  <si>
    <t>75-Vert sapin 250ml</t>
  </si>
  <si>
    <t>96-Vert emeraude 250ml</t>
  </si>
  <si>
    <t>278-Gris Clair 250ml</t>
  </si>
  <si>
    <t>NK8120</t>
  </si>
  <si>
    <t>NK8101</t>
  </si>
  <si>
    <t>NK8102</t>
  </si>
  <si>
    <t>NK8103</t>
  </si>
  <si>
    <t>NK8104</t>
  </si>
  <si>
    <t>NK8105</t>
  </si>
  <si>
    <t>NK8106</t>
  </si>
  <si>
    <t>NK8107</t>
  </si>
  <si>
    <t>NK8108</t>
  </si>
  <si>
    <t>NK8109</t>
  </si>
  <si>
    <t>NK8110</t>
  </si>
  <si>
    <t>NK8111</t>
  </si>
  <si>
    <t>NK8112</t>
  </si>
  <si>
    <t>NK8113</t>
  </si>
  <si>
    <t>NK8114</t>
  </si>
  <si>
    <t>NK8115</t>
  </si>
  <si>
    <t>NK8116</t>
  </si>
  <si>
    <t>NK8117</t>
  </si>
  <si>
    <t>NK8118</t>
  </si>
  <si>
    <t>NK8119</t>
  </si>
  <si>
    <t>NK8121</t>
  </si>
  <si>
    <t>NK8122</t>
  </si>
  <si>
    <t>NK8123</t>
  </si>
  <si>
    <t>NK8124</t>
  </si>
  <si>
    <t>NK8125</t>
  </si>
  <si>
    <t>NK8126</t>
  </si>
  <si>
    <t>NK8127</t>
  </si>
  <si>
    <t>NK8128</t>
  </si>
  <si>
    <t>NK8129</t>
  </si>
  <si>
    <t>NK8132</t>
  </si>
  <si>
    <t>NK8133</t>
  </si>
  <si>
    <t>NK8136</t>
  </si>
  <si>
    <t>NK8137</t>
  </si>
  <si>
    <t>NK8138</t>
  </si>
  <si>
    <t>NK8139</t>
  </si>
  <si>
    <t>NK8140</t>
  </si>
  <si>
    <t>NK8141</t>
  </si>
  <si>
    <t>NK8143</t>
  </si>
  <si>
    <t>NK8146</t>
  </si>
  <si>
    <t>NK8147</t>
  </si>
  <si>
    <t>NK8149</t>
  </si>
  <si>
    <t>NK8153</t>
  </si>
  <si>
    <t>NK8154</t>
  </si>
  <si>
    <t>NK8155</t>
  </si>
  <si>
    <t>NK8156</t>
  </si>
  <si>
    <t>NK8157</t>
  </si>
  <si>
    <t>NK8159</t>
  </si>
  <si>
    <t>NK8161</t>
  </si>
  <si>
    <t>NK8168</t>
  </si>
  <si>
    <t>NK8169</t>
  </si>
  <si>
    <t>NK8170</t>
  </si>
  <si>
    <t>NK8171</t>
  </si>
  <si>
    <t>NK8172</t>
  </si>
  <si>
    <t>NK8173</t>
  </si>
  <si>
    <t>NK8174</t>
  </si>
  <si>
    <t>NK8176</t>
  </si>
  <si>
    <t>NK8177</t>
  </si>
  <si>
    <t>NK8178</t>
  </si>
  <si>
    <t>NK8180</t>
  </si>
  <si>
    <t>NK8181</t>
  </si>
  <si>
    <t>NK8182</t>
  </si>
  <si>
    <t>NK8184</t>
  </si>
  <si>
    <t>NK8188</t>
  </si>
  <si>
    <t>NK8189</t>
  </si>
  <si>
    <t>NK8192</t>
  </si>
  <si>
    <t>NK8193</t>
  </si>
  <si>
    <t>NK8194</t>
  </si>
  <si>
    <t>NK8195</t>
  </si>
  <si>
    <t>NK8196</t>
  </si>
  <si>
    <t>NK8197</t>
  </si>
  <si>
    <t>NK8199</t>
  </si>
  <si>
    <t>OUT PRSCH 1532</t>
  </si>
  <si>
    <t>PROFILE BLANC 2,60 m</t>
  </si>
  <si>
    <t>OUT PRSCH SCI</t>
  </si>
  <si>
    <t>CISEAU HOBUS</t>
  </si>
  <si>
    <t>OUT PRSCH PFG</t>
  </si>
  <si>
    <t>PLIEUR HOBUS</t>
  </si>
  <si>
    <t>PRINT 02</t>
  </si>
  <si>
    <t>MKT_W33</t>
  </si>
  <si>
    <t>VALISE DEMO</t>
  </si>
  <si>
    <t>MKT_W33R</t>
  </si>
  <si>
    <t>MKT_W57</t>
  </si>
  <si>
    <t>Chèque</t>
  </si>
  <si>
    <t>Virement</t>
  </si>
  <si>
    <t>Prélèvement</t>
  </si>
  <si>
    <t>Espèces</t>
  </si>
  <si>
    <t>001</t>
  </si>
  <si>
    <t>JaDecor France</t>
  </si>
  <si>
    <t>Livraison</t>
  </si>
  <si>
    <t>Livraison à :</t>
  </si>
  <si>
    <t>Code TVA 1</t>
  </si>
  <si>
    <t>Code TVA 2</t>
  </si>
  <si>
    <t>Code TVA 3</t>
  </si>
  <si>
    <t>REF.  ARTICLE</t>
  </si>
  <si>
    <t>QTE</t>
  </si>
  <si>
    <t>DESIGNATION</t>
  </si>
  <si>
    <t>Code TVA</t>
  </si>
  <si>
    <t>PRIX UNITAIRE</t>
  </si>
  <si>
    <t>Remise</t>
  </si>
  <si>
    <t>TOTAL</t>
  </si>
  <si>
    <t>EXO</t>
  </si>
  <si>
    <t>R</t>
  </si>
  <si>
    <t>Transport / COLIS</t>
  </si>
  <si>
    <t>REGLEMENT :</t>
  </si>
  <si>
    <t>Sous Total H.T.</t>
  </si>
  <si>
    <t>Code 2 Taux TVA :</t>
  </si>
  <si>
    <t>Montant T.T.C</t>
  </si>
  <si>
    <t>CELINA Ocre Clair</t>
  </si>
  <si>
    <t>PRINTEMPS 02 Rose Clair</t>
  </si>
  <si>
    <t>SIJADE BLANC</t>
  </si>
  <si>
    <t>PLATOIRE Plastique</t>
  </si>
  <si>
    <t>TRUELLE INOX 040</t>
  </si>
  <si>
    <t>TRUELLE INOX 050</t>
  </si>
  <si>
    <t>TRUELLE INOX140</t>
  </si>
  <si>
    <t>GOUGE INOX 010</t>
  </si>
  <si>
    <t>ROULEAU 25 cm</t>
  </si>
  <si>
    <t>ROULEAU 18 cm</t>
  </si>
  <si>
    <t>FICHE SILK</t>
  </si>
  <si>
    <t>FICHE EFFET</t>
  </si>
  <si>
    <t>VALISE revendeur</t>
  </si>
  <si>
    <t>CD CONCESSION</t>
  </si>
  <si>
    <t>CD REVENDEUR</t>
  </si>
  <si>
    <t>CD ARCHITECTE</t>
  </si>
  <si>
    <t>FLYER BASE x 100</t>
  </si>
  <si>
    <t>FLYER Repique x 500</t>
  </si>
  <si>
    <t>PROSPECTUS BASE x100</t>
  </si>
  <si>
    <t>PROSPECTUS Repique x 500</t>
  </si>
  <si>
    <t>100 DEPLIANT BASE x 100</t>
  </si>
  <si>
    <t>500 DEPLIANT Repique x 500</t>
  </si>
  <si>
    <t>CATALOGUE FR/EN</t>
  </si>
  <si>
    <t>SAC COTON X10</t>
  </si>
  <si>
    <t>STYLO BILLE X10</t>
  </si>
  <si>
    <t>MKT_W10</t>
  </si>
  <si>
    <t>MKT_W016</t>
  </si>
  <si>
    <t>MKT_W43CON</t>
  </si>
  <si>
    <t>MKT_W43REV</t>
  </si>
  <si>
    <t>MKT_W43ARC</t>
  </si>
  <si>
    <t>MKT_W43PAR</t>
  </si>
  <si>
    <t>CD PARTICULIER</t>
  </si>
  <si>
    <t>MKT_W50</t>
  </si>
  <si>
    <t>MKT_W50P</t>
  </si>
  <si>
    <t>MKT_W51</t>
  </si>
  <si>
    <t>MKT_W51P</t>
  </si>
  <si>
    <t>MKT_W055</t>
  </si>
  <si>
    <t>MKT_W055P</t>
  </si>
  <si>
    <t>MKT_W64</t>
  </si>
  <si>
    <t>MKT_W70</t>
  </si>
  <si>
    <t>MKT_W99</t>
  </si>
  <si>
    <t>ECHANTILLONS 5x5</t>
  </si>
  <si>
    <t xml:space="preserve">Liant Cellulosique Coton </t>
  </si>
  <si>
    <t>PANNEAU DECO ART 002</t>
  </si>
  <si>
    <t>PANNEAU DECO SILK 001</t>
  </si>
  <si>
    <t>Liste/cascade-I</t>
  </si>
  <si>
    <t>Liste/cascade-L</t>
  </si>
  <si>
    <t>Result/cascade-J</t>
  </si>
  <si>
    <t>Liste cascade-D</t>
  </si>
  <si>
    <t>Formule calcul</t>
  </si>
  <si>
    <t>Réf. Sajade</t>
  </si>
  <si>
    <t>Prix Sajade</t>
  </si>
  <si>
    <t>Réf. Silk</t>
  </si>
  <si>
    <t>Prix Silk</t>
  </si>
  <si>
    <t>Dos. Silk</t>
  </si>
  <si>
    <t>NB Sachets</t>
  </si>
  <si>
    <t>Qte Eau</t>
  </si>
  <si>
    <t>Qte Silk</t>
  </si>
  <si>
    <t>DIANA BLANC</t>
  </si>
  <si>
    <t>NB Flacons 250ml</t>
  </si>
  <si>
    <t>LIVIA DE LUXE</t>
  </si>
  <si>
    <t>Nom</t>
  </si>
  <si>
    <t>Tel:</t>
  </si>
  <si>
    <t># Qte/Fl 250</t>
  </si>
  <si>
    <t># Qte/Fl 50</t>
  </si>
  <si>
    <t>Adresse</t>
  </si>
  <si>
    <t>GSM:</t>
  </si>
  <si>
    <t>NB Flacons 50ml</t>
  </si>
  <si>
    <t>Ville</t>
  </si>
  <si>
    <t>C.P.</t>
  </si>
  <si>
    <t>Fax:</t>
  </si>
  <si>
    <t xml:space="preserve">E-Mail: </t>
  </si>
  <si>
    <t>Surface</t>
  </si>
  <si>
    <t>m²</t>
  </si>
  <si>
    <t xml:space="preserve">Qte Eau </t>
  </si>
  <si>
    <t>Litres</t>
  </si>
  <si>
    <t>Prix U. HT / Sachet</t>
  </si>
  <si>
    <t>Nb Sachets</t>
  </si>
  <si>
    <t>U</t>
  </si>
  <si>
    <t>Prix U. HT /  Fl.250ml</t>
  </si>
  <si>
    <t>ml</t>
  </si>
  <si>
    <t>Prix U. HT /  Fl.50ml</t>
  </si>
  <si>
    <t>Dosage Silk</t>
  </si>
  <si>
    <t xml:space="preserve"> ml SILK / litre</t>
  </si>
  <si>
    <t>Nb Flacons</t>
  </si>
  <si>
    <t>250 ml *</t>
  </si>
  <si>
    <t>50 ml</t>
  </si>
  <si>
    <t>* Si disponible en 250 ml / Voir Tarif</t>
  </si>
  <si>
    <t>Prix HT Public</t>
  </si>
  <si>
    <t>Sajade</t>
  </si>
  <si>
    <t>Silk 250 ml</t>
  </si>
  <si>
    <t>Silk 50 ml</t>
  </si>
  <si>
    <t>250 ml</t>
  </si>
  <si>
    <t>NK8120-VERT OLIVE CLAIRE</t>
  </si>
  <si>
    <t>NK8101-JAUNE CLAIR</t>
  </si>
  <si>
    <t>NK8102-ORANGE</t>
  </si>
  <si>
    <t>NK8103-ROUGE</t>
  </si>
  <si>
    <t>NK8104-BLEU</t>
  </si>
  <si>
    <t>NK8105-VIOLET</t>
  </si>
  <si>
    <t>NK8106-VERT</t>
  </si>
  <si>
    <t>NK8107-BRUN</t>
  </si>
  <si>
    <t>NK8108-NOIR JAIE</t>
  </si>
  <si>
    <t>NK8109-ROUGE VIN</t>
  </si>
  <si>
    <t>NK8110-BLEU MARINE</t>
  </si>
  <si>
    <t>NK8111-BRUN CLAIR</t>
  </si>
  <si>
    <t>NK8112-VERT FONCÉ</t>
  </si>
  <si>
    <t>NK8113-BLEU TURQUOISE</t>
  </si>
  <si>
    <t>NK8114-ROSE FONCE</t>
  </si>
  <si>
    <t>NK8115-JAUNE OR</t>
  </si>
  <si>
    <t>NK8116-ROSE ANTIQUE</t>
  </si>
  <si>
    <t>NK8117-ROUGE BORDEAUX</t>
  </si>
  <si>
    <t>NK8118-SYRINGUA-FLIEDER</t>
  </si>
  <si>
    <t>NK8119-BLEU PIGEON</t>
  </si>
  <si>
    <t>NK8121-JAUNE CITRON CLAIRE</t>
  </si>
  <si>
    <t>NK8122-JAUNE SOLEIL</t>
  </si>
  <si>
    <t>NK8123-ROUGE ROSE</t>
  </si>
  <si>
    <t>NK8124-ROSE BRILLANT</t>
  </si>
  <si>
    <t>NK8125-BLEU AZUR CLAIRE</t>
  </si>
  <si>
    <t>NK8126-VERT FOUGÈRE</t>
  </si>
  <si>
    <t>NK8127-VERT MENTHE</t>
  </si>
  <si>
    <t>NK8128-POURPRE</t>
  </si>
  <si>
    <t>NK8129-ROUGE ORCHIDÉE</t>
  </si>
  <si>
    <t>NK8132-BLEU ROYAL</t>
  </si>
  <si>
    <t>NK8133-BLEU CIEL</t>
  </si>
  <si>
    <t>NK8136-ROUGE JAUNE</t>
  </si>
  <si>
    <t>NK8137-MARRON</t>
  </si>
  <si>
    <t>NK8138-ROSE LUMIÈRE</t>
  </si>
  <si>
    <t>NK8139-JAUNE LUMIÈRE</t>
  </si>
  <si>
    <t>NK8140-VERT KIWI</t>
  </si>
  <si>
    <t>NK8141-TERRACOTTA</t>
  </si>
  <si>
    <t>NK8143-LILAS</t>
  </si>
  <si>
    <t>NK8146-ORANGE LUMIÈRE</t>
  </si>
  <si>
    <t>NK8147-ROUGE LUMIÈRE</t>
  </si>
  <si>
    <t>NK8149-VERT LUMIÈRE</t>
  </si>
  <si>
    <t>NK8153-BLEU LUMIÈRE</t>
  </si>
  <si>
    <t>NK8154-GRIS ARGENT</t>
  </si>
  <si>
    <t>NK8155-ROUILLE</t>
  </si>
  <si>
    <t>NK8156-COGNAC</t>
  </si>
  <si>
    <t>NK8157-VERT PISTACHE</t>
  </si>
  <si>
    <t>NK8159-JAUNE LAITON</t>
  </si>
  <si>
    <t>NK8161-VERT ÉMERAUDE GRIS</t>
  </si>
  <si>
    <t>NK8168-JAUNE PASTEL</t>
  </si>
  <si>
    <t>NK8169-VIOLET PASTEL</t>
  </si>
  <si>
    <t>NK8170-GRIS PASTEL</t>
  </si>
  <si>
    <t>NK8171-ROSE MOYEN</t>
  </si>
  <si>
    <t>NK8172-VERT LIN</t>
  </si>
  <si>
    <t>NK8173-LAVANDE</t>
  </si>
  <si>
    <t>NK8174-MAGENTA</t>
  </si>
  <si>
    <t>NK8176-VERT GLACE</t>
  </si>
  <si>
    <t>NK8177-VERT ARCTIQUE</t>
  </si>
  <si>
    <t>NK8178-VERT PASTEL</t>
  </si>
  <si>
    <t>NK8180-ROUGE PASTEL</t>
  </si>
  <si>
    <t>NK8181-SAUMON</t>
  </si>
  <si>
    <t>NK8182-ABRICOT</t>
  </si>
  <si>
    <t>NK8184-JAUNE AMBRE</t>
  </si>
  <si>
    <t>NK8188-AUBERGINE</t>
  </si>
  <si>
    <t>NK8189-BLEU PASTEL CLAIRE</t>
  </si>
  <si>
    <t>NK8192-JAUNE MAÏS</t>
  </si>
  <si>
    <t>NK8193-VERT DE MAI</t>
  </si>
  <si>
    <t>NK8194-ROUGE CERISE</t>
  </si>
  <si>
    <t>NK8195-BLEU LAPIS</t>
  </si>
  <si>
    <t>NK8196-BLEU NUIT</t>
  </si>
  <si>
    <t>NK8197-NOIR NUIT</t>
  </si>
  <si>
    <t>NK8199-BEIGE</t>
  </si>
  <si>
    <t>=$BB$5:$BB$13</t>
  </si>
  <si>
    <t>=$BD$5:$BD$131</t>
  </si>
  <si>
    <t>=$BF$5:$BF$45</t>
  </si>
  <si>
    <t>CodePXR</t>
  </si>
  <si>
    <t>CodeLTR</t>
  </si>
  <si>
    <t>§ 1 Généralités</t>
  </si>
  <si>
    <t xml:space="preserve">1. </t>
  </si>
  <si>
    <t>Toute commande de produits distribués par la société JaDecor implique l'application sans réserve par le client de nos Conditions Générales de vente. 
Celles-ci annulent toute clause différente ou contraire figurant sur les documents ou la correspondance du client. Ces conditions Générales de vente s'appliquent aux livraisons effectuées sur le territoire français métropolitain (y compris le Corse),  et figurent sur nos tarifs (un extrait de celles-ci est porté sur nos bons de livraisons et factures).</t>
  </si>
  <si>
    <t>Si une convention particulière déroge expressément à l'une des présentes Conditions Générales de Vente, les autres conditions demeurent applicables.</t>
  </si>
  <si>
    <t>Le cocontractant reconnaît avoir reçu ces conditions avant de passer sa commande, et déclare les accepter intégralement.</t>
  </si>
  <si>
    <t>2.</t>
  </si>
  <si>
    <t>Sur nos sites Internet, nous nous efforçons de maintenir les informations au niveau le plus juste et le plus récent.</t>
  </si>
  <si>
    <t>Nous déclinons toutes responsabilités pour tous préjudices immédiats ou futurs, erreurs de texte ou de liens issus de ces informations.</t>
  </si>
  <si>
    <t>3.</t>
  </si>
  <si>
    <t>Nos coordonnées sont la suivante:</t>
  </si>
  <si>
    <t>Email: info@jadecor-France.com</t>
  </si>
  <si>
    <t>4.</t>
  </si>
  <si>
    <t xml:space="preserve">Les produits sont livrés conformément au références, emballages respectivement conditionnements minima prévus dans nos catalogues et tarifs. </t>
  </si>
  <si>
    <t>5.</t>
  </si>
  <si>
    <t>Nous nous réservons le droit de modifier, d’améliorer sans avis préalable, les qualités techniques et composant de nos produits</t>
  </si>
  <si>
    <t xml:space="preserve">Les modifications de structure, couleur et poids des produits resterons dans une marge raisonnable. </t>
  </si>
  <si>
    <t>§ 2 Livraison</t>
  </si>
  <si>
    <t>1.</t>
  </si>
  <si>
    <t>Les commandes d’une valeur supérieure à 5000,00 € net, hors taxes, seront livré sur la France métropolitaine en franco de port.</t>
  </si>
  <si>
    <t xml:space="preserve">Les livraisons partielles sont autorisées expressément. </t>
  </si>
  <si>
    <t xml:space="preserve">Toutes les livraisons hors territoire métropolitain et sur la corse se feront aux frais et dépens de l’acheteur. </t>
  </si>
  <si>
    <t xml:space="preserve">§ 3 Prix </t>
  </si>
  <si>
    <t>Les prix figurant dans nos catalogues, nos offres promotionnelles, s'entendent par conditionnement UNITAIRES, HT (Hors Taxes) et TTC (Toutes Taxes Comprises). Le prix TTC est calculé pour une TVA à 19,6% et appliqué dans le cas d'une vente dont la mise en œuvre est réalisée par le client.</t>
  </si>
  <si>
    <t xml:space="preserve">Dans le cas d'une mise en œuvre chez le client par JaDecor ou l’un de ses partenaires agréé et si l'habitation de celui-ci a été construite depuis de deux ans, il convient d'appliquer une TVA à 5,5%, conformément à la loi du 14-9-99  N° 3 C-5-99. </t>
  </si>
  <si>
    <t xml:space="preserve">Les prix indiqués peuvent être modifiés et réactualisés sans préavis en fonctions des conditions d'approvisionnement et tarifs en vigueur chez les producteurs et fabricants. </t>
  </si>
  <si>
    <t>Ces prix sont donnés pour du matériel réglé comptant au moment de la commande.</t>
  </si>
  <si>
    <t>Les prix figurants sur tous documents imagés correspondent à la description lettrée du produit et en aucun cas à la représentation graphique du produit qui est réputée non contractuelle.</t>
  </si>
  <si>
    <t>§ 4 Conditions de Paiement</t>
  </si>
  <si>
    <t>Le prix est payable au siège social de la société JaDecor France . Sauf indication contraire confirmée par la société JaDecor France Les commandes sont livrables, hors convention expresse contraire, exclusivement après règlement intégrale de la commande ou en contre remboursement.</t>
  </si>
  <si>
    <t>Il ne sera admis aucune déduction sur le montant des factures, pour quelque cause que ce soit.</t>
  </si>
  <si>
    <t>Le non paiement à l'échéance prévue aura pour conséquence la suppression immédiate de toute nouvelle livraison et rendra exigible immédiatement les échéances restant à courir. Tout acompte sera affecté en priori à la partie non privilégiée de la créance.</t>
  </si>
  <si>
    <t>Tout retard de paiement total ou parti, aux dates d'échéance entraînera de plein droit des pénalités de retard au minimum du taux prévu par la loi, soit une fois et demi le taux de l’intérêt légal en vigueur au jour de l'échéances de la facture,  calculées sur le montant impayé.</t>
  </si>
  <si>
    <t>Les recouvrements par voie contentieuse donneront lieu à une majoration forfaitaire de 15 % de la créance litigieuse.</t>
  </si>
  <si>
    <t>Le droit de preuve de préjudice supérieur ou inférieur reste ouvert aussi bien au client qu’a nous-même</t>
  </si>
  <si>
    <t xml:space="preserve">§ 5 Annulation / renvoie </t>
  </si>
  <si>
    <t>Le client a le droit de retourner la marchandise commandée à JaDecor dans un délai de quinze jours à compter de la réception de la marchandise.</t>
  </si>
  <si>
    <t>Ce retour se fera obligatoirement aux frais et dépens de l’acheteur. Seul peut être retourné la commande complète dans l’état d’origine. Le délai de renvois est certifié par le cachet postal ou le borderau de remise au transporteur.</t>
  </si>
  <si>
    <t xml:space="preserve">§ 6 Informatique et liberté </t>
  </si>
  <si>
    <t>JaDecor France et ses partenaires s'engagent à ne pas divulguer à des tiers les informations que le client lui communique. Celles-ci sont confidentielles. Elles ne seront utilisées par ses services internes que pour le traitement de la commande et pour renforcer et personnaliser la communication et l'offre des produits réservées aux clients de JaDecor France. En conséquence, conformément à la loi informatique et liberté du 6 janvier 1978, le client dispose d'un droit d'accès, de rectification, et d'opposition aux données personnelles le concernant. Pour cela il lui suffit d'en faire la demande auprès de JaDecor France, soit en ligne soit par courrier en indiquant ses nom, prénoms, adresse et si possible les références client.</t>
  </si>
  <si>
    <t>§ 7 Garantie</t>
  </si>
  <si>
    <t>Sans préjudice des dispositions à prendre vis-à-vis du transporteur, les réclamations concernant les défauts techniques d’aspect ou de structure du produits doivent nous être signalé par lettre recommandée avec accusé de réception dans un délai de dix jours après réception.</t>
  </si>
  <si>
    <t>Le règlement du différent reste à notre entière initiative soit par échange de produits soit par bon d’achat de marchandises.</t>
  </si>
  <si>
    <t>En cas de non satisfaction de l’échange proposé, le client pourra choisir lui-même le produit JaDecor de remplacement ou demander une remise sur le prix du produit déjà livré</t>
  </si>
  <si>
    <t>D’autres recours du client, en particulier les demandes d’indemnités de toutes sortes, sont exclues hormis le cas ou un manquement grave ou lourd de nos obligations était démontré par le client</t>
  </si>
  <si>
    <t>§ 8 Réception des marchandises</t>
  </si>
  <si>
    <t>Quel que soit le mode de facturation, les marchandises voyagent aux risques et périls du destinataire, à qui il appartient de les vérifier à l'arrivée et de faire toutes réserves auprès du transporteur, sur le bordereau de livraison et par lettre recommandée avec accusée de réception dans les 48 heures de la livraison conformément à l'article 105 et 106 du code du commerce dans tous les cas d'avarie (perte, casse, vol, etc..). Aucune réclamation, ni retour de marchandises, ne saurait être pris en considération, passé le délai de 48 heures après livraison, sauf acceptation écrite de la Société.</t>
  </si>
  <si>
    <t>§ 9 Exécutions spéciales</t>
  </si>
  <si>
    <t>Une tolérance de 5% en quantité est acceptée pour les exécutions et mélanges spéciaux, et n’ouvre pas droit à re-livraison.</t>
  </si>
  <si>
    <t>Les quantités manquantes ne seront pas facturées (au prorata)</t>
  </si>
  <si>
    <t>Les erreurs, dont l’origine et due à des indications imprécises ou erronées du client, seront corrigées aux frais et dépens de ce dernier.</t>
  </si>
  <si>
    <t xml:space="preserve">§ 10 Annulation de Commande </t>
  </si>
  <si>
    <t>Une annulation de commande ou la non acceptation de la livraison par le  client donne de plein droit lieu à une indemnité d’au minimum de 20% du prix d’achat net hors taxe nonobstant de tout préjudice.</t>
  </si>
  <si>
    <t xml:space="preserve">Les délais de livraison proposés à la commande ne sont donnés qu'à titre indicatif et respecté dans la mesure du possible. Cependant un retard apporté à la livraison ne pourra justifier ni l'annulation de commande ni dommages intérêts, ni facturation de pénalités. Les cas de force majeure (grèves, difficultés d'approvisionnement, etc.), cas fortuits ou assimilés nous délient de toute obligation de livrer, sans indemnité aucune. </t>
  </si>
  <si>
    <t>§ 11 Clause de réserve de propriété</t>
  </si>
  <si>
    <t>Le transfert de propriété des marchandises livrées est subordonné au paiement intégral du prix par l'acheteur à l'échéance convenue (loi n° 80.335 du 12 mai 19980). L'acheteur ne pourra procéder à la revente ou à l'incorporation des dites marchandises tant que le prix n'aura pas été intégralement payé à JaDecor France Il s’oblige à avertir tous tiers de cette réserve de propriété, notamment dans le cas de toute procédure de voie d'exécution (saisie conservatoire, etc. ...).</t>
  </si>
  <si>
    <t xml:space="preserve">§ 12 Juridiction </t>
  </si>
  <si>
    <t>Toute commande passée implique l'acceptation des conditions générales de vente ci-dessus. En cas de contestation, le tribunal de commerce du siège de JaDecor France est seul compétent et auquel les parties attribuent compétence, sauf en cas de litige avec les non-commerçants pour lesquels les règles de compétence légale s'appliquent.</t>
  </si>
  <si>
    <t xml:space="preserve">§ 13 Effet </t>
  </si>
  <si>
    <t>Si l’une ou plusieurs des clauses de ces conditions générales de vente s’avéraient non conforme à la législation ou comportaient des lacunes ou manques, le contrat global resterait applicable.</t>
  </si>
  <si>
    <t>En remplacement des dispositions litigieuses, l’application de la législation générale française, si existante, s’appliquerait à ces clauses dans le respect du sens et de l’esprit de ces clauses.</t>
  </si>
  <si>
    <r>
      <t xml:space="preserve">Nonobstant toute stipulation contraire qui s'y trouverait incluse, le cocontractant renonce à faire prévaloir ses conditions générales d'achat sur les présentes conditions de vente de </t>
    </r>
    <r>
      <rPr>
        <b/>
        <sz val="7.5"/>
        <rFont val="Arial"/>
        <family val="2"/>
      </rPr>
      <t xml:space="preserve">JaDecor France </t>
    </r>
    <r>
      <rPr>
        <sz val="7.5"/>
        <rFont val="Arial"/>
        <family val="2"/>
      </rPr>
      <t>pour le cas où elles contiendraient des dispositions contraire</t>
    </r>
  </si>
  <si>
    <t>1Bis, rue Albert Camus</t>
  </si>
  <si>
    <t>66380 PIA</t>
  </si>
  <si>
    <t>Tel: +33 (0) 468 632 867</t>
  </si>
  <si>
    <t>Les commandes d’une valeur inférieure à 5000,00 € net, hors taxes, feront l’objet d’une facturation pour frais de dossier, Emballages, transport d’un montant de 22,00 Euros hors taxes par carton expédié</t>
  </si>
  <si>
    <t>FPM</t>
  </si>
  <si>
    <t>m² Pose Mur simple</t>
  </si>
  <si>
    <t>FPP</t>
  </si>
  <si>
    <t>m² Pose Plafond</t>
  </si>
  <si>
    <t>FFET</t>
  </si>
  <si>
    <t>m² Enlève.Tapisserie</t>
  </si>
  <si>
    <t>FFET-S</t>
  </si>
  <si>
    <t>m² Enlève.Revêt. Spécial</t>
  </si>
  <si>
    <t>TRXREG</t>
  </si>
  <si>
    <t>Heures en Régies</t>
  </si>
  <si>
    <t>Particulier</t>
  </si>
  <si>
    <t>FormP</t>
  </si>
  <si>
    <t>=SI(OU(DonnesP!C10="";NB.SI(GamP;DonnesP!C10)&gt;0);"";INDEX(DECALER(ColP;0;SOMMEPROD((TableP=DonnesP!C10)*COLONNE(GamP))-COLONNE(GamP)+1);EQUIV(DonnesP!C10;DECALER(ColP;0;SOMMEPROD((TableP=DonnesP!C10)*COLONNE(GamP))-COLONNE(GamP));0)))</t>
  </si>
  <si>
    <t>FormDeuxP</t>
  </si>
  <si>
    <t>=SI(OU(Commande!F10="";NB.SI(GamP; Commande!F10)&gt;0);"";INDEX(DECALER(ColP;0;SOMMEPROD((TableP=Commande!F10)*COLONNE(GamP))-COLONNE(GamP)+1);EQUIV(Commande!F10;DECALER(ColP;0;SOMMEPROD((TableP=Commande!F10)*COLONNE(GamP))-COLONNE(GamP));0)))</t>
  </si>
  <si>
    <t>Code 1 Taux TVA :</t>
  </si>
  <si>
    <t>à Commande</t>
  </si>
  <si>
    <t>=SI(NB.SI(GamP;D11)&gt;0;DECALER(ColP;0;EQUIV(D11;GamP;0)-1;NBVAL(DECALER(ColP;0;EQUIV(D11;GamP;0)-1))+1;1);DECALER(GamPBis;0;0;NB.SI(GamPBis;"&gt;&lt;")))</t>
  </si>
  <si>
    <t>=SI(NBVAL(B$18:B29)&gt;NBVAL(GamP);"";DECALER(PrimP;0;(LIGNES(B$19:B30)-1)*2))</t>
  </si>
  <si>
    <t>=SI(OU(B3="";NB.SI(GamP;B3)&gt;0);"";INDEX(DECALER(ColP;0;SOMMEPROD((TableP=B3)*COLONNE(GamP))-COLONNE(GamP)+1);EQUIV(B3;DECALER(ColP;0;SOMMEPROD((TableP=B3)*COLONNE(GamP))-COLONNE(GamP));0)))</t>
  </si>
  <si>
    <t>=SI(NB.SI(GamP;B3)&gt;0;DECALER(ColP;0;EQUIV(B3;GamP;0)-1;NBVAL(DECALER(ColP;0;EQUIV(B3;GamP;0)-1))+1;1);DECALER(GamPBis;0;0;SOMME((GamPBis&lt;&gt;"")*1)))</t>
  </si>
  <si>
    <t>GamPBis</t>
  </si>
  <si>
    <t>=SI(NB.SI(GamP;I3)&gt;0;DECALER(ColP;0;EQUIV(I3;GamP;0)-1;NBVAL(DECALER(ColP;0;EQUIV(I3;GamP;0)-1))+1;1);DECALER(GamPBis;0;0;NB.SI(GamPBis;"&gt;&lt;")))</t>
  </si>
  <si>
    <t>=SI(OU(I3="";NB.SI(GamP;I3)&gt;0);"";INDEX(DECALER(ColP;0;SOMMEPROD((TableP=I3)*COLONNE(GamP))-COLONNE(GamP)+1);EQUIV(I3;DECALER(ColP;0;SOMMEPROD((TableP=I3)*COLONNE(GamP))-COLONNE(GamP));0)))</t>
  </si>
  <si>
    <t>=SI(NB.SI(GamP;L3)&gt;0;DECALER(ColP;0;EQUIV(L3;GamP;0)-1;NBVAL(DECALER(ColP;0;EQUIV(L3;GamP;0)-1))+1;1);DECALER(GamPBis;0;0;NB.SI(GamPBis;"&gt;&lt;")))</t>
  </si>
  <si>
    <t>=SI(OU('Commande'!N209="";NB.SI(GamP; 'Commande'!N209)&gt;0);"";INDEX(DECALER(ColP;0;SOMMEPROD((TableP='Commande'!N209)*COLONNE(GamP))-COLONNE(GamP)+1);EQUIV('Commande'!N209;DECALER(ColP;0;SOMMEPROD((TableP='Commande'!N209)*COLONNE(GamP))-COLONNE(GamP));0)))</t>
  </si>
  <si>
    <t>=SI(OU(DonnesP!K210="";NB.SI(GamP;DonnesP!K210)&gt;0);"";INDEX(DECALER(ColP;0;SOMMEPROD((TableP=DonnesP!K210)*COLONNE(GamP))-COLONNE(GamP)+1);EQUIV(DonnesP!K210;DECALER(ColP;0;SOMMEPROD((TableP=DonnesP!K210)*COLONNE(GamP))-COLONNE(GamP));0)))</t>
  </si>
  <si>
    <t>TYPE</t>
  </si>
  <si>
    <t>Liste des plages nommées</t>
  </si>
  <si>
    <t>Type</t>
  </si>
  <si>
    <t>noms</t>
  </si>
  <si>
    <t>=Listes!$V$2:$V$41</t>
  </si>
  <si>
    <t>Maç. Béton</t>
  </si>
  <si>
    <t>choix_nom</t>
  </si>
  <si>
    <t>=PreSurf!$D$36</t>
  </si>
  <si>
    <t>Maç. Béton Banché</t>
  </si>
  <si>
    <t>nb2</t>
  </si>
  <si>
    <t>=source!$X$16:$X$83</t>
  </si>
  <si>
    <t>CLIENT</t>
  </si>
  <si>
    <t>Maç.Carlis (Plâtre)</t>
  </si>
  <si>
    <t>nom</t>
  </si>
  <si>
    <t>=source!$Y$16:$Y$83</t>
  </si>
  <si>
    <t>Maç. Cellulaire (Ytong)</t>
  </si>
  <si>
    <t>Prépa</t>
  </si>
  <si>
    <t>=source!$Z$16:$Z$83</t>
  </si>
  <si>
    <t>Maç. Briques</t>
  </si>
  <si>
    <t>S_Couches</t>
  </si>
  <si>
    <t>=source!$AA$16:$AA$83</t>
  </si>
  <si>
    <t>End. Plâtre</t>
  </si>
  <si>
    <t>nb3</t>
  </si>
  <si>
    <t>=source!$AB$16:$AB$83</t>
  </si>
  <si>
    <t>End. Chaux</t>
  </si>
  <si>
    <t>nb4</t>
  </si>
  <si>
    <t>=source!$AD$16:$AD$3</t>
  </si>
  <si>
    <t>End. Terre, Limon</t>
  </si>
  <si>
    <t>liste_Prépa</t>
  </si>
  <si>
    <t>=source!$AE$16:$AE$83</t>
  </si>
  <si>
    <t>End. Ciment</t>
  </si>
  <si>
    <t>End. Minéral</t>
  </si>
  <si>
    <t>End. Plastique</t>
  </si>
  <si>
    <t>End. Projeté</t>
  </si>
  <si>
    <t>Liste-Prépa</t>
  </si>
  <si>
    <t>End. Rouleau</t>
  </si>
  <si>
    <t>Nb par nom</t>
  </si>
  <si>
    <t>Titres par nom choisi 
(Pour 2è liste déroulante sans blanc)</t>
  </si>
  <si>
    <t>Surface Brute</t>
  </si>
  <si>
    <t xml:space="preserve">Surface hors normes  </t>
  </si>
  <si>
    <t>End. Taloché, Ripé</t>
  </si>
  <si>
    <t>101 - Sous couche Löva</t>
  </si>
  <si>
    <t>End. Granuleux</t>
  </si>
  <si>
    <t>102 - Sous couche Löva</t>
  </si>
  <si>
    <t>Plafond</t>
  </si>
  <si>
    <t>Longueur</t>
  </si>
  <si>
    <t>m</t>
  </si>
  <si>
    <t>Largeur</t>
  </si>
  <si>
    <t>Papier Peint</t>
  </si>
  <si>
    <t>103 - Sous couche Löva</t>
  </si>
  <si>
    <t>Tap. Ingrain</t>
  </si>
  <si>
    <t>104 - Sous couche Löva</t>
  </si>
  <si>
    <t xml:space="preserve">Murs </t>
  </si>
  <si>
    <t>Hauteur</t>
  </si>
  <si>
    <t>Tap. Textile</t>
  </si>
  <si>
    <t>105 - Sous couche Löva</t>
  </si>
  <si>
    <t>Tap. TEKKO</t>
  </si>
  <si>
    <t>106 - Sous couche Löva</t>
  </si>
  <si>
    <t>Surface à déduire</t>
  </si>
  <si>
    <t>Tap. SALUBRA</t>
  </si>
  <si>
    <t>107 - Sous couche Löva</t>
  </si>
  <si>
    <t>Tap. Métallique</t>
  </si>
  <si>
    <t>108 - Sous couche Löva</t>
  </si>
  <si>
    <t>Portes type 1</t>
  </si>
  <si>
    <t>Nb.</t>
  </si>
  <si>
    <t>Tap. Latex</t>
  </si>
  <si>
    <t>109 - Sous couche Löva</t>
  </si>
  <si>
    <t>Tap. Acrylique</t>
  </si>
  <si>
    <t>110 - Sous couche Löva</t>
  </si>
  <si>
    <t>Portes type 2</t>
  </si>
  <si>
    <t>Peint. Dispersion</t>
  </si>
  <si>
    <t>111 - Sous couche Löva</t>
  </si>
  <si>
    <t>Peint. Latex</t>
  </si>
  <si>
    <t>112 - Sous couche Löva</t>
  </si>
  <si>
    <t>Portes fenêtre *</t>
  </si>
  <si>
    <t>Peint. Laquée</t>
  </si>
  <si>
    <t>113 - Sous couche Löva</t>
  </si>
  <si>
    <t>Peint. Huile</t>
  </si>
  <si>
    <t>114 - Sous couche Löva</t>
  </si>
  <si>
    <t>Fenêtres type 1*</t>
  </si>
  <si>
    <t>Peint. Ophtalmique</t>
  </si>
  <si>
    <t>115 - Sous couche Löva</t>
  </si>
  <si>
    <t>Peint. Chaux</t>
  </si>
  <si>
    <t>116 - Sous couche Löva</t>
  </si>
  <si>
    <t>Fenêtres type 2*</t>
  </si>
  <si>
    <t>Fibre de verre Latex</t>
  </si>
  <si>
    <t>117 - Sous couche Löva</t>
  </si>
  <si>
    <t>Bois aggloméré brut</t>
  </si>
  <si>
    <t>118 - Sous couche Löva</t>
  </si>
  <si>
    <t>Fenêtres type 3*</t>
  </si>
  <si>
    <t>Placoplâtre</t>
  </si>
  <si>
    <t>119 - Sous couche Löva</t>
  </si>
  <si>
    <t>Bois aggloméré laqué</t>
  </si>
  <si>
    <t>120 - Sous couche Löva</t>
  </si>
  <si>
    <t>Divers Déductions</t>
  </si>
  <si>
    <t>Verre</t>
  </si>
  <si>
    <t>121 - Sous couche Löva</t>
  </si>
  <si>
    <t>Polystyrène</t>
  </si>
  <si>
    <t>122 - Sous couche Löva</t>
  </si>
  <si>
    <t>Préparation de Surface</t>
  </si>
  <si>
    <t>Fibre minérale</t>
  </si>
  <si>
    <t>123 - Sous couche Löva</t>
  </si>
  <si>
    <t>Métal</t>
  </si>
  <si>
    <t>124 - Sous couche Löva</t>
  </si>
  <si>
    <t>Type Surface</t>
  </si>
  <si>
    <t>Nb de S/couches</t>
  </si>
  <si>
    <t>125 - Sous couche Löva</t>
  </si>
  <si>
    <t>126 - Sous couche Löva</t>
  </si>
  <si>
    <t>Préparation préalable</t>
  </si>
  <si>
    <t>127 - Sous couche Löva</t>
  </si>
  <si>
    <t>128 - Sous couche Löva</t>
  </si>
  <si>
    <t>129 - Sous couche Löva</t>
  </si>
  <si>
    <t>Plafonds surfaces Sajade Réf.</t>
  </si>
  <si>
    <t>Sachet(s)</t>
  </si>
  <si>
    <t>130 - Sous couche Löva</t>
  </si>
  <si>
    <t>131 - Sous couche Löva</t>
  </si>
  <si>
    <t>Murs surfaces Sajade réf.</t>
  </si>
  <si>
    <t>132 - Sous couche Löva</t>
  </si>
  <si>
    <t>133 - Sous couche Löva</t>
  </si>
  <si>
    <t>Sous couches de préparation</t>
  </si>
  <si>
    <t>seau(x) 2,5 l</t>
  </si>
  <si>
    <t>134 - Sous couche Löva</t>
  </si>
  <si>
    <t>135 - Sous couche Löva</t>
  </si>
  <si>
    <t>136 - Sous couche Löva</t>
  </si>
  <si>
    <t>137 - Sous couche Löva</t>
  </si>
  <si>
    <t>138 - Régulation de l’absorption</t>
  </si>
  <si>
    <t>139 - Régulation de l’absorption</t>
  </si>
  <si>
    <t>140 - Ragréage des surfaces</t>
  </si>
  <si>
    <t>141 - Isolation des produits corrosif</t>
  </si>
  <si>
    <t>142 - Isolation des produits corrosif</t>
  </si>
  <si>
    <t>143 - Ragréage des surfaces</t>
  </si>
  <si>
    <t>144 - Ragréage des surfaces</t>
  </si>
  <si>
    <t>145 - Ragréage des surfaces</t>
  </si>
  <si>
    <t>146 - Ragréage des surfaces</t>
  </si>
  <si>
    <t>147 - Ragréage des surfaces</t>
  </si>
  <si>
    <t>148 - Ragréage des surfaces</t>
  </si>
  <si>
    <t>149 - Ragréage des surfaces</t>
  </si>
  <si>
    <t>150 - Isolation des produits corrosif</t>
  </si>
  <si>
    <t>151 - Isolation des produits corrosif</t>
  </si>
  <si>
    <t>152 - Isolation des produits corrosif</t>
  </si>
  <si>
    <t>153 - Isolation des produits corrosif</t>
  </si>
  <si>
    <t>154 - Isolation des produits corrosif</t>
  </si>
  <si>
    <t>155 - Isolation des produits corrosif</t>
  </si>
  <si>
    <t>156 - Isolation des produits corrosif</t>
  </si>
  <si>
    <t>157 - Isolation des produits corrosif</t>
  </si>
  <si>
    <t>158 - Isolation des produits corrosif</t>
  </si>
  <si>
    <t>159 - Isolation des produits corrosif</t>
  </si>
  <si>
    <t>160 - Isolation des produits corrosif</t>
  </si>
  <si>
    <t>161 - Isolation des produits corrosif</t>
  </si>
  <si>
    <t>162 - Isolation des produits corrosif</t>
  </si>
  <si>
    <t>163 - Isolation des produits corrosif</t>
  </si>
  <si>
    <t>164 - Isolation des produits corrosif</t>
  </si>
  <si>
    <t>165 - Isolation des produits corrosif</t>
  </si>
  <si>
    <t>166 - Isolation des produits corrosif</t>
  </si>
  <si>
    <t>LÖVA + accrocheur</t>
  </si>
  <si>
    <t>seau(x) 10,- L</t>
  </si>
  <si>
    <t>seau(x) 5,- l</t>
  </si>
  <si>
    <t>Prix TTC estimatif des fournitures (Hors transport)</t>
  </si>
  <si>
    <t>Déterminer au préalable le type de support et la ou les références de SAJADE souhaités</t>
  </si>
  <si>
    <t>1bis, rue Albert Camus</t>
  </si>
  <si>
    <t>Devis</t>
  </si>
  <si>
    <t>Commande</t>
  </si>
  <si>
    <t>Facture</t>
  </si>
  <si>
    <t>JaDecor N°</t>
  </si>
  <si>
    <t>Public</t>
  </si>
  <si>
    <t>Validité</t>
  </si>
  <si>
    <t xml:space="preserve">Date : </t>
  </si>
  <si>
    <t>Règlement</t>
  </si>
  <si>
    <t>CLIENT PARTICULIER</t>
  </si>
  <si>
    <t>CLAUDIA 5 Bleu</t>
  </si>
  <si>
    <t>CLAUDIA 7 Vert</t>
  </si>
  <si>
    <t>JANINA 2 Rose Antique</t>
  </si>
  <si>
    <t>JANINA 7 Brun</t>
  </si>
  <si>
    <t>JANINA 7d Brun Clair</t>
  </si>
  <si>
    <t>FA E33 -20</t>
  </si>
  <si>
    <t>53-Bleu fonce 50ml</t>
  </si>
  <si>
    <t>SILK50-0062</t>
  </si>
  <si>
    <t>62-Vert clair 50ml</t>
  </si>
  <si>
    <t>SILK50-0294</t>
  </si>
  <si>
    <t>294-Caramel 50ml</t>
  </si>
  <si>
    <t>GRAN 02</t>
  </si>
  <si>
    <t>v</t>
  </si>
  <si>
    <t>GO 12</t>
  </si>
  <si>
    <t>GO 13</t>
  </si>
  <si>
    <t>SIVA 5</t>
  </si>
  <si>
    <t>CMCB</t>
  </si>
  <si>
    <t>SILK250-0005-S</t>
  </si>
  <si>
    <t>SILK250-0007-S</t>
  </si>
  <si>
    <t>SILK250-0019-S</t>
  </si>
  <si>
    <t>SILK250-0020-S</t>
  </si>
  <si>
    <t>20-Citron 250ml</t>
  </si>
  <si>
    <t>SILK250-0021-S</t>
  </si>
  <si>
    <t>SILK250-0023-S</t>
  </si>
  <si>
    <t>SILK250-0031-S</t>
  </si>
  <si>
    <t>31-Rouge cerise 250ml</t>
  </si>
  <si>
    <t>SILK250-0032-S</t>
  </si>
  <si>
    <t>SILK250-0034-S</t>
  </si>
  <si>
    <t>SILK250-0045-S</t>
  </si>
  <si>
    <t>45-Brun fonce 250ml</t>
  </si>
  <si>
    <t>SILK250-0052-S</t>
  </si>
  <si>
    <t>52-Bleu moyen 250ml</t>
  </si>
  <si>
    <t>SILK250-0067-S</t>
  </si>
  <si>
    <t>SILK250-0073-S</t>
  </si>
  <si>
    <t>SILK250-0075-S</t>
  </si>
  <si>
    <t>SILK250-0096-S</t>
  </si>
  <si>
    <t>SILK250-0278-S</t>
  </si>
  <si>
    <t>SILK250-0291-S</t>
  </si>
  <si>
    <t>291-Arctique 250ml</t>
  </si>
  <si>
    <t>NK8198</t>
  </si>
  <si>
    <t>NK8198-VIOLET</t>
  </si>
  <si>
    <t>OUT 110 A02</t>
  </si>
  <si>
    <t>OUT 111 A04</t>
  </si>
  <si>
    <t>OUT 112 A05</t>
  </si>
  <si>
    <t>OUT 113 A07</t>
  </si>
  <si>
    <t>OUT 114 A06</t>
  </si>
  <si>
    <t>OUT 117 A12</t>
  </si>
  <si>
    <t>OUT 118 A13</t>
  </si>
  <si>
    <t>OUT 120 A14</t>
  </si>
  <si>
    <t>BROSSE SILVERPREN</t>
  </si>
  <si>
    <t>OUT PRSCH-G50</t>
  </si>
  <si>
    <t>TKL COLLE A PROFILE 310ml</t>
  </si>
  <si>
    <t>BWFL-ROL50</t>
  </si>
  <si>
    <t>ROULEAU APPLIQUATEUR 50mm</t>
  </si>
  <si>
    <t>BWFL-ROL100</t>
  </si>
  <si>
    <t>ROULEAU APPLIQUATEUR 100mm</t>
  </si>
  <si>
    <t>BWFL-ROL150</t>
  </si>
  <si>
    <t>ROULEAU APPLIQUATEUR 150mm</t>
  </si>
  <si>
    <t>BWFL-KLEB200</t>
  </si>
  <si>
    <t>COLLE 200g (6x1,80m²)</t>
  </si>
  <si>
    <t>BWFL-KLEB500</t>
  </si>
  <si>
    <t>COLLE 500g (15x1,80m²)</t>
  </si>
  <si>
    <t>BWFL-SCHNEI60G</t>
  </si>
  <si>
    <t>COUTEAU 60G</t>
  </si>
  <si>
    <t>BWFL-SCHNEI60S</t>
  </si>
  <si>
    <t>COUTEAU 60S</t>
  </si>
  <si>
    <t>BWFL-MESS</t>
  </si>
  <si>
    <t>LAME DE RECHANGE</t>
  </si>
  <si>
    <t>COLLECTION COMPLETE</t>
  </si>
  <si>
    <t>MKT_W008</t>
  </si>
  <si>
    <t>FICHE CARREAU COTON</t>
  </si>
  <si>
    <t>MKT_W009</t>
  </si>
  <si>
    <t>FICHE MELANGE SPX</t>
  </si>
  <si>
    <t>MKT_W019</t>
  </si>
  <si>
    <t>MKT_W32</t>
  </si>
  <si>
    <t>VALISE ALU</t>
  </si>
  <si>
    <t>CodeDP</t>
  </si>
  <si>
    <t>CodeLTP</t>
  </si>
  <si>
    <t>CodePXP</t>
  </si>
  <si>
    <t>ColP</t>
  </si>
  <si>
    <t>GamP</t>
  </si>
  <si>
    <t>MetrProdPx</t>
  </si>
  <si>
    <t>ModeRegP</t>
  </si>
  <si>
    <t>PrimP</t>
  </si>
  <si>
    <t>SecteurP</t>
  </si>
  <si>
    <t>TableP</t>
  </si>
  <si>
    <t>TypeSupport</t>
  </si>
  <si>
    <t>Classeur</t>
  </si>
  <si>
    <t>ANNULNB3</t>
  </si>
  <si>
    <t>ANNULNB4</t>
  </si>
  <si>
    <t>Metre</t>
  </si>
  <si>
    <t>='Calcul Qte-SILK'!$BB$17:$BC$23</t>
  </si>
  <si>
    <t>='Calcul Qte-SILK'!$BB$35:$BC$41</t>
  </si>
  <si>
    <t>Zone d'impression</t>
  </si>
  <si>
    <t>Calcul Qte SILK</t>
  </si>
  <si>
    <t>CGV Part</t>
  </si>
  <si>
    <t>CGV PRO</t>
  </si>
  <si>
    <t>='Calcul Qte SILK'!$C$4:$Q$35</t>
  </si>
  <si>
    <t>='CGV Part'!$B$1:$E$39</t>
  </si>
  <si>
    <t>='CGV PRO'!$B$1:$B$82</t>
  </si>
  <si>
    <t>='Commande'!$B$3:$J$38</t>
  </si>
  <si>
    <t>='Metre'!$AF$16:$AF$83</t>
  </si>
  <si>
    <t>='Metre'!$AH$16:$AH$83</t>
  </si>
  <si>
    <t>=Metre!$E$40</t>
  </si>
  <si>
    <t>=DonnesP!$B$11:$E$533</t>
  </si>
  <si>
    <t>=DonnesP!$I$18:$I$172</t>
  </si>
  <si>
    <t>=DonnesP!$I$17:$AJ$17</t>
  </si>
  <si>
    <t>=DonnesP!$I$177:$I$194</t>
  </si>
  <si>
    <t>=Metre!$AI$16:$AI$83</t>
  </si>
  <si>
    <t>=Metre!$X$2:$Y$95</t>
  </si>
  <si>
    <t>=DonnesP!$AE$3:$AE$9</t>
  </si>
  <si>
    <t>=Metre!$AC$16:$AC$83</t>
  </si>
  <si>
    <t>=Metre!$AD$16:$AD$83</t>
  </si>
  <si>
    <t>=DonnesP!$I$17</t>
  </si>
  <si>
    <t>=Metre!$AE$16:$AE$83</t>
  </si>
  <si>
    <t>=DonnesP!$AL$3:$AL$107</t>
  </si>
  <si>
    <t>=DonnesP!$I$18:$AJ$172</t>
  </si>
  <si>
    <t>='Metre'!$AA$2:$AA$41</t>
  </si>
  <si>
    <t>='Metre'!$C$1:$Q$54</t>
  </si>
  <si>
    <t>=SI(OU(Commande!G27="";NB.SI(GamP; Commande!G27)&gt;0);"";INDEX(DECALER(ColP;0;SOMMEPROD((TableP=Commande!G27)*COLONNE(GamP))-COLONNE(GamP)+1);EQUIV(Commande!G27;DECALER(ColP;0;SOMMEPROD((TableP=Commande!G27)*COLONNE(GamP))-COLONNE(GamP));0)))</t>
  </si>
  <si>
    <t>=SI(OU(DonnesP!D27="";NB.SI(GamP;DonnesP!D27)&gt;0);"";INDEX(DECALER(ColP;0;SOMMEPROD((TableP=DonnesP!D27)*COLONNE(GamP))-COLONNE(GamP)+1);EQUIV(DonnesP!D27;DECALER(ColP;0;SOMMEPROD((TableP=DonnesP!D27)*COLONNE(GamP))-COLONNE(GamP));0)))</t>
  </si>
  <si>
    <t>='Calcul Qte SILK'!</t>
  </si>
  <si>
    <t>='Commande'!</t>
  </si>
  <si>
    <t>='CGV Part'!</t>
  </si>
  <si>
    <t>='CGV PRO'!</t>
  </si>
  <si>
    <t>DonneP</t>
  </si>
  <si>
    <t>='DonneP'!</t>
  </si>
  <si>
    <t>='Metre'!</t>
  </si>
  <si>
    <t>=FormP</t>
  </si>
  <si>
    <t>=FormDeuxP</t>
  </si>
  <si>
    <t>=DonnesP!$B$11:$E$546</t>
  </si>
  <si>
    <t>=DonneesP!$I$18:$I$172</t>
  </si>
  <si>
    <t>=DonnesP!$AJ$3:$AJ$107</t>
  </si>
  <si>
    <t>=DonnesP!$I$17:$AH$17</t>
  </si>
  <si>
    <t>=DonnesP!$AC$3:$AC$9</t>
  </si>
  <si>
    <t>=DonnesP!$I$18:$AH$172</t>
  </si>
  <si>
    <t>CLAUDIA 4 Brun foncé</t>
  </si>
  <si>
    <t>CLAUDIA 6 Coquille d'œuf, jaune, beige</t>
  </si>
  <si>
    <t>CLAUDIA 9 Rouge clair, orange</t>
  </si>
  <si>
    <t>CLAUDIA 10 Blanc base</t>
  </si>
  <si>
    <t>GRANIT 02 Brun clair</t>
  </si>
  <si>
    <t>CORINNA 2 brun clair, ocre</t>
  </si>
  <si>
    <t>IRINA 1 brun, jaune, noir</t>
  </si>
  <si>
    <t>BARBARA 2 Blanc,vert,orange,fils noir</t>
  </si>
  <si>
    <t>CELIN OKR</t>
  </si>
  <si>
    <t>DIANA Blanc base</t>
  </si>
  <si>
    <t>PRINTEMPS 01 Terracota</t>
  </si>
  <si>
    <t>PRINTEMPS 05 Beige, effets rouge/or</t>
  </si>
  <si>
    <t>AUTOMNE 01 Saumon</t>
  </si>
  <si>
    <t>AUTOMNE 02 Mandarine</t>
  </si>
  <si>
    <t>AUTOMNE 04 Abricot</t>
  </si>
  <si>
    <t>PRIMAVERA Jaune, blanc, or</t>
  </si>
  <si>
    <t>PRIMAVERA Beige, blanc, mica</t>
  </si>
  <si>
    <t>SUD 05</t>
  </si>
  <si>
    <t>OCEAN 05 Blanc, bleu clair + foncé, argent</t>
  </si>
  <si>
    <t>SUD 05D</t>
  </si>
  <si>
    <t>OCEAN 05D Blanc, bleu clair, turquoise</t>
  </si>
  <si>
    <t>SUD 06</t>
  </si>
  <si>
    <t>OCEAN 06 Blanc, pastel, turquoise, argent</t>
  </si>
  <si>
    <t>SUD 08</t>
  </si>
  <si>
    <t>OCEAN 08, Blanc, saumon, perlmut</t>
  </si>
  <si>
    <t>SUD 09</t>
  </si>
  <si>
    <t>OCEAN 09 blanc, rouge, or</t>
  </si>
  <si>
    <t>SON 121</t>
  </si>
  <si>
    <t>DECOR SPEC. 121 Blanc, brun</t>
  </si>
  <si>
    <t>SON 122</t>
  </si>
  <si>
    <t>DECOR SPEC. 122 Blanc, jaune, fil or</t>
  </si>
  <si>
    <t>SON 123</t>
  </si>
  <si>
    <t>DECOR SPEC. 123 Blanc, bleu, argent, perlmut</t>
  </si>
  <si>
    <t>E01 BRILLANT OR / ARGENT 1,5 MM</t>
  </si>
  <si>
    <t>E02 BRILLANT OR 1,5 MM</t>
  </si>
  <si>
    <t>E03 BRILLANT ARGENT 1,5 MM</t>
  </si>
  <si>
    <t>E04 BRILLANT OR 0,3 MM</t>
  </si>
  <si>
    <t>E05 BRILLANT BLEU 1,5 MM</t>
  </si>
  <si>
    <t>E06 BRILLANT OR / ARGENT 0,3 MM</t>
  </si>
  <si>
    <t>E07 BRILLANT ARGENT 0,3 MM</t>
  </si>
  <si>
    <t>E09 BRILLANT ROUGE</t>
  </si>
  <si>
    <t>E11 BRILLANT BLEU MARINE</t>
  </si>
  <si>
    <t>E12 FILS OR</t>
  </si>
  <si>
    <t>E15 BRILLANT CRISTAL</t>
  </si>
  <si>
    <t>E16 MICA OR 5 MM</t>
  </si>
  <si>
    <t>E17 FILS ARGENT</t>
  </si>
  <si>
    <t>E19 MICA ARGENT 5 MM</t>
  </si>
  <si>
    <t>E20 FILS  TURQUOISE</t>
  </si>
  <si>
    <t>E21 BRILLANT PERLMUTT GRAND</t>
  </si>
  <si>
    <t>E22 BRILLANT PERLMUTT FIN</t>
  </si>
  <si>
    <t>E26 BRILLANT BRUN GRAND</t>
  </si>
  <si>
    <t>E31 FILS NOIR FIN</t>
  </si>
  <si>
    <t>E32 FILS NOIR GROS COTON</t>
  </si>
  <si>
    <t>E33 FILS CUIVRE</t>
  </si>
  <si>
    <t>E34 MICA ROUGE</t>
  </si>
  <si>
    <t>E40 MICA NOIR</t>
  </si>
  <si>
    <t>MI E46 -30</t>
  </si>
  <si>
    <t>E46 MICA BEIGE CLAIR</t>
  </si>
  <si>
    <t>RE10 TONER OCRE</t>
  </si>
  <si>
    <t>RE12 TONER BRUN</t>
  </si>
  <si>
    <t>A4 TONER KC OLIVE</t>
  </si>
  <si>
    <t>FK200 FILS MATT ROSE</t>
  </si>
  <si>
    <t>FK206 FILS MATT NOIR</t>
  </si>
  <si>
    <t>FM2B FILS MATT JAUNE</t>
  </si>
  <si>
    <t>JANINA 11</t>
  </si>
  <si>
    <t>Conditions Générales de Vente PRO (01/2014)</t>
  </si>
  <si>
    <t>PRINTEMPS 033 Jaune, perlmut</t>
  </si>
  <si>
    <t>PRINT 033</t>
  </si>
  <si>
    <t>MKT_PDFC</t>
  </si>
  <si>
    <t>PANNEAU DECO FC</t>
  </si>
  <si>
    <t>MKT_PDFM</t>
  </si>
  <si>
    <t>PANNEAU DECO FM</t>
  </si>
  <si>
    <t>MKT_PDFL</t>
  </si>
  <si>
    <t>PANNEAU DECO FL</t>
  </si>
  <si>
    <t>MKT_PDFD</t>
  </si>
  <si>
    <t>PANNEAU DECO FD</t>
  </si>
  <si>
    <t>MKT_PDFA2</t>
  </si>
  <si>
    <t>PANNEAU DECO FA2</t>
  </si>
  <si>
    <t>MKT_PDS</t>
  </si>
  <si>
    <t>MKT_PDE</t>
  </si>
  <si>
    <t>PANNEAU DECO EFFET</t>
  </si>
  <si>
    <t>MKT_PDT</t>
  </si>
  <si>
    <t>PANNEAU DECO TONER</t>
  </si>
  <si>
    <t>MKT_PDFFIL</t>
  </si>
  <si>
    <t>PANNEAU DECO FILS</t>
  </si>
  <si>
    <t>MKT_PDFIB</t>
  </si>
  <si>
    <t>PANNEAU DECO FIBRES</t>
  </si>
  <si>
    <t>MKT_PDART</t>
  </si>
  <si>
    <t>GRAC 07A1</t>
  </si>
  <si>
    <t>GRACE 07A1 Sable, beige</t>
  </si>
  <si>
    <t>GRAC 10A1</t>
  </si>
  <si>
    <t>GRACE 10A1 blanc, sable</t>
  </si>
  <si>
    <t>ALISH A1</t>
  </si>
  <si>
    <t>ALISHA A1 Blanc base, cristal</t>
  </si>
  <si>
    <t>ALISHA 2 blanc, argent (E07)</t>
  </si>
  <si>
    <t>ALISHA 3 blanc, or (E04)</t>
  </si>
  <si>
    <t>ALISHA 4 blanc, brun, or</t>
  </si>
  <si>
    <t>BIRGITTA 2 blanc, rose, fils cuivre</t>
  </si>
  <si>
    <t>BAMA 10 Sable, bleu, or</t>
  </si>
  <si>
    <t>COSIMA 11 Bleu clair + foncé, fils or</t>
  </si>
  <si>
    <t>COSIM 12</t>
  </si>
  <si>
    <t>COSIMA 12</t>
  </si>
  <si>
    <t>COSIM 13A1</t>
  </si>
  <si>
    <t>COSIMA 13A1 Beige, brun, or</t>
  </si>
  <si>
    <t>COSIMA 14 Vert, or, argent</t>
  </si>
  <si>
    <t>COSIM 16</t>
  </si>
  <si>
    <t>COSIMA 16</t>
  </si>
  <si>
    <t>COSIMA 17 Gris, or, argent</t>
  </si>
  <si>
    <t>DORINA 1 Blanc,beige, vert, fils cuivre</t>
  </si>
  <si>
    <t>DORINA 3 Blanc, beige, jaune</t>
  </si>
  <si>
    <t>JANIN 1A1</t>
  </si>
  <si>
    <t>JANINA 1 Gris clair</t>
  </si>
  <si>
    <t>JANINA 3d Vert clair</t>
  </si>
  <si>
    <t>JANINA 4 Jaune</t>
  </si>
  <si>
    <t>JANIN 4A1</t>
  </si>
  <si>
    <t>JANINA 4A1 Jaune</t>
  </si>
  <si>
    <t>JANINA 5 Bleu clair</t>
  </si>
  <si>
    <t>JANINA 6 Rose, rose antique</t>
  </si>
  <si>
    <t>JANIN 9</t>
  </si>
  <si>
    <t>JANINA 9 Blanc base</t>
  </si>
  <si>
    <t>JANINA 10 Noir</t>
  </si>
  <si>
    <t>JANINA 11 Blanc base</t>
  </si>
  <si>
    <t>JANIN 12</t>
  </si>
  <si>
    <t>JANINA 12</t>
  </si>
  <si>
    <t>JANIN 13</t>
  </si>
  <si>
    <t>JANINA 13</t>
  </si>
  <si>
    <t>JANIN 13d</t>
  </si>
  <si>
    <t>JANINA 13d</t>
  </si>
  <si>
    <t>REGINA 7 Blanc, fils noir + or</t>
  </si>
  <si>
    <t>SILVANA 1 Blanc, argent, perlmut</t>
  </si>
  <si>
    <t>SILVANA 2 Argent, perlmut, gris</t>
  </si>
  <si>
    <t>SILVANA 30 Blanc, rouge</t>
  </si>
  <si>
    <t>VANESSA 2 Blanc, ocre, brun, beige</t>
  </si>
  <si>
    <t>LIVIA Deluxe (2H)</t>
  </si>
  <si>
    <t>DJERBA 0</t>
  </si>
  <si>
    <t>DJERBA BASE</t>
  </si>
  <si>
    <t>DJERBA 1</t>
  </si>
  <si>
    <t>DJERBA BASE + E01</t>
  </si>
  <si>
    <t>DJERBA 4</t>
  </si>
  <si>
    <t>DJERBA BASE + E04</t>
  </si>
  <si>
    <t>DJERBA 14</t>
  </si>
  <si>
    <t>DJERBA BASE + E01 + E04</t>
  </si>
  <si>
    <t>SIJ A2-WEIS</t>
  </si>
  <si>
    <t>SIJ A2-RGRA</t>
  </si>
  <si>
    <t>SIJADE GRIS FONCE</t>
  </si>
  <si>
    <t>SIJ A2-LGRA</t>
  </si>
  <si>
    <t>SIJADE GRIS CLAIR</t>
  </si>
  <si>
    <t>SIJ A2-UMBR</t>
  </si>
  <si>
    <t>SIJADE BRUN OMBRE</t>
  </si>
  <si>
    <t>SIJ A2-LGRU</t>
  </si>
  <si>
    <t>SIJADE VERT TILLEUL</t>
  </si>
  <si>
    <t>SIJ A2-GOLD</t>
  </si>
  <si>
    <t>SIJADE OCRE OR</t>
  </si>
  <si>
    <t>SIJ A2-ELFE</t>
  </si>
  <si>
    <t>SIJADE IVOIRE</t>
  </si>
  <si>
    <t>MKT_W12</t>
  </si>
  <si>
    <t>OUT 110 A03</t>
  </si>
  <si>
    <t>PLATOIRE Plastique petit</t>
  </si>
  <si>
    <t>=$B$11:$E$556</t>
  </si>
  <si>
    <t>GO 40</t>
  </si>
  <si>
    <t>GO 41</t>
  </si>
  <si>
    <t>MONT 01</t>
  </si>
  <si>
    <t>MONTAGNA 01 Violet Foncé</t>
  </si>
  <si>
    <t>MONT 05</t>
  </si>
  <si>
    <t>MONTAGNA 05 Gris clair</t>
  </si>
  <si>
    <t>MONT 06</t>
  </si>
  <si>
    <t>MONTAGNA 06 AnthraiteViolet Foncé</t>
  </si>
  <si>
    <t>MONT 02</t>
  </si>
  <si>
    <t>MONTAGNA 02 Gris Pastel</t>
  </si>
  <si>
    <t>MONT 03</t>
  </si>
  <si>
    <t>MONTAGNA 03 Gris</t>
  </si>
  <si>
    <t>GO 42</t>
  </si>
  <si>
    <t xml:space="preserve">SAHARA beige, Or, blanc, jaune </t>
  </si>
  <si>
    <t>JANIN 14</t>
  </si>
  <si>
    <t>JANIN 15</t>
  </si>
  <si>
    <t>JANINA 14 (anc. 125)</t>
  </si>
  <si>
    <t>JANINA 15 (anc. 126)</t>
  </si>
  <si>
    <t>COLLECTION BASE SAJADE</t>
  </si>
  <si>
    <t>MKT_SC06010</t>
  </si>
  <si>
    <t>COLLECTION JADESTONE 25 DECORS</t>
  </si>
  <si>
    <r>
      <t xml:space="preserve">Formule de la liste de validation en </t>
    </r>
    <r>
      <rPr>
        <b/>
        <sz val="8"/>
        <color indexed="18"/>
        <rFont val="Arial"/>
        <family val="2"/>
      </rPr>
      <t>B3</t>
    </r>
  </si>
  <si>
    <r>
      <t xml:space="preserve">Formule en </t>
    </r>
    <r>
      <rPr>
        <b/>
        <sz val="8"/>
        <color indexed="18"/>
        <rFont val="Arial"/>
        <family val="2"/>
      </rPr>
      <t>C3</t>
    </r>
  </si>
  <si>
    <r>
      <t xml:space="preserve">En F3:F7, cette formule est </t>
    </r>
    <r>
      <rPr>
        <b/>
        <sz val="8"/>
        <color indexed="18"/>
        <rFont val="Arial"/>
        <family val="2"/>
      </rPr>
      <t>nommée</t>
    </r>
    <r>
      <rPr>
        <sz val="8"/>
        <color indexed="18"/>
        <rFont val="Arial"/>
        <family val="2"/>
      </rPr>
      <t xml:space="preserve"> "FormDeux"</t>
    </r>
  </si>
  <si>
    <t>MKT_SC07010</t>
  </si>
  <si>
    <t>COLLECTION VERDELLO</t>
  </si>
  <si>
    <t>SAJADE - CALULER VOS SURFACES A DECORER</t>
  </si>
  <si>
    <t>SAJADE - CALULER VOS DECORS SILK</t>
  </si>
  <si>
    <t>Commentaires /  Questions :</t>
  </si>
  <si>
    <t>Murs</t>
  </si>
  <si>
    <t>COULEUR</t>
  </si>
  <si>
    <t xml:space="preserve">Remise </t>
  </si>
  <si>
    <t>OUT 110 A09</t>
  </si>
  <si>
    <t>PLATOIRE Inox</t>
  </si>
  <si>
    <t>OUT 114 A09</t>
  </si>
  <si>
    <t>TRUELLE LANGUE DE CHAT</t>
  </si>
  <si>
    <t>OUT 118 A10</t>
  </si>
  <si>
    <t>ROULEAU 10 cm</t>
  </si>
  <si>
    <t>OUT 119 A02</t>
  </si>
  <si>
    <t>CUVE DE CHANTIER</t>
  </si>
  <si>
    <t>OUT 130 A10</t>
  </si>
  <si>
    <t>PISTOLET à GODET</t>
  </si>
  <si>
    <t>OUT 130 A80</t>
  </si>
  <si>
    <t>INOMAT M8</t>
  </si>
  <si>
    <t>OUT 120 A15</t>
  </si>
  <si>
    <t>BROSSE SPALTER</t>
  </si>
  <si>
    <t>OUT 120 A22</t>
  </si>
  <si>
    <t>SERINGUE DE DOSAGE</t>
  </si>
  <si>
    <t>OUT 120 A23</t>
  </si>
  <si>
    <t>GRATTOIR PLASTIQUE</t>
  </si>
  <si>
    <t>OUT 120 A48</t>
  </si>
  <si>
    <t>MÉLANGEUR INOX 80</t>
  </si>
  <si>
    <t>OUT 120 A50</t>
  </si>
  <si>
    <t>MÉLANGEUR INOX 110</t>
  </si>
  <si>
    <t>MKT_W020</t>
  </si>
  <si>
    <t>CARTES ÉCHANTILLON CHAUX</t>
  </si>
  <si>
    <t>MKT_PDSG</t>
  </si>
  <si>
    <t>PANNEAUX SOSPIRI Gd</t>
  </si>
  <si>
    <t>MKT_PDSP</t>
  </si>
  <si>
    <t>PANNEAUX SOSPIRI Pt</t>
  </si>
  <si>
    <t>MKT_PDVG</t>
  </si>
  <si>
    <t>PANNEAUX VISIONI Gd</t>
  </si>
  <si>
    <t>MKT_PDVP</t>
  </si>
  <si>
    <t>PANNEAUX VISIONI Pt</t>
  </si>
  <si>
    <t>LUDM 01</t>
  </si>
  <si>
    <t>LUDMILLA 01 Blanc fil bleu</t>
  </si>
  <si>
    <t>MONTAGNA 06 Anthraite</t>
  </si>
  <si>
    <t>PRINT 034</t>
  </si>
  <si>
    <t>PRINTEMPS 034 Vert Menthe</t>
  </si>
  <si>
    <t>BAMA 04</t>
  </si>
  <si>
    <t>BAMA 04 Jaune</t>
  </si>
  <si>
    <t>GRAC 06</t>
  </si>
  <si>
    <t>GRACE 06 Bleu Polaire</t>
  </si>
  <si>
    <t>GRAC 11</t>
  </si>
  <si>
    <t>GRACE 11 Antracite</t>
  </si>
  <si>
    <t>TERR 01</t>
  </si>
  <si>
    <t>TERRA 01 Beige (sp 121)</t>
  </si>
  <si>
    <t>TERR 02</t>
  </si>
  <si>
    <t>TERRA 02 Jaune (sp 122)</t>
  </si>
  <si>
    <t>COSIMA 12 Bleu</t>
  </si>
  <si>
    <t>COSIMA 16 Jaune</t>
  </si>
  <si>
    <t>COSIM 18</t>
  </si>
  <si>
    <t>COSIMA 18 Orange</t>
  </si>
  <si>
    <t>JANINA 1A1 Gris clair</t>
  </si>
  <si>
    <t>JANIN 1N</t>
  </si>
  <si>
    <t>JANINA 1N Gris clair</t>
  </si>
  <si>
    <t>JANINA 12 Gris Pastel</t>
  </si>
  <si>
    <t>JANINA 13 Gris fumée</t>
  </si>
  <si>
    <t>JANINA 13d gris Clair</t>
  </si>
  <si>
    <t>JANINA 14 Gris Fils noir</t>
  </si>
  <si>
    <t>JANINA 15 Chamapgne</t>
  </si>
  <si>
    <t>SUD 07</t>
  </si>
  <si>
    <t>OCEAN 07 Blanc, turquoise</t>
  </si>
  <si>
    <t>PRIMA GEL A1</t>
  </si>
  <si>
    <t>PRIMAVERA Jaune A1 , blanc, or</t>
  </si>
  <si>
    <t>PRIMA BLA</t>
  </si>
  <si>
    <t>PRIMAVERA Bleu</t>
  </si>
  <si>
    <t>SAHARA beige, Or, blanc, jaune</t>
  </si>
  <si>
    <t>SILVA 31</t>
  </si>
  <si>
    <t>SILVANA 31 Rose</t>
  </si>
  <si>
    <t>LÖVA elf + accro 2,5 l 15-17 m²</t>
  </si>
  <si>
    <t>LÖVA elf + accro 5,- l 30-35 m²</t>
  </si>
  <si>
    <t>LÖVA elf + accro 10,- l 60-70 m²</t>
  </si>
  <si>
    <t>LÖVA elf Fond 10,- l 60-70 m²</t>
  </si>
  <si>
    <t>LOTI (stabilisateur) 5,- l 50 m²</t>
  </si>
  <si>
    <t>LOTI (stabilisateur) 10,- l 100 m²</t>
  </si>
  <si>
    <t>HPS 2,5 l 15-17 m²</t>
  </si>
  <si>
    <t>HPS 5,- l 30-35 m²</t>
  </si>
  <si>
    <t>HPS 10,- l 60-70 m²</t>
  </si>
  <si>
    <t>SIVA 5,- l 30-35 m²</t>
  </si>
  <si>
    <t>SIVA 10,- l 60-70 m²</t>
  </si>
  <si>
    <t>PE E26 -10</t>
  </si>
  <si>
    <t>FA E32 -20</t>
  </si>
  <si>
    <t>MI E34 -30</t>
  </si>
  <si>
    <t>MI E41 -30</t>
  </si>
  <si>
    <t>E41 MICA BLEU</t>
  </si>
  <si>
    <t>E42 MICA ANTRACITE</t>
  </si>
  <si>
    <t>MI E43 -30</t>
  </si>
  <si>
    <t>E43 MICA ROSE MATT</t>
  </si>
  <si>
    <r>
      <t xml:space="preserve">Particuliers </t>
    </r>
    <r>
      <rPr>
        <b/>
        <strike/>
        <sz val="8"/>
        <rFont val="Arial"/>
        <family val="2"/>
      </rPr>
      <t>2019-01</t>
    </r>
  </si>
  <si>
    <t>T-2020-01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</si>
</sst>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 #,##0.00\ &quot;€&quot;_-;\-* #,##0.00\ &quot;€&quot;_-;_-* &quot;-&quot;??\ &quot;€&quot;_-;_-@_-"/>
    <numFmt numFmtId="164" formatCode="_-* #,##0.00\ _€_-;\-* #,##0.00\ _€_-;_-* &quot;-&quot;??\ _€_-;_-@_-"/>
    <numFmt numFmtId="165" formatCode="#,##0.00\ _€"/>
    <numFmt numFmtId="166" formatCode="[$-40C]d\-mmm\-yy;@"/>
    <numFmt numFmtId="167" formatCode="&quot; F&quot;#,##0.00_);\(&quot; F&quot;#,##0.00\)"/>
    <numFmt numFmtId="168" formatCode="#,##0.00_ ;\-#,##0.00\ "/>
    <numFmt numFmtId="169" formatCode="0.00_ ;[Red]\-0.00\ "/>
    <numFmt numFmtId="170" formatCode="#,##0.00\ &quot;€&quot;"/>
    <numFmt numFmtId="171" formatCode="0#&quot; &quot;##&quot; &quot;##&quot; &quot;##&quot; &quot;##"/>
    <numFmt numFmtId="172" formatCode="00000"/>
    <numFmt numFmtId="173" formatCode="_(&quot;$&quot;* #,##0.00_);_(&quot;$&quot;* \(#,##0.00\);_(&quot;$&quot;* &quot;-&quot;??_);_(@_)"/>
    <numFmt numFmtId="174" formatCode="00"/>
    <numFmt numFmtId="175" formatCode="0.000"/>
    <numFmt numFmtId="176" formatCode="0_ ;[Red]\-0\ "/>
    <numFmt numFmtId="177" formatCode="0.000_ ;[Red]\-0.000\ "/>
    <numFmt numFmtId="178" formatCode="dd/mm/yy;@"/>
  </numFmts>
  <fonts count="61" x14ac:knownFonts="1">
    <font>
      <sz val="10"/>
      <color theme="1"/>
      <name val="Arial"/>
      <family val="2"/>
    </font>
    <font>
      <sz val="10"/>
      <color theme="1"/>
      <name val="Arial"/>
      <family val="2"/>
    </font>
    <font>
      <sz val="10"/>
      <name val="Arial"/>
      <family val="2"/>
    </font>
    <font>
      <sz val="10"/>
      <name val="MS Sans Serif"/>
      <family val="2"/>
    </font>
    <font>
      <sz val="9"/>
      <name val="Arial"/>
      <family val="2"/>
    </font>
    <font>
      <b/>
      <sz val="11"/>
      <name val="Arial"/>
      <family val="2"/>
    </font>
    <font>
      <b/>
      <sz val="10"/>
      <name val="Arial"/>
      <family val="2"/>
    </font>
    <font>
      <b/>
      <i/>
      <sz val="9"/>
      <name val="Arial"/>
      <family val="2"/>
    </font>
    <font>
      <sz val="8"/>
      <name val="Arial"/>
      <family val="2"/>
    </font>
    <font>
      <b/>
      <sz val="11"/>
      <color indexed="10"/>
      <name val="Arial"/>
      <family val="2"/>
    </font>
    <font>
      <b/>
      <sz val="8"/>
      <name val="Arial"/>
      <family val="2"/>
    </font>
    <font>
      <sz val="10"/>
      <color indexed="8"/>
      <name val="Arial"/>
      <family val="2"/>
    </font>
    <font>
      <b/>
      <sz val="8"/>
      <color indexed="8"/>
      <name val="Arial"/>
      <family val="2"/>
    </font>
    <font>
      <b/>
      <sz val="9"/>
      <name val="Arial"/>
      <family val="2"/>
    </font>
    <font>
      <b/>
      <sz val="14"/>
      <color indexed="60"/>
      <name val="Arial"/>
      <family val="2"/>
    </font>
    <font>
      <b/>
      <sz val="16"/>
      <color indexed="60"/>
      <name val="Arial"/>
      <family val="2"/>
    </font>
    <font>
      <sz val="7"/>
      <name val="Arial"/>
      <family val="2"/>
    </font>
    <font>
      <b/>
      <sz val="7"/>
      <name val="Arial"/>
      <family val="2"/>
    </font>
    <font>
      <b/>
      <i/>
      <sz val="10"/>
      <name val="Arial"/>
      <family val="2"/>
    </font>
    <font>
      <b/>
      <i/>
      <sz val="8"/>
      <name val="Arial"/>
      <family val="2"/>
    </font>
    <font>
      <b/>
      <u/>
      <sz val="9"/>
      <name val="Arial"/>
      <family val="2"/>
    </font>
    <font>
      <b/>
      <sz val="14"/>
      <name val="Verdana"/>
      <family val="2"/>
    </font>
    <font>
      <b/>
      <sz val="14"/>
      <name val="Arial"/>
      <family val="2"/>
    </font>
    <font>
      <b/>
      <u/>
      <sz val="11"/>
      <name val="Arial"/>
      <family val="2"/>
    </font>
    <font>
      <u/>
      <sz val="10"/>
      <color indexed="12"/>
      <name val="Arial"/>
      <family val="2"/>
    </font>
    <font>
      <u/>
      <sz val="10"/>
      <name val="Arial"/>
      <family val="2"/>
    </font>
    <font>
      <sz val="7.5"/>
      <name val="Arial"/>
      <family val="2"/>
    </font>
    <font>
      <b/>
      <sz val="9"/>
      <name val="Verdana"/>
      <family val="2"/>
    </font>
    <font>
      <sz val="7.5"/>
      <color indexed="8"/>
      <name val="Arial"/>
      <family val="2"/>
    </font>
    <font>
      <b/>
      <sz val="7.5"/>
      <name val="Arial"/>
      <family val="2"/>
    </font>
    <font>
      <sz val="8"/>
      <color indexed="81"/>
      <name val="Tahoma"/>
      <family val="2"/>
    </font>
    <font>
      <sz val="10"/>
      <name val="Verdana"/>
      <family val="2"/>
    </font>
    <font>
      <b/>
      <sz val="14"/>
      <color indexed="10"/>
      <name val="Arial"/>
      <family val="2"/>
    </font>
    <font>
      <sz val="10"/>
      <color indexed="41"/>
      <name val="Arial"/>
      <family val="2"/>
    </font>
    <font>
      <b/>
      <sz val="11"/>
      <color indexed="61"/>
      <name val="Arial"/>
      <family val="2"/>
    </font>
    <font>
      <b/>
      <sz val="12"/>
      <color indexed="10"/>
      <name val="Arial"/>
      <family val="2"/>
    </font>
    <font>
      <b/>
      <sz val="12"/>
      <name val="Arial"/>
      <family val="2"/>
    </font>
    <font>
      <sz val="10"/>
      <color indexed="49"/>
      <name val="Arial"/>
      <family val="2"/>
    </font>
    <font>
      <sz val="6"/>
      <color indexed="10"/>
      <name val="Small Fonts"/>
      <family val="2"/>
    </font>
    <font>
      <b/>
      <sz val="10"/>
      <color indexed="61"/>
      <name val="Arial"/>
      <family val="2"/>
    </font>
    <font>
      <b/>
      <sz val="8"/>
      <color indexed="81"/>
      <name val="Tahoma"/>
      <family val="2"/>
    </font>
    <font>
      <sz val="10"/>
      <color theme="0"/>
      <name val="Arial"/>
      <family val="2"/>
    </font>
    <font>
      <b/>
      <sz val="12"/>
      <color theme="1"/>
      <name val="Arial"/>
      <family val="2"/>
    </font>
    <font>
      <sz val="8"/>
      <color theme="0"/>
      <name val="Arial"/>
      <family val="2"/>
    </font>
    <font>
      <sz val="9"/>
      <color theme="0"/>
      <name val="Arial"/>
      <family val="2"/>
    </font>
    <font>
      <sz val="9"/>
      <color theme="1" tint="0.499984740745262"/>
      <name val="Arial"/>
      <family val="2"/>
    </font>
    <font>
      <b/>
      <sz val="11"/>
      <color indexed="60"/>
      <name val="Arial"/>
      <family val="2"/>
    </font>
    <font>
      <sz val="10"/>
      <color theme="0" tint="-0.499984740745262"/>
      <name val="Arial"/>
      <family val="2"/>
    </font>
    <font>
      <sz val="9"/>
      <color theme="0" tint="-0.499984740745262"/>
      <name val="Arial"/>
      <family val="2"/>
    </font>
    <font>
      <sz val="8"/>
      <color indexed="18"/>
      <name val="Arial"/>
      <family val="2"/>
    </font>
    <font>
      <b/>
      <i/>
      <sz val="8"/>
      <color indexed="9"/>
      <name val="Arial"/>
      <family val="2"/>
    </font>
    <font>
      <sz val="8"/>
      <color indexed="9"/>
      <name val="Arial"/>
      <family val="2"/>
    </font>
    <font>
      <b/>
      <sz val="8"/>
      <color indexed="10"/>
      <name val="Arial"/>
      <family val="2"/>
    </font>
    <font>
      <b/>
      <sz val="8"/>
      <color indexed="63"/>
      <name val="Arial"/>
      <family val="2"/>
    </font>
    <font>
      <sz val="8"/>
      <color indexed="10"/>
      <name val="Arial"/>
      <family val="2"/>
    </font>
    <font>
      <sz val="8"/>
      <color indexed="12"/>
      <name val="Arial"/>
      <family val="2"/>
    </font>
    <font>
      <b/>
      <sz val="8"/>
      <color indexed="18"/>
      <name val="Arial"/>
      <family val="2"/>
    </font>
    <font>
      <sz val="8"/>
      <color rgb="FF000000"/>
      <name val="Arial"/>
      <family val="2"/>
    </font>
    <font>
      <sz val="10"/>
      <name val="Wingdings 2"/>
      <family val="1"/>
      <charset val="2"/>
    </font>
    <font>
      <b/>
      <sz val="10"/>
      <color theme="0"/>
      <name val="Arial"/>
      <family val="2"/>
    </font>
    <font>
      <b/>
      <strike/>
      <sz val="8"/>
      <name val="Arial"/>
      <family val="2"/>
    </font>
  </fonts>
  <fills count="25">
    <fill>
      <patternFill patternType="none"/>
    </fill>
    <fill>
      <patternFill patternType="gray125"/>
    </fill>
    <fill>
      <patternFill patternType="solid">
        <fgColor indexed="49"/>
        <bgColor indexed="64"/>
      </patternFill>
    </fill>
    <fill>
      <patternFill patternType="solid">
        <fgColor indexed="14"/>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2"/>
        <bgColor indexed="64"/>
      </patternFill>
    </fill>
    <fill>
      <patternFill patternType="solid">
        <fgColor rgb="FFCCFFCC"/>
        <bgColor indexed="64"/>
      </patternFill>
    </fill>
    <fill>
      <patternFill patternType="solid">
        <fgColor indexed="13"/>
        <bgColor indexed="64"/>
      </patternFill>
    </fill>
    <fill>
      <patternFill patternType="solid">
        <fgColor indexed="40"/>
        <bgColor indexed="64"/>
      </patternFill>
    </fill>
    <fill>
      <patternFill patternType="solid">
        <fgColor rgb="FFFFFF00"/>
        <bgColor indexed="64"/>
      </patternFill>
    </fill>
    <fill>
      <patternFill patternType="solid">
        <fgColor indexed="41"/>
        <bgColor indexed="64"/>
      </patternFill>
    </fill>
    <fill>
      <patternFill patternType="solid">
        <fgColor indexed="26"/>
        <bgColor indexed="64"/>
      </patternFill>
    </fill>
    <fill>
      <patternFill patternType="solid">
        <fgColor indexed="23"/>
        <bgColor indexed="64"/>
      </patternFill>
    </fill>
    <fill>
      <patternFill patternType="solid">
        <fgColor indexed="63"/>
        <bgColor indexed="64"/>
      </patternFill>
    </fill>
    <fill>
      <patternFill patternType="solid">
        <fgColor indexed="45"/>
        <bgColor indexed="64"/>
      </patternFill>
    </fill>
    <fill>
      <patternFill patternType="solid">
        <fgColor indexed="22"/>
        <bgColor indexed="64"/>
      </patternFill>
    </fill>
    <fill>
      <patternFill patternType="solid">
        <fgColor indexed="43"/>
        <bgColor indexed="64"/>
      </patternFill>
    </fill>
    <fill>
      <patternFill patternType="solid">
        <fgColor theme="0" tint="-0.499984740745262"/>
        <bgColor indexed="64"/>
      </patternFill>
    </fill>
    <fill>
      <patternFill patternType="solid">
        <fgColor rgb="FF33CCCC"/>
        <bgColor indexed="64"/>
      </patternFill>
    </fill>
    <fill>
      <patternFill patternType="solid">
        <fgColor rgb="FF808080"/>
        <bgColor indexed="64"/>
      </patternFill>
    </fill>
    <fill>
      <patternFill patternType="solid">
        <fgColor theme="8" tint="0.79998168889431442"/>
        <bgColor indexed="64"/>
      </patternFill>
    </fill>
    <fill>
      <patternFill patternType="solid">
        <fgColor rgb="FF00CCFF"/>
        <bgColor indexed="64"/>
      </patternFill>
    </fill>
    <fill>
      <patternFill patternType="solid">
        <fgColor rgb="FFFFFF99"/>
        <bgColor indexed="64"/>
      </patternFill>
    </fill>
  </fills>
  <borders count="10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ck">
        <color indexed="12"/>
      </top>
      <bottom/>
      <diagonal/>
    </border>
    <border>
      <left style="thick">
        <color indexed="12"/>
      </left>
      <right style="thin">
        <color indexed="64"/>
      </right>
      <top/>
      <bottom/>
      <diagonal/>
    </border>
    <border>
      <left style="thin">
        <color indexed="64"/>
      </left>
      <right style="thick">
        <color indexed="12"/>
      </right>
      <top/>
      <bottom/>
      <diagonal/>
    </border>
    <border>
      <left/>
      <right/>
      <top/>
      <bottom style="thin">
        <color indexed="64"/>
      </bottom>
      <diagonal/>
    </border>
    <border>
      <left style="thick">
        <color indexed="12"/>
      </left>
      <right style="thin">
        <color indexed="64"/>
      </right>
      <top/>
      <bottom style="thick">
        <color indexed="12"/>
      </bottom>
      <diagonal/>
    </border>
    <border>
      <left style="thin">
        <color indexed="64"/>
      </left>
      <right style="thin">
        <color indexed="64"/>
      </right>
      <top/>
      <bottom style="thick">
        <color indexed="12"/>
      </bottom>
      <diagonal/>
    </border>
    <border>
      <left style="thin">
        <color indexed="64"/>
      </left>
      <right style="thick">
        <color indexed="12"/>
      </right>
      <top/>
      <bottom style="thick">
        <color indexed="12"/>
      </bottom>
      <diagonal/>
    </border>
    <border>
      <left style="thin">
        <color indexed="61"/>
      </left>
      <right style="thin">
        <color indexed="61"/>
      </right>
      <top style="thin">
        <color indexed="61"/>
      </top>
      <bottom style="thin">
        <color indexed="61"/>
      </bottom>
      <diagonal/>
    </border>
    <border>
      <left style="thin">
        <color indexed="61"/>
      </left>
      <right style="thin">
        <color indexed="61"/>
      </right>
      <top/>
      <bottom/>
      <diagonal/>
    </border>
    <border>
      <left style="thin">
        <color indexed="61"/>
      </left>
      <right style="thin">
        <color indexed="61"/>
      </right>
      <top/>
      <bottom style="thin">
        <color indexed="6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54"/>
      </left>
      <right/>
      <top style="thick">
        <color indexed="54"/>
      </top>
      <bottom style="medium">
        <color indexed="21"/>
      </bottom>
      <diagonal/>
    </border>
    <border>
      <left/>
      <right/>
      <top style="thick">
        <color indexed="54"/>
      </top>
      <bottom style="medium">
        <color indexed="54"/>
      </bottom>
      <diagonal/>
    </border>
    <border>
      <left/>
      <right style="medium">
        <color indexed="54"/>
      </right>
      <top style="thick">
        <color indexed="54"/>
      </top>
      <bottom style="medium">
        <color indexed="54"/>
      </bottom>
      <diagonal/>
    </border>
    <border>
      <left/>
      <right/>
      <top style="thick">
        <color indexed="54"/>
      </top>
      <bottom style="thin">
        <color indexed="57"/>
      </bottom>
      <diagonal/>
    </border>
    <border>
      <left/>
      <right style="thick">
        <color indexed="54"/>
      </right>
      <top style="thick">
        <color indexed="54"/>
      </top>
      <bottom style="thin">
        <color indexed="57"/>
      </bottom>
      <diagonal/>
    </border>
    <border>
      <left style="thick">
        <color indexed="54"/>
      </left>
      <right/>
      <top/>
      <bottom/>
      <diagonal/>
    </border>
    <border>
      <left/>
      <right style="thick">
        <color indexed="54"/>
      </right>
      <top/>
      <bottom/>
      <diagonal/>
    </border>
    <border>
      <left/>
      <right style="hair">
        <color indexed="8"/>
      </right>
      <top style="hair">
        <color indexed="64"/>
      </top>
      <bottom/>
      <diagonal/>
    </border>
    <border>
      <left style="hair">
        <color indexed="8"/>
      </left>
      <right style="hair">
        <color indexed="8"/>
      </right>
      <top style="hair">
        <color indexed="64"/>
      </top>
      <bottom/>
      <diagonal/>
    </border>
    <border>
      <left style="thick">
        <color indexed="10"/>
      </left>
      <right/>
      <top style="thick">
        <color indexed="10"/>
      </top>
      <bottom style="medium">
        <color indexed="21"/>
      </bottom>
      <diagonal/>
    </border>
    <border>
      <left/>
      <right/>
      <top style="thick">
        <color indexed="10"/>
      </top>
      <bottom style="medium">
        <color indexed="21"/>
      </bottom>
      <diagonal/>
    </border>
    <border>
      <left/>
      <right style="thick">
        <color indexed="10"/>
      </right>
      <top style="thick">
        <color indexed="10"/>
      </top>
      <bottom style="medium">
        <color indexed="21"/>
      </bottom>
      <diagonal/>
    </border>
    <border>
      <left/>
      <right style="hair">
        <color indexed="8"/>
      </right>
      <top/>
      <bottom/>
      <diagonal/>
    </border>
    <border>
      <left style="hair">
        <color indexed="8"/>
      </left>
      <right style="hair">
        <color indexed="8"/>
      </right>
      <top/>
      <bottom/>
      <diagonal/>
    </border>
    <border>
      <left style="thick">
        <color indexed="10"/>
      </left>
      <right style="thin">
        <color indexed="21"/>
      </right>
      <top style="medium">
        <color indexed="21"/>
      </top>
      <bottom style="hair">
        <color indexed="64"/>
      </bottom>
      <diagonal/>
    </border>
    <border>
      <left style="thin">
        <color indexed="21"/>
      </left>
      <right style="thin">
        <color indexed="21"/>
      </right>
      <top style="medium">
        <color indexed="21"/>
      </top>
      <bottom style="hair">
        <color indexed="21"/>
      </bottom>
      <diagonal/>
    </border>
    <border>
      <left style="thin">
        <color indexed="21"/>
      </left>
      <right/>
      <top style="medium">
        <color indexed="21"/>
      </top>
      <bottom style="hair">
        <color indexed="21"/>
      </bottom>
      <diagonal/>
    </border>
    <border>
      <left/>
      <right/>
      <top style="medium">
        <color indexed="21"/>
      </top>
      <bottom style="hair">
        <color indexed="21"/>
      </bottom>
      <diagonal/>
    </border>
    <border>
      <left/>
      <right style="thin">
        <color indexed="21"/>
      </right>
      <top style="medium">
        <color indexed="21"/>
      </top>
      <bottom style="hair">
        <color indexed="21"/>
      </bottom>
      <diagonal/>
    </border>
    <border>
      <left style="thin">
        <color indexed="21"/>
      </left>
      <right style="thick">
        <color indexed="10"/>
      </right>
      <top style="medium">
        <color indexed="21"/>
      </top>
      <bottom style="hair">
        <color indexed="21"/>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ck">
        <color indexed="10"/>
      </left>
      <right style="thin">
        <color indexed="64"/>
      </right>
      <top/>
      <bottom/>
      <diagonal/>
    </border>
    <border>
      <left style="thin">
        <color indexed="64"/>
      </left>
      <right/>
      <top style="hair">
        <color indexed="21"/>
      </top>
      <bottom/>
      <diagonal/>
    </border>
    <border>
      <left/>
      <right/>
      <top style="hair">
        <color indexed="21"/>
      </top>
      <bottom/>
      <diagonal/>
    </border>
    <border>
      <left style="thin">
        <color indexed="64"/>
      </left>
      <right/>
      <top/>
      <bottom/>
      <diagonal/>
    </border>
    <border>
      <left style="thin">
        <color indexed="64"/>
      </left>
      <right style="thick">
        <color indexed="10"/>
      </right>
      <top/>
      <bottom/>
      <diagonal/>
    </border>
    <border>
      <left/>
      <right style="hair">
        <color indexed="64"/>
      </right>
      <top style="hair">
        <color indexed="64"/>
      </top>
      <bottom style="hair">
        <color indexed="64"/>
      </bottom>
      <diagonal/>
    </border>
    <border>
      <left style="thick">
        <color indexed="10"/>
      </left>
      <right style="thin">
        <color indexed="64"/>
      </right>
      <top style="dashDotDot">
        <color indexed="64"/>
      </top>
      <bottom style="thick">
        <color indexed="10"/>
      </bottom>
      <diagonal/>
    </border>
    <border>
      <left style="thin">
        <color indexed="64"/>
      </left>
      <right style="thin">
        <color indexed="64"/>
      </right>
      <top style="dashDotDot">
        <color indexed="64"/>
      </top>
      <bottom style="thick">
        <color indexed="10"/>
      </bottom>
      <diagonal/>
    </border>
    <border>
      <left style="thin">
        <color indexed="64"/>
      </left>
      <right/>
      <top style="dashDotDot">
        <color indexed="64"/>
      </top>
      <bottom style="thick">
        <color indexed="10"/>
      </bottom>
      <diagonal/>
    </border>
    <border>
      <left style="thin">
        <color indexed="64"/>
      </left>
      <right style="thick">
        <color indexed="10"/>
      </right>
      <top style="dashDotDot">
        <color indexed="64"/>
      </top>
      <bottom style="thick">
        <color indexed="10"/>
      </bottom>
      <diagonal/>
    </border>
    <border>
      <left/>
      <right/>
      <top style="thick">
        <color indexed="10"/>
      </top>
      <bottom/>
      <diagonal/>
    </border>
    <border>
      <left style="thick">
        <color indexed="10"/>
      </left>
      <right style="thick">
        <color indexed="10"/>
      </right>
      <top style="thick">
        <color indexed="10"/>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ck">
        <color indexed="10"/>
      </left>
      <right style="thick">
        <color indexed="10"/>
      </right>
      <top style="hair">
        <color indexed="64"/>
      </top>
      <bottom style="hair">
        <color indexed="64"/>
      </bottom>
      <diagonal/>
    </border>
    <border>
      <left style="thick">
        <color indexed="10"/>
      </left>
      <right style="thick">
        <color indexed="10"/>
      </right>
      <top/>
      <bottom style="thick">
        <color indexed="10"/>
      </bottom>
      <diagonal/>
    </border>
    <border>
      <left style="thick">
        <color indexed="10"/>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style="thick">
        <color indexed="10"/>
      </top>
      <bottom style="thick">
        <color indexed="10"/>
      </bottom>
      <diagonal/>
    </border>
    <border>
      <left/>
      <right/>
      <top style="thick">
        <color indexed="10"/>
      </top>
      <bottom style="thick">
        <color indexed="10"/>
      </bottom>
      <diagonal/>
    </border>
    <border>
      <left/>
      <right style="thick">
        <color indexed="10"/>
      </right>
      <top style="thick">
        <color indexed="10"/>
      </top>
      <bottom style="thick">
        <color indexed="10"/>
      </bottom>
      <diagonal/>
    </border>
    <border>
      <left/>
      <right style="thick">
        <color indexed="10"/>
      </right>
      <top/>
      <bottom/>
      <diagonal/>
    </border>
    <border>
      <left/>
      <right/>
      <top style="medium">
        <color indexed="64"/>
      </top>
      <bottom style="medium">
        <color indexed="64"/>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ck">
        <color indexed="10"/>
      </left>
      <right style="thick">
        <color indexed="10"/>
      </right>
      <top/>
      <bottom style="hair">
        <color indexed="64"/>
      </bottom>
      <diagonal/>
    </border>
    <border>
      <left style="thin">
        <color indexed="64"/>
      </left>
      <right/>
      <top/>
      <bottom style="thick">
        <color indexed="10"/>
      </bottom>
      <diagonal/>
    </border>
    <border>
      <left style="thin">
        <color indexed="64"/>
      </left>
      <right style="thin">
        <color indexed="64"/>
      </right>
      <top/>
      <bottom style="thick">
        <color indexed="10"/>
      </bottom>
      <diagonal/>
    </border>
    <border>
      <left style="thin">
        <color indexed="64"/>
      </left>
      <right/>
      <top/>
      <bottom style="dashDot">
        <color indexed="64"/>
      </bottom>
      <diagonal/>
    </border>
    <border>
      <left/>
      <right/>
      <top/>
      <bottom style="dashDot">
        <color indexed="64"/>
      </bottom>
      <diagonal/>
    </border>
    <border>
      <left/>
      <right style="thin">
        <color indexed="64"/>
      </right>
      <top/>
      <bottom style="dashDot">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57"/>
      </left>
      <right style="thin">
        <color indexed="57"/>
      </right>
      <top style="thin">
        <color indexed="57"/>
      </top>
      <bottom style="thin">
        <color indexed="57"/>
      </bottom>
      <diagonal/>
    </border>
    <border>
      <left style="medium">
        <color indexed="64"/>
      </left>
      <right style="hair">
        <color indexed="64"/>
      </right>
      <top style="medium">
        <color indexed="64"/>
      </top>
      <bottom style="medium">
        <color indexed="64"/>
      </bottom>
      <diagonal/>
    </border>
    <border>
      <left/>
      <right style="medium">
        <color indexed="64"/>
      </right>
      <top style="medium">
        <color indexed="64"/>
      </top>
      <bottom style="double">
        <color indexed="64"/>
      </bottom>
      <diagonal/>
    </border>
    <border>
      <left/>
      <right/>
      <top/>
      <bottom style="double">
        <color indexed="64"/>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top style="medium">
        <color indexed="64"/>
      </top>
      <bottom style="double">
        <color indexed="64"/>
      </bottom>
      <diagonal/>
    </border>
    <border>
      <left style="thin">
        <color indexed="61"/>
      </left>
      <right/>
      <top/>
      <bottom/>
      <diagonal/>
    </border>
    <border>
      <left style="thin">
        <color indexed="22"/>
      </left>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9">
    <xf numFmtId="0" fontId="0" fillId="0" borderId="0"/>
    <xf numFmtId="44" fontId="1" fillId="0" borderId="0" applyFont="0" applyFill="0" applyBorder="0" applyAlignment="0" applyProtection="0"/>
    <xf numFmtId="0" fontId="3" fillId="0" borderId="0"/>
    <xf numFmtId="44" fontId="2" fillId="0" borderId="0" applyFont="0" applyFill="0" applyBorder="0" applyAlignment="0" applyProtection="0"/>
    <xf numFmtId="0" fontId="11" fillId="0" borderId="0"/>
    <xf numFmtId="164" fontId="1" fillId="0" borderId="0" applyFont="0" applyFill="0" applyBorder="0" applyAlignment="0" applyProtection="0"/>
    <xf numFmtId="0" fontId="24" fillId="0" borderId="0" applyNumberFormat="0" applyFill="0" applyBorder="0" applyAlignment="0" applyProtection="0">
      <alignment vertical="top"/>
      <protection locked="0"/>
    </xf>
    <xf numFmtId="0" fontId="2" fillId="0" borderId="0"/>
    <xf numFmtId="173" fontId="2" fillId="0" borderId="0" applyFont="0" applyFill="0" applyBorder="0" applyAlignment="0" applyProtection="0"/>
  </cellStyleXfs>
  <cellXfs count="684">
    <xf numFmtId="0" fontId="0" fillId="0" borderId="0" xfId="0"/>
    <xf numFmtId="0" fontId="4" fillId="0" borderId="0" xfId="2" applyNumberFormat="1" applyFont="1" applyFill="1" applyBorder="1" applyAlignment="1" applyProtection="1"/>
    <xf numFmtId="0" fontId="8" fillId="0" borderId="0" xfId="2" applyNumberFormat="1" applyFont="1" applyFill="1" applyBorder="1" applyAlignment="1" applyProtection="1"/>
    <xf numFmtId="0" fontId="2" fillId="14" borderId="0" xfId="2" applyFont="1" applyFill="1" applyProtection="1"/>
    <xf numFmtId="3" fontId="15" fillId="12" borderId="0" xfId="2" quotePrefix="1" applyNumberFormat="1" applyFont="1" applyFill="1" applyBorder="1" applyAlignment="1" applyProtection="1">
      <protection locked="0"/>
    </xf>
    <xf numFmtId="0" fontId="4" fillId="12" borderId="0" xfId="2" applyNumberFormat="1" applyFont="1" applyFill="1" applyBorder="1" applyAlignment="1" applyProtection="1">
      <protection locked="0"/>
    </xf>
    <xf numFmtId="0" fontId="2" fillId="0" borderId="0" xfId="2" applyFont="1" applyFill="1" applyProtection="1"/>
    <xf numFmtId="0" fontId="0" fillId="14" borderId="0" xfId="0" applyFill="1"/>
    <xf numFmtId="0" fontId="4" fillId="14" borderId="0" xfId="2" applyNumberFormat="1" applyFont="1" applyFill="1" applyBorder="1" applyAlignment="1" applyProtection="1"/>
    <xf numFmtId="0" fontId="8" fillId="14" borderId="0" xfId="2" applyNumberFormat="1" applyFont="1" applyFill="1" applyBorder="1" applyAlignment="1" applyProtection="1"/>
    <xf numFmtId="0" fontId="2" fillId="0" borderId="31" xfId="2" applyNumberFormat="1" applyFont="1" applyFill="1" applyBorder="1" applyAlignment="1" applyProtection="1"/>
    <xf numFmtId="0" fontId="8" fillId="0" borderId="33" xfId="2" applyNumberFormat="1" applyFont="1" applyFill="1" applyBorder="1" applyAlignment="1" applyProtection="1">
      <alignment horizontal="center"/>
    </xf>
    <xf numFmtId="0" fontId="16" fillId="0" borderId="34" xfId="2" applyNumberFormat="1" applyFont="1" applyFill="1" applyBorder="1" applyAlignment="1" applyProtection="1">
      <alignment horizontal="right"/>
    </xf>
    <xf numFmtId="0" fontId="17" fillId="4" borderId="45" xfId="2" applyNumberFormat="1" applyFont="1" applyFill="1" applyBorder="1" applyAlignment="1" applyProtection="1">
      <alignment horizontal="center" vertical="center" wrapText="1"/>
    </xf>
    <xf numFmtId="0" fontId="12" fillId="4" borderId="46" xfId="2" applyNumberFormat="1" applyFont="1" applyFill="1" applyBorder="1" applyAlignment="1" applyProtection="1">
      <alignment horizontal="center" vertical="center" wrapText="1"/>
    </xf>
    <xf numFmtId="0" fontId="10" fillId="4" borderId="46" xfId="2" applyNumberFormat="1" applyFont="1" applyFill="1" applyBorder="1" applyAlignment="1" applyProtection="1">
      <alignment horizontal="center" vertical="center" wrapText="1"/>
    </xf>
    <xf numFmtId="167" fontId="10" fillId="4" borderId="46" xfId="2" applyNumberFormat="1" applyFont="1" applyFill="1" applyBorder="1" applyAlignment="1" applyProtection="1">
      <alignment horizontal="center" vertical="center" wrapText="1"/>
    </xf>
    <xf numFmtId="0" fontId="12" fillId="4" borderId="50" xfId="2" applyNumberFormat="1" applyFont="1" applyFill="1" applyBorder="1" applyAlignment="1" applyProtection="1">
      <alignment horizontal="center" vertical="center"/>
    </xf>
    <xf numFmtId="0" fontId="8" fillId="0" borderId="53" xfId="2" quotePrefix="1" applyNumberFormat="1" applyFont="1" applyFill="1" applyBorder="1" applyAlignment="1" applyProtection="1">
      <alignment horizontal="left"/>
    </xf>
    <xf numFmtId="0" fontId="2" fillId="0" borderId="5" xfId="2" applyNumberFormat="1" applyFont="1" applyFill="1" applyBorder="1" applyAlignment="1" applyProtection="1">
      <alignment horizontal="center"/>
      <protection locked="0"/>
    </xf>
    <xf numFmtId="4" fontId="2" fillId="0" borderId="5" xfId="2" applyNumberFormat="1" applyFont="1" applyFill="1" applyBorder="1" applyAlignment="1" applyProtection="1"/>
    <xf numFmtId="10" fontId="8" fillId="6" borderId="56" xfId="2" applyNumberFormat="1" applyFont="1" applyFill="1" applyBorder="1" applyAlignment="1" applyProtection="1">
      <protection locked="0"/>
    </xf>
    <xf numFmtId="168" fontId="4" fillId="0" borderId="5" xfId="2" applyNumberFormat="1" applyFont="1" applyFill="1" applyBorder="1" applyAlignment="1" applyProtection="1">
      <alignment horizontal="right"/>
    </xf>
    <xf numFmtId="4" fontId="2" fillId="0" borderId="57" xfId="2" applyNumberFormat="1" applyFont="1" applyFill="1" applyBorder="1" applyAlignment="1" applyProtection="1"/>
    <xf numFmtId="0" fontId="2" fillId="14" borderId="0" xfId="2" applyNumberFormat="1" applyFont="1" applyFill="1" applyBorder="1" applyAlignment="1" applyProtection="1"/>
    <xf numFmtId="0" fontId="6" fillId="6" borderId="53" xfId="2" applyNumberFormat="1" applyFont="1" applyFill="1" applyBorder="1" applyAlignment="1" applyProtection="1">
      <alignment horizontal="center"/>
    </xf>
    <xf numFmtId="0" fontId="6" fillId="6" borderId="5" xfId="2" applyNumberFormat="1" applyFont="1" applyFill="1" applyBorder="1" applyAlignment="1" applyProtection="1">
      <alignment horizontal="center"/>
      <protection locked="0"/>
    </xf>
    <xf numFmtId="4" fontId="4" fillId="6" borderId="56" xfId="2" applyNumberFormat="1" applyFont="1" applyFill="1" applyBorder="1" applyAlignment="1" applyProtection="1"/>
    <xf numFmtId="4" fontId="9" fillId="6" borderId="57" xfId="2" applyNumberFormat="1" applyFont="1" applyFill="1" applyBorder="1" applyAlignment="1" applyProtection="1"/>
    <xf numFmtId="0" fontId="2" fillId="0" borderId="0" xfId="2" applyNumberFormat="1" applyFont="1" applyFill="1" applyBorder="1" applyAlignment="1" applyProtection="1"/>
    <xf numFmtId="165" fontId="2" fillId="0" borderId="59" xfId="2" applyNumberFormat="1" applyFont="1" applyFill="1" applyBorder="1" applyAlignment="1" applyProtection="1">
      <alignment horizontal="left"/>
    </xf>
    <xf numFmtId="1" fontId="2" fillId="0" borderId="60" xfId="2" applyNumberFormat="1" applyFont="1" applyFill="1" applyBorder="1" applyAlignment="1" applyProtection="1">
      <alignment horizontal="center"/>
      <protection locked="0"/>
    </xf>
    <xf numFmtId="4" fontId="2" fillId="0" borderId="61" xfId="2" applyNumberFormat="1" applyFont="1" applyFill="1" applyBorder="1" applyAlignment="1" applyProtection="1"/>
    <xf numFmtId="4" fontId="2" fillId="0" borderId="62" xfId="2" applyNumberFormat="1" applyFont="1" applyFill="1" applyBorder="1" applyAlignment="1" applyProtection="1"/>
    <xf numFmtId="0" fontId="2" fillId="0" borderId="0" xfId="2" applyFont="1" applyFill="1" applyAlignment="1" applyProtection="1">
      <alignment horizontal="center"/>
      <protection locked="0"/>
    </xf>
    <xf numFmtId="0" fontId="18" fillId="0" borderId="0" xfId="2" applyFont="1" applyFill="1" applyBorder="1" applyProtection="1"/>
    <xf numFmtId="4" fontId="4" fillId="0" borderId="64" xfId="2" applyNumberFormat="1" applyFont="1" applyFill="1" applyBorder="1" applyAlignment="1" applyProtection="1"/>
    <xf numFmtId="10" fontId="19" fillId="0" borderId="0" xfId="2" applyNumberFormat="1" applyFont="1" applyFill="1" applyBorder="1" applyAlignment="1" applyProtection="1">
      <alignment horizontal="center"/>
    </xf>
    <xf numFmtId="4" fontId="4" fillId="0" borderId="67" xfId="2" applyNumberFormat="1" applyFont="1" applyFill="1" applyBorder="1" applyAlignment="1" applyProtection="1"/>
    <xf numFmtId="0" fontId="20" fillId="0" borderId="0" xfId="2" applyNumberFormat="1" applyFont="1" applyFill="1" applyBorder="1" applyAlignment="1" applyProtection="1"/>
    <xf numFmtId="170" fontId="6" fillId="9" borderId="68" xfId="2" applyNumberFormat="1" applyFont="1" applyFill="1" applyBorder="1" applyAlignment="1" applyProtection="1"/>
    <xf numFmtId="49" fontId="21" fillId="14" borderId="0" xfId="2" quotePrefix="1" applyNumberFormat="1" applyFont="1" applyFill="1" applyBorder="1" applyAlignment="1" applyProtection="1">
      <alignment horizontal="right"/>
    </xf>
    <xf numFmtId="0" fontId="0" fillId="0" borderId="0" xfId="0" applyFill="1"/>
    <xf numFmtId="0" fontId="2" fillId="14" borderId="0" xfId="2" applyFont="1" applyFill="1" applyBorder="1" applyProtection="1"/>
    <xf numFmtId="0" fontId="2" fillId="14" borderId="0" xfId="0" applyFont="1" applyFill="1" applyProtection="1"/>
    <xf numFmtId="0" fontId="2" fillId="0" borderId="0" xfId="0" applyFont="1" applyProtection="1"/>
    <xf numFmtId="0" fontId="2" fillId="15" borderId="69" xfId="0" applyFont="1" applyFill="1" applyBorder="1" applyAlignment="1" applyProtection="1">
      <alignment vertical="center"/>
    </xf>
    <xf numFmtId="0" fontId="2" fillId="15" borderId="63" xfId="0" applyFont="1" applyFill="1" applyBorder="1" applyAlignment="1" applyProtection="1">
      <alignment vertical="center"/>
    </xf>
    <xf numFmtId="0" fontId="2" fillId="15" borderId="70" xfId="0" applyFont="1" applyFill="1" applyBorder="1" applyAlignment="1" applyProtection="1">
      <alignment vertical="center"/>
    </xf>
    <xf numFmtId="0" fontId="2" fillId="15" borderId="71" xfId="0" applyFont="1" applyFill="1" applyBorder="1" applyAlignment="1" applyProtection="1">
      <alignment vertical="center"/>
    </xf>
    <xf numFmtId="0" fontId="22" fillId="15" borderId="75" xfId="0" applyFont="1" applyFill="1" applyBorder="1" applyAlignment="1" applyProtection="1">
      <alignment vertical="center"/>
    </xf>
    <xf numFmtId="0" fontId="2" fillId="15" borderId="0" xfId="0" applyFont="1" applyFill="1" applyBorder="1" applyAlignment="1" applyProtection="1">
      <alignment vertical="center"/>
    </xf>
    <xf numFmtId="0" fontId="2" fillId="15" borderId="75"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63" xfId="0" applyFont="1" applyFill="1" applyBorder="1" applyAlignment="1" applyProtection="1">
      <alignment vertical="center"/>
    </xf>
    <xf numFmtId="0" fontId="2" fillId="2" borderId="70" xfId="0" applyFont="1" applyFill="1" applyBorder="1" applyAlignment="1" applyProtection="1">
      <alignment vertical="center"/>
    </xf>
    <xf numFmtId="0" fontId="2" fillId="2" borderId="71"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 fillId="2" borderId="0" xfId="0" applyFont="1" applyFill="1" applyBorder="1" applyAlignment="1" applyProtection="1">
      <alignment vertical="center"/>
    </xf>
    <xf numFmtId="0" fontId="2" fillId="2" borderId="75" xfId="0" applyFont="1" applyFill="1" applyBorder="1" applyAlignment="1" applyProtection="1">
      <alignment vertical="center"/>
    </xf>
    <xf numFmtId="0" fontId="2" fillId="12" borderId="71" xfId="0" applyFont="1" applyFill="1" applyBorder="1" applyAlignment="1" applyProtection="1">
      <alignment vertical="center"/>
    </xf>
    <xf numFmtId="0" fontId="2" fillId="12" borderId="0" xfId="0" applyFont="1" applyFill="1" applyBorder="1" applyAlignment="1" applyProtection="1">
      <alignment vertical="center"/>
    </xf>
    <xf numFmtId="0" fontId="2" fillId="12" borderId="75" xfId="0" applyFont="1" applyFill="1" applyBorder="1" applyAlignment="1" applyProtection="1">
      <alignment vertical="center"/>
    </xf>
    <xf numFmtId="0" fontId="5" fillId="12" borderId="0" xfId="0" applyFont="1" applyFill="1" applyBorder="1" applyAlignment="1" applyProtection="1">
      <alignment horizontal="left" vertical="center"/>
    </xf>
    <xf numFmtId="2" fontId="2" fillId="0" borderId="3" xfId="0" applyNumberFormat="1" applyFont="1" applyFill="1" applyBorder="1" applyAlignment="1" applyProtection="1">
      <alignment vertical="center"/>
      <protection locked="0"/>
    </xf>
    <xf numFmtId="0" fontId="2" fillId="0" borderId="17" xfId="0" applyFont="1" applyFill="1" applyBorder="1" applyAlignment="1" applyProtection="1">
      <alignment horizontal="center" vertical="center"/>
    </xf>
    <xf numFmtId="1" fontId="2" fillId="12" borderId="0" xfId="0" applyNumberFormat="1" applyFont="1" applyFill="1" applyBorder="1" applyAlignment="1" applyProtection="1">
      <alignment vertical="center"/>
    </xf>
    <xf numFmtId="2" fontId="6" fillId="0" borderId="3" xfId="0" applyNumberFormat="1" applyFont="1" applyFill="1" applyBorder="1" applyAlignment="1" applyProtection="1">
      <alignment horizontal="center"/>
    </xf>
    <xf numFmtId="0" fontId="2" fillId="0" borderId="3" xfId="0" applyFont="1" applyFill="1" applyBorder="1" applyAlignment="1" applyProtection="1">
      <alignment horizontal="center" vertical="center"/>
    </xf>
    <xf numFmtId="0" fontId="13" fillId="12" borderId="0" xfId="0" applyFont="1" applyFill="1" applyBorder="1" applyAlignment="1" applyProtection="1">
      <alignment horizontal="left" vertical="center"/>
    </xf>
    <xf numFmtId="1" fontId="6" fillId="0" borderId="3" xfId="0" applyNumberFormat="1" applyFont="1" applyFill="1" applyBorder="1" applyAlignment="1" applyProtection="1">
      <alignment horizontal="center" vertical="center"/>
    </xf>
    <xf numFmtId="0" fontId="2" fillId="12" borderId="0" xfId="0" applyFont="1" applyFill="1" applyBorder="1" applyProtection="1"/>
    <xf numFmtId="0" fontId="13" fillId="12" borderId="0" xfId="0" applyFont="1" applyFill="1" applyBorder="1" applyAlignment="1" applyProtection="1">
      <alignment vertical="center"/>
    </xf>
    <xf numFmtId="0" fontId="2" fillId="0" borderId="3" xfId="0" applyFont="1" applyFill="1" applyBorder="1" applyAlignment="1" applyProtection="1">
      <alignment horizontal="center" vertical="center"/>
      <protection locked="0"/>
    </xf>
    <xf numFmtId="0" fontId="2" fillId="0" borderId="3" xfId="0" applyFont="1" applyBorder="1" applyAlignment="1" applyProtection="1"/>
    <xf numFmtId="0" fontId="2" fillId="12" borderId="0" xfId="0" applyFont="1" applyFill="1" applyBorder="1" applyAlignment="1" applyProtection="1"/>
    <xf numFmtId="0" fontId="6" fillId="0" borderId="3" xfId="0" applyFont="1" applyFill="1" applyBorder="1" applyAlignment="1" applyProtection="1">
      <alignment horizontal="center" vertical="center"/>
    </xf>
    <xf numFmtId="0" fontId="2" fillId="12" borderId="0" xfId="0" applyFont="1" applyFill="1" applyBorder="1" applyAlignment="1" applyProtection="1">
      <alignment horizontal="center" vertical="center"/>
    </xf>
    <xf numFmtId="0" fontId="2" fillId="12" borderId="77" xfId="0" applyFont="1" applyFill="1" applyBorder="1" applyAlignment="1" applyProtection="1">
      <alignment vertical="center"/>
    </xf>
    <xf numFmtId="0" fontId="2" fillId="12" borderId="78" xfId="0" applyFont="1" applyFill="1" applyBorder="1" applyAlignment="1" applyProtection="1">
      <alignment vertical="center"/>
    </xf>
    <xf numFmtId="0" fontId="2" fillId="12" borderId="79" xfId="0" applyFont="1" applyFill="1" applyBorder="1" applyAlignment="1" applyProtection="1">
      <alignment vertical="center"/>
    </xf>
    <xf numFmtId="0" fontId="2" fillId="12" borderId="69" xfId="0" applyFont="1" applyFill="1" applyBorder="1" applyProtection="1"/>
    <xf numFmtId="0" fontId="2" fillId="12" borderId="63" xfId="0" applyFont="1" applyFill="1" applyBorder="1" applyProtection="1"/>
    <xf numFmtId="0" fontId="2" fillId="12" borderId="70" xfId="0" applyFont="1" applyFill="1" applyBorder="1" applyProtection="1"/>
    <xf numFmtId="0" fontId="2" fillId="12" borderId="71" xfId="0" applyFont="1" applyFill="1" applyBorder="1" applyProtection="1"/>
    <xf numFmtId="44" fontId="6" fillId="0" borderId="3" xfId="0" applyNumberFormat="1" applyFont="1" applyFill="1" applyBorder="1" applyProtection="1"/>
    <xf numFmtId="44" fontId="6" fillId="0" borderId="3" xfId="3" applyFont="1" applyFill="1" applyBorder="1" applyProtection="1"/>
    <xf numFmtId="0" fontId="2" fillId="12" borderId="75" xfId="0" applyFont="1" applyFill="1" applyBorder="1" applyProtection="1"/>
    <xf numFmtId="0" fontId="13" fillId="12" borderId="0" xfId="0" applyFont="1" applyFill="1" applyBorder="1" applyProtection="1"/>
    <xf numFmtId="44" fontId="2" fillId="0" borderId="7" xfId="3" applyFont="1" applyFill="1" applyBorder="1" applyProtection="1"/>
    <xf numFmtId="44" fontId="2" fillId="0" borderId="8" xfId="0" applyNumberFormat="1" applyFont="1" applyFill="1" applyBorder="1" applyProtection="1"/>
    <xf numFmtId="44" fontId="2" fillId="0" borderId="9" xfId="0" applyNumberFormat="1" applyFont="1" applyFill="1" applyBorder="1" applyProtection="1"/>
    <xf numFmtId="0" fontId="2" fillId="12" borderId="77" xfId="0" applyFont="1" applyFill="1" applyBorder="1" applyProtection="1"/>
    <xf numFmtId="0" fontId="2" fillId="12" borderId="78" xfId="0" applyFont="1" applyFill="1" applyBorder="1" applyProtection="1"/>
    <xf numFmtId="0" fontId="2" fillId="12" borderId="79" xfId="0" applyFont="1" applyFill="1" applyBorder="1" applyProtection="1"/>
    <xf numFmtId="0" fontId="2" fillId="0" borderId="0" xfId="0" quotePrefix="1" applyFont="1" applyProtection="1"/>
    <xf numFmtId="0" fontId="26" fillId="14" borderId="0" xfId="0" applyFont="1" applyFill="1"/>
    <xf numFmtId="49" fontId="27" fillId="18" borderId="0" xfId="0" applyNumberFormat="1" applyFont="1" applyFill="1" applyAlignment="1">
      <alignment horizontal="center"/>
    </xf>
    <xf numFmtId="49" fontId="10" fillId="18" borderId="0" xfId="0" applyNumberFormat="1" applyFont="1" applyFill="1" applyAlignment="1">
      <alignment horizontal="center"/>
    </xf>
    <xf numFmtId="0" fontId="28" fillId="18" borderId="0" xfId="0" applyFont="1" applyFill="1"/>
    <xf numFmtId="0" fontId="26" fillId="18" borderId="0" xfId="0" applyFont="1" applyFill="1" applyAlignment="1">
      <alignment wrapText="1"/>
    </xf>
    <xf numFmtId="0" fontId="26" fillId="18" borderId="0" xfId="0" applyFont="1" applyFill="1"/>
    <xf numFmtId="0" fontId="10" fillId="18" borderId="0" xfId="0" applyFont="1" applyFill="1"/>
    <xf numFmtId="0" fontId="10" fillId="18" borderId="0" xfId="0" applyFont="1" applyFill="1" applyAlignment="1">
      <alignment horizontal="center"/>
    </xf>
    <xf numFmtId="0" fontId="12" fillId="18" borderId="0" xfId="0" applyFont="1" applyFill="1" applyAlignment="1">
      <alignment horizontal="center"/>
    </xf>
    <xf numFmtId="0" fontId="13" fillId="0" borderId="0" xfId="2" applyNumberFormat="1" applyFont="1" applyFill="1" applyBorder="1" applyAlignment="1" applyProtection="1">
      <alignment horizontal="right"/>
    </xf>
    <xf numFmtId="4" fontId="4" fillId="0" borderId="80" xfId="2" applyNumberFormat="1" applyFont="1" applyFill="1" applyBorder="1" applyAlignment="1" applyProtection="1"/>
    <xf numFmtId="4" fontId="2" fillId="0" borderId="3" xfId="2" applyNumberFormat="1" applyFont="1" applyFill="1" applyBorder="1" applyAlignment="1" applyProtection="1">
      <alignment horizontal="center"/>
      <protection locked="0"/>
    </xf>
    <xf numFmtId="4" fontId="2" fillId="0" borderId="5" xfId="2" applyNumberFormat="1" applyFont="1" applyFill="1" applyBorder="1" applyAlignment="1" applyProtection="1">
      <alignment horizontal="center"/>
    </xf>
    <xf numFmtId="0" fontId="0" fillId="15" borderId="69" xfId="0" applyFill="1" applyBorder="1" applyAlignment="1">
      <alignment vertical="center"/>
    </xf>
    <xf numFmtId="0" fontId="0" fillId="15" borderId="63" xfId="0" applyFill="1" applyBorder="1" applyAlignment="1">
      <alignment vertical="center"/>
    </xf>
    <xf numFmtId="0" fontId="0" fillId="15" borderId="70" xfId="0" applyFill="1" applyBorder="1" applyAlignment="1">
      <alignment vertical="center"/>
    </xf>
    <xf numFmtId="0" fontId="0" fillId="15" borderId="71" xfId="0" applyFill="1" applyBorder="1" applyAlignment="1">
      <alignment vertical="center"/>
    </xf>
    <xf numFmtId="0" fontId="32" fillId="15" borderId="75" xfId="0" applyFont="1" applyFill="1" applyBorder="1" applyAlignment="1">
      <alignment vertical="center"/>
    </xf>
    <xf numFmtId="0" fontId="0" fillId="12" borderId="0" xfId="0" applyFill="1" applyBorder="1"/>
    <xf numFmtId="0" fontId="0" fillId="15" borderId="0" xfId="0" applyFill="1" applyBorder="1" applyAlignment="1">
      <alignment vertical="center"/>
    </xf>
    <xf numFmtId="0" fontId="0" fillId="15" borderId="75" xfId="0" applyFill="1" applyBorder="1" applyAlignment="1">
      <alignment vertical="center"/>
    </xf>
    <xf numFmtId="0" fontId="0" fillId="2" borderId="71" xfId="0" applyFill="1" applyBorder="1" applyAlignment="1">
      <alignment vertical="center"/>
    </xf>
    <xf numFmtId="0" fontId="0" fillId="2" borderId="0" xfId="0" applyFill="1" applyBorder="1" applyAlignment="1">
      <alignment vertical="center"/>
    </xf>
    <xf numFmtId="0" fontId="0" fillId="2" borderId="0" xfId="0" applyFill="1" applyBorder="1" applyAlignment="1" applyProtection="1">
      <alignment vertical="center"/>
    </xf>
    <xf numFmtId="0" fontId="0" fillId="2" borderId="75" xfId="0" applyFill="1" applyBorder="1" applyAlignment="1">
      <alignment vertical="center"/>
    </xf>
    <xf numFmtId="0" fontId="23" fillId="2" borderId="0" xfId="0" applyFont="1" applyFill="1" applyBorder="1" applyAlignment="1">
      <alignment horizontal="left" vertical="center"/>
    </xf>
    <xf numFmtId="0" fontId="0" fillId="12" borderId="71" xfId="0" applyFill="1" applyBorder="1" applyAlignment="1">
      <alignment vertical="center"/>
    </xf>
    <xf numFmtId="0" fontId="0" fillId="12" borderId="0" xfId="0" applyFill="1" applyBorder="1" applyAlignment="1">
      <alignment vertical="center"/>
    </xf>
    <xf numFmtId="0" fontId="0" fillId="12" borderId="0" xfId="0" applyFill="1" applyBorder="1" applyAlignment="1" applyProtection="1">
      <alignment vertical="center"/>
    </xf>
    <xf numFmtId="0" fontId="0" fillId="12" borderId="75" xfId="0" applyFill="1" applyBorder="1" applyAlignment="1">
      <alignment vertical="center"/>
    </xf>
    <xf numFmtId="0" fontId="5" fillId="12" borderId="71" xfId="0" applyFont="1" applyFill="1" applyBorder="1" applyAlignment="1">
      <alignment vertical="center"/>
    </xf>
    <xf numFmtId="0" fontId="23" fillId="12" borderId="0" xfId="0" applyFont="1" applyFill="1" applyBorder="1" applyAlignment="1">
      <alignment horizontal="left" vertical="center"/>
    </xf>
    <xf numFmtId="0" fontId="13" fillId="12" borderId="0" xfId="0" applyFont="1" applyFill="1" applyBorder="1" applyAlignment="1">
      <alignment horizontal="center" vertical="center"/>
    </xf>
    <xf numFmtId="0" fontId="5" fillId="12" borderId="0" xfId="0" applyFont="1" applyFill="1" applyBorder="1" applyAlignment="1" applyProtection="1">
      <alignment vertical="center"/>
    </xf>
    <xf numFmtId="0" fontId="5" fillId="12" borderId="0" xfId="0" applyFont="1" applyFill="1" applyBorder="1" applyAlignment="1">
      <alignment vertical="center"/>
    </xf>
    <xf numFmtId="2" fontId="0" fillId="0" borderId="10" xfId="0" applyNumberFormat="1" applyFill="1" applyBorder="1" applyAlignment="1" applyProtection="1">
      <alignment vertical="center"/>
      <protection locked="0"/>
    </xf>
    <xf numFmtId="0" fontId="0" fillId="0" borderId="17" xfId="0" applyFill="1" applyBorder="1" applyAlignment="1">
      <alignment horizontal="center" vertical="center"/>
    </xf>
    <xf numFmtId="0" fontId="5" fillId="12" borderId="75" xfId="0" applyFont="1" applyFill="1" applyBorder="1" applyAlignment="1">
      <alignment vertical="center"/>
    </xf>
    <xf numFmtId="0" fontId="0" fillId="0" borderId="3" xfId="0" applyFill="1" applyBorder="1" applyAlignment="1" applyProtection="1">
      <alignment vertical="center"/>
      <protection locked="0"/>
    </xf>
    <xf numFmtId="0" fontId="0" fillId="12" borderId="0" xfId="0" applyFill="1" applyBorder="1" applyAlignment="1">
      <alignment horizontal="right" vertical="center"/>
    </xf>
    <xf numFmtId="0" fontId="0" fillId="12" borderId="75" xfId="0" applyFill="1" applyBorder="1"/>
    <xf numFmtId="0" fontId="33" fillId="12" borderId="0" xfId="0" quotePrefix="1" applyFont="1" applyFill="1" applyBorder="1" applyAlignment="1">
      <alignment vertical="center"/>
    </xf>
    <xf numFmtId="0" fontId="34" fillId="12" borderId="0" xfId="0" applyFont="1" applyFill="1" applyBorder="1" applyAlignment="1" applyProtection="1">
      <alignment vertical="center"/>
    </xf>
    <xf numFmtId="2" fontId="0" fillId="12" borderId="0" xfId="0" applyNumberFormat="1" applyFill="1" applyBorder="1" applyAlignment="1">
      <alignment vertical="center"/>
    </xf>
    <xf numFmtId="0" fontId="23" fillId="12" borderId="0" xfId="0" applyFont="1" applyFill="1" applyBorder="1" applyAlignment="1">
      <alignment vertical="center"/>
    </xf>
    <xf numFmtId="0" fontId="8" fillId="12" borderId="0" xfId="0" applyFont="1" applyFill="1" applyBorder="1" applyAlignment="1">
      <alignment horizontal="right" vertical="center"/>
    </xf>
    <xf numFmtId="176" fontId="0" fillId="0" borderId="10" xfId="0" applyNumberFormat="1" applyFill="1" applyBorder="1" applyAlignment="1" applyProtection="1">
      <alignment vertical="center"/>
      <protection locked="0"/>
    </xf>
    <xf numFmtId="0" fontId="8" fillId="0" borderId="17" xfId="0" applyFont="1" applyFill="1" applyBorder="1" applyAlignment="1">
      <alignment horizontal="center" vertical="center"/>
    </xf>
    <xf numFmtId="0" fontId="33" fillId="12" borderId="75" xfId="0" applyFont="1" applyFill="1" applyBorder="1"/>
    <xf numFmtId="169" fontId="0" fillId="0" borderId="10" xfId="0" applyNumberFormat="1" applyFill="1" applyBorder="1" applyAlignment="1" applyProtection="1">
      <alignment vertical="center"/>
      <protection locked="0"/>
    </xf>
    <xf numFmtId="0" fontId="0" fillId="12" borderId="0" xfId="0" applyFill="1" applyBorder="1" applyAlignment="1">
      <alignment horizontal="left" vertical="center"/>
    </xf>
    <xf numFmtId="0" fontId="0" fillId="12" borderId="71" xfId="0" applyFill="1" applyBorder="1"/>
    <xf numFmtId="0" fontId="2" fillId="12" borderId="71" xfId="0" applyFont="1" applyFill="1" applyBorder="1"/>
    <xf numFmtId="0" fontId="33" fillId="12" borderId="0" xfId="0" applyFont="1" applyFill="1" applyBorder="1"/>
    <xf numFmtId="1" fontId="35" fillId="0" borderId="3" xfId="0" quotePrefix="1" applyNumberFormat="1" applyFont="1" applyFill="1" applyBorder="1" applyAlignment="1">
      <alignment horizontal="center" vertical="center"/>
    </xf>
    <xf numFmtId="0" fontId="0" fillId="0" borderId="10" xfId="0" applyFill="1" applyBorder="1" applyAlignment="1">
      <alignment horizontal="left" vertical="center"/>
    </xf>
    <xf numFmtId="0" fontId="0" fillId="0" borderId="76" xfId="0" applyFill="1" applyBorder="1"/>
    <xf numFmtId="0" fontId="0" fillId="0" borderId="17" xfId="0" applyFill="1" applyBorder="1"/>
    <xf numFmtId="1" fontId="33" fillId="12" borderId="71" xfId="0" applyNumberFormat="1" applyFont="1" applyFill="1" applyBorder="1" applyAlignment="1">
      <alignment horizontal="center" vertical="center"/>
    </xf>
    <xf numFmtId="0" fontId="33" fillId="12" borderId="0" xfId="0" applyFont="1" applyFill="1" applyBorder="1" applyAlignment="1">
      <alignment horizontal="center" vertical="center"/>
    </xf>
    <xf numFmtId="0" fontId="0" fillId="0" borderId="92" xfId="0" applyFill="1" applyBorder="1" applyAlignment="1">
      <alignment horizontal="left" vertical="center"/>
    </xf>
    <xf numFmtId="0" fontId="36" fillId="2" borderId="0" xfId="0" applyFont="1" applyFill="1" applyBorder="1" applyAlignment="1">
      <alignment vertical="center"/>
    </xf>
    <xf numFmtId="0" fontId="8" fillId="2" borderId="0" xfId="0" applyFont="1" applyFill="1" applyBorder="1" applyAlignment="1">
      <alignment vertical="center"/>
    </xf>
    <xf numFmtId="0" fontId="6" fillId="9" borderId="17" xfId="0" applyFont="1" applyFill="1" applyBorder="1" applyAlignment="1">
      <alignment vertical="center"/>
    </xf>
    <xf numFmtId="0" fontId="0" fillId="2" borderId="75" xfId="0" applyFill="1" applyBorder="1"/>
    <xf numFmtId="0" fontId="5" fillId="2" borderId="0" xfId="0" applyNumberFormat="1" applyFont="1" applyFill="1" applyBorder="1" applyAlignment="1">
      <alignment horizontal="left" vertical="center"/>
    </xf>
    <xf numFmtId="0" fontId="37" fillId="2" borderId="0" xfId="0" quotePrefix="1" applyFont="1" applyFill="1" applyBorder="1" applyAlignment="1">
      <alignment vertical="center"/>
    </xf>
    <xf numFmtId="0" fontId="0" fillId="2" borderId="71" xfId="0" applyFill="1" applyBorder="1"/>
    <xf numFmtId="0" fontId="36" fillId="2" borderId="15" xfId="0" applyFont="1" applyFill="1" applyBorder="1" applyAlignment="1"/>
    <xf numFmtId="0" fontId="0" fillId="2" borderId="0" xfId="0" applyFill="1" applyBorder="1"/>
    <xf numFmtId="0" fontId="37" fillId="2" borderId="0" xfId="0" applyFont="1" applyFill="1" applyBorder="1"/>
    <xf numFmtId="0" fontId="37" fillId="2" borderId="75" xfId="0" applyFont="1" applyFill="1" applyBorder="1"/>
    <xf numFmtId="0" fontId="38" fillId="2" borderId="0" xfId="0" applyFont="1" applyFill="1" applyBorder="1" applyAlignment="1">
      <alignment horizontal="left" wrapText="1"/>
    </xf>
    <xf numFmtId="0" fontId="39" fillId="2" borderId="0" xfId="0" applyFont="1" applyFill="1" applyBorder="1"/>
    <xf numFmtId="0" fontId="0" fillId="12" borderId="77" xfId="0" applyFill="1" applyBorder="1"/>
    <xf numFmtId="0" fontId="0" fillId="12" borderId="78" xfId="0" applyFill="1" applyBorder="1"/>
    <xf numFmtId="0" fontId="0" fillId="12" borderId="79" xfId="0" applyFill="1" applyBorder="1"/>
    <xf numFmtId="0" fontId="2" fillId="14" borderId="0" xfId="0" applyFont="1" applyFill="1"/>
    <xf numFmtId="0" fontId="5" fillId="2" borderId="0" xfId="0" applyFont="1" applyFill="1" applyBorder="1" applyAlignment="1">
      <alignment horizontal="left" vertical="center"/>
    </xf>
    <xf numFmtId="0" fontId="0" fillId="19" borderId="0" xfId="0" applyFill="1"/>
    <xf numFmtId="0" fontId="4" fillId="0" borderId="0" xfId="2" applyNumberFormat="1" applyFont="1" applyFill="1" applyBorder="1" applyAlignment="1" applyProtection="1">
      <alignment horizontal="center"/>
    </xf>
    <xf numFmtId="0" fontId="13" fillId="0" borderId="0" xfId="2" applyNumberFormat="1" applyFont="1" applyFill="1" applyBorder="1" applyAlignment="1" applyProtection="1">
      <alignment horizontal="left"/>
    </xf>
    <xf numFmtId="0" fontId="0" fillId="20" borderId="0" xfId="0" applyFill="1" applyBorder="1"/>
    <xf numFmtId="44" fontId="35" fillId="20" borderId="0" xfId="3" applyFont="1" applyFill="1" applyBorder="1" applyAlignment="1"/>
    <xf numFmtId="0" fontId="0" fillId="21" borderId="0" xfId="0" applyFill="1"/>
    <xf numFmtId="0" fontId="2" fillId="21" borderId="0" xfId="0" applyFont="1" applyFill="1"/>
    <xf numFmtId="0" fontId="44" fillId="14" borderId="0" xfId="2" applyNumberFormat="1" applyFont="1" applyFill="1" applyBorder="1" applyAlignment="1" applyProtection="1"/>
    <xf numFmtId="0" fontId="44" fillId="0" borderId="0" xfId="2" applyNumberFormat="1" applyFont="1" applyFill="1" applyBorder="1" applyAlignment="1" applyProtection="1"/>
    <xf numFmtId="0" fontId="41" fillId="0" borderId="0" xfId="2" applyFont="1" applyFill="1" applyProtection="1"/>
    <xf numFmtId="0" fontId="43" fillId="0" borderId="0" xfId="2" applyNumberFormat="1" applyFont="1" applyFill="1" applyBorder="1" applyAlignment="1" applyProtection="1"/>
    <xf numFmtId="0" fontId="41" fillId="0" borderId="38" xfId="2" applyFont="1" applyFill="1" applyBorder="1" applyProtection="1"/>
    <xf numFmtId="0" fontId="41" fillId="0" borderId="39" xfId="2" applyFont="1" applyFill="1" applyBorder="1" applyProtection="1"/>
    <xf numFmtId="0" fontId="41" fillId="0" borderId="43" xfId="2" applyFont="1" applyFill="1" applyBorder="1" applyProtection="1"/>
    <xf numFmtId="0" fontId="41" fillId="0" borderId="44" xfId="2" applyFont="1" applyFill="1" applyBorder="1" applyProtection="1"/>
    <xf numFmtId="10" fontId="44" fillId="0" borderId="51" xfId="2" applyNumberFormat="1" applyFont="1" applyFill="1" applyBorder="1" applyAlignment="1" applyProtection="1"/>
    <xf numFmtId="10" fontId="44" fillId="0" borderId="52" xfId="2" applyNumberFormat="1" applyFont="1" applyFill="1" applyBorder="1" applyAlignment="1" applyProtection="1">
      <alignment horizontal="center"/>
    </xf>
    <xf numFmtId="2" fontId="41" fillId="0" borderId="58" xfId="2" applyNumberFormat="1" applyFont="1" applyFill="1" applyBorder="1" applyProtection="1"/>
    <xf numFmtId="169" fontId="41" fillId="0" borderId="58" xfId="2" applyNumberFormat="1" applyFont="1" applyFill="1" applyBorder="1" applyProtection="1"/>
    <xf numFmtId="2" fontId="41" fillId="0" borderId="65" xfId="2" applyNumberFormat="1" applyFont="1" applyFill="1" applyBorder="1" applyProtection="1"/>
    <xf numFmtId="2" fontId="41" fillId="0" borderId="66" xfId="2" applyNumberFormat="1" applyFont="1" applyFill="1" applyBorder="1" applyProtection="1"/>
    <xf numFmtId="2" fontId="41" fillId="0" borderId="0" xfId="2" applyNumberFormat="1" applyFont="1" applyFill="1" applyBorder="1" applyProtection="1"/>
    <xf numFmtId="4" fontId="41" fillId="0" borderId="0" xfId="2" applyNumberFormat="1" applyFont="1" applyFill="1" applyProtection="1"/>
    <xf numFmtId="0" fontId="2" fillId="21" borderId="0" xfId="2" applyFont="1" applyFill="1" applyProtection="1"/>
    <xf numFmtId="0" fontId="4" fillId="21" borderId="0" xfId="2" applyNumberFormat="1" applyFont="1" applyFill="1" applyBorder="1" applyAlignment="1" applyProtection="1"/>
    <xf numFmtId="0" fontId="44" fillId="21" borderId="0" xfId="2" applyNumberFormat="1" applyFont="1" applyFill="1" applyBorder="1" applyAlignment="1" applyProtection="1"/>
    <xf numFmtId="49" fontId="31" fillId="21" borderId="0" xfId="2" quotePrefix="1" applyNumberFormat="1" applyFont="1" applyFill="1" applyBorder="1" applyAlignment="1" applyProtection="1">
      <alignment horizontal="left"/>
    </xf>
    <xf numFmtId="4" fontId="4" fillId="21" borderId="0" xfId="2" applyNumberFormat="1" applyFont="1" applyFill="1" applyBorder="1" applyAlignment="1" applyProtection="1"/>
    <xf numFmtId="0" fontId="45" fillId="21" borderId="0" xfId="2" applyNumberFormat="1" applyFont="1" applyFill="1" applyBorder="1" applyAlignment="1" applyProtection="1"/>
    <xf numFmtId="0" fontId="45" fillId="21" borderId="0" xfId="2" quotePrefix="1" applyNumberFormat="1" applyFont="1" applyFill="1" applyBorder="1" applyAlignment="1" applyProtection="1"/>
    <xf numFmtId="0" fontId="4" fillId="2" borderId="40" xfId="2" applyNumberFormat="1" applyFont="1" applyFill="1" applyBorder="1" applyAlignment="1" applyProtection="1"/>
    <xf numFmtId="0" fontId="4" fillId="2" borderId="41" xfId="2" applyNumberFormat="1" applyFont="1" applyFill="1" applyBorder="1" applyAlignment="1" applyProtection="1"/>
    <xf numFmtId="0" fontId="41" fillId="0" borderId="6" xfId="2" applyFont="1" applyFill="1" applyBorder="1" applyProtection="1"/>
    <xf numFmtId="0" fontId="4" fillId="2" borderId="41" xfId="2" applyNumberFormat="1" applyFont="1" applyFill="1" applyBorder="1" applyAlignment="1" applyProtection="1">
      <alignment horizontal="right"/>
      <protection locked="0"/>
    </xf>
    <xf numFmtId="178" fontId="4" fillId="2" borderId="41" xfId="2" applyNumberFormat="1" applyFont="1" applyFill="1" applyBorder="1" applyAlignment="1" applyProtection="1">
      <alignment horizontal="center"/>
    </xf>
    <xf numFmtId="166" fontId="4" fillId="2" borderId="41" xfId="2" applyNumberFormat="1" applyFont="1" applyFill="1" applyBorder="1" applyAlignment="1" applyProtection="1">
      <alignment horizontal="right"/>
      <protection locked="0"/>
    </xf>
    <xf numFmtId="0" fontId="8" fillId="0" borderId="36" xfId="2" applyNumberFormat="1" applyFont="1" applyFill="1" applyBorder="1" applyAlignment="1" applyProtection="1">
      <alignment vertical="top"/>
    </xf>
    <xf numFmtId="0" fontId="6" fillId="0" borderId="88" xfId="2" applyFont="1" applyFill="1" applyBorder="1" applyAlignment="1" applyProtection="1">
      <protection locked="0"/>
    </xf>
    <xf numFmtId="0" fontId="41" fillId="0" borderId="5" xfId="2" applyFont="1" applyFill="1" applyBorder="1" applyProtection="1"/>
    <xf numFmtId="0" fontId="41" fillId="0" borderId="16" xfId="2" applyFont="1" applyFill="1" applyBorder="1" applyProtection="1"/>
    <xf numFmtId="0" fontId="46" fillId="12" borderId="0" xfId="2" applyNumberFormat="1" applyFont="1" applyFill="1" applyBorder="1" applyAlignment="1" applyProtection="1">
      <protection locked="0"/>
    </xf>
    <xf numFmtId="0" fontId="2" fillId="2" borderId="0" xfId="0" applyFont="1" applyFill="1" applyBorder="1"/>
    <xf numFmtId="0" fontId="2" fillId="0" borderId="0" xfId="0" applyFont="1" applyFill="1"/>
    <xf numFmtId="0" fontId="2" fillId="0" borderId="0" xfId="0" applyFont="1" applyFill="1" applyBorder="1"/>
    <xf numFmtId="0" fontId="2" fillId="0" borderId="0" xfId="0" applyFont="1" applyFill="1" applyBorder="1" applyAlignment="1">
      <alignment vertical="center"/>
    </xf>
    <xf numFmtId="0" fontId="2" fillId="0" borderId="0" xfId="0" applyFont="1"/>
    <xf numFmtId="0" fontId="2" fillId="19" borderId="0" xfId="0" applyFont="1" applyFill="1" applyBorder="1" applyAlignment="1">
      <alignment vertical="center"/>
    </xf>
    <xf numFmtId="0" fontId="2" fillId="19" borderId="0" xfId="0" applyFont="1" applyFill="1"/>
    <xf numFmtId="0" fontId="8" fillId="14" borderId="0" xfId="0" applyFont="1" applyFill="1" applyAlignment="1">
      <alignment vertical="center"/>
    </xf>
    <xf numFmtId="0" fontId="13" fillId="9" borderId="0" xfId="0" applyFont="1" applyFill="1" applyBorder="1" applyAlignment="1">
      <alignment horizontal="center" vertical="center"/>
    </xf>
    <xf numFmtId="0" fontId="22" fillId="0" borderId="0" xfId="0" applyFont="1" applyFill="1" applyBorder="1" applyAlignment="1">
      <alignment vertical="center"/>
    </xf>
    <xf numFmtId="0" fontId="2" fillId="12" borderId="0" xfId="0" applyFont="1" applyFill="1" applyBorder="1"/>
    <xf numFmtId="0" fontId="2" fillId="0" borderId="0" xfId="0" applyNumberFormat="1" applyFont="1" applyFill="1" applyBorder="1"/>
    <xf numFmtId="0" fontId="2" fillId="0" borderId="0" xfId="0" quotePrefix="1" applyFont="1" applyFill="1"/>
    <xf numFmtId="0" fontId="2" fillId="0" borderId="0" xfId="0" quotePrefix="1" applyFont="1" applyFill="1" applyBorder="1" applyAlignment="1">
      <alignment horizontal="left" vertical="center"/>
    </xf>
    <xf numFmtId="0" fontId="2" fillId="0" borderId="0" xfId="0" applyFont="1" applyFill="1" applyBorder="1" applyAlignment="1">
      <alignment horizontal="left" vertical="center"/>
    </xf>
    <xf numFmtId="174" fontId="2" fillId="13" borderId="16" xfId="0" applyNumberFormat="1" applyFont="1" applyFill="1" applyBorder="1" applyAlignment="1">
      <alignment horizontal="centerContinuous" vertical="center" wrapText="1"/>
    </xf>
    <xf numFmtId="174" fontId="2" fillId="13" borderId="1" xfId="0" applyNumberFormat="1" applyFont="1" applyFill="1" applyBorder="1" applyAlignment="1">
      <alignment horizontal="centerContinuous" vertical="center" wrapText="1"/>
    </xf>
    <xf numFmtId="0" fontId="2" fillId="13" borderId="21" xfId="0" applyFont="1" applyFill="1" applyBorder="1" applyAlignment="1">
      <alignment horizontal="centerContinuous" vertical="center"/>
    </xf>
    <xf numFmtId="0" fontId="2" fillId="13" borderId="90" xfId="0" applyFont="1" applyFill="1" applyBorder="1" applyAlignment="1">
      <alignment horizontal="centerContinuous" vertical="center"/>
    </xf>
    <xf numFmtId="0" fontId="10" fillId="0" borderId="0" xfId="0" applyFont="1" applyFill="1" applyAlignment="1">
      <alignment vertical="center"/>
    </xf>
    <xf numFmtId="0" fontId="8" fillId="0" borderId="0" xfId="0" applyFont="1" applyFill="1" applyAlignment="1">
      <alignment vertical="center"/>
    </xf>
    <xf numFmtId="169" fontId="8" fillId="0" borderId="0" xfId="0" applyNumberFormat="1" applyFont="1" applyFill="1" applyAlignment="1">
      <alignment vertical="center"/>
    </xf>
    <xf numFmtId="175" fontId="8" fillId="0" borderId="0" xfId="0" applyNumberFormat="1" applyFont="1" applyFill="1" applyAlignment="1">
      <alignment vertical="center"/>
    </xf>
    <xf numFmtId="177" fontId="8" fillId="0" borderId="76" xfId="0" applyNumberFormat="1" applyFont="1" applyFill="1" applyBorder="1" applyAlignment="1">
      <alignment vertical="center"/>
    </xf>
    <xf numFmtId="0" fontId="2" fillId="0" borderId="76" xfId="0" applyFont="1" applyFill="1" applyBorder="1"/>
    <xf numFmtId="169" fontId="8" fillId="0" borderId="76" xfId="0" applyNumberFormat="1" applyFont="1" applyFill="1" applyBorder="1" applyAlignment="1">
      <alignment vertical="center"/>
    </xf>
    <xf numFmtId="0" fontId="8" fillId="0" borderId="17" xfId="0" applyFont="1" applyFill="1" applyBorder="1" applyAlignment="1">
      <alignment vertical="center"/>
    </xf>
    <xf numFmtId="0" fontId="8" fillId="0" borderId="76" xfId="0" applyFont="1" applyFill="1" applyBorder="1" applyAlignment="1">
      <alignment vertical="center"/>
    </xf>
    <xf numFmtId="169" fontId="8" fillId="0" borderId="97" xfId="0" applyNumberFormat="1" applyFont="1" applyFill="1" applyBorder="1" applyAlignment="1">
      <alignment vertical="center"/>
    </xf>
    <xf numFmtId="0" fontId="8" fillId="0" borderId="93" xfId="0" applyFont="1" applyFill="1" applyBorder="1" applyAlignment="1">
      <alignment vertical="center"/>
    </xf>
    <xf numFmtId="0" fontId="2" fillId="0" borderId="94" xfId="0" applyFont="1" applyFill="1" applyBorder="1"/>
    <xf numFmtId="169" fontId="8" fillId="0" borderId="0" xfId="0" applyNumberFormat="1" applyFont="1" applyFill="1"/>
    <xf numFmtId="2" fontId="8" fillId="0" borderId="0" xfId="0" applyNumberFormat="1" applyFont="1" applyFill="1" applyAlignment="1">
      <alignment vertical="center"/>
    </xf>
    <xf numFmtId="44" fontId="2" fillId="0" borderId="0" xfId="1" applyFont="1" applyFill="1"/>
    <xf numFmtId="0" fontId="8" fillId="20" borderId="0" xfId="0" applyFont="1" applyFill="1" applyAlignment="1">
      <alignment vertical="center"/>
    </xf>
    <xf numFmtId="175" fontId="2" fillId="0" borderId="0" xfId="0" applyNumberFormat="1" applyFont="1" applyFill="1"/>
    <xf numFmtId="44" fontId="8" fillId="0" borderId="0" xfId="1" applyFont="1" applyFill="1"/>
    <xf numFmtId="177" fontId="2" fillId="0" borderId="0" xfId="0" applyNumberFormat="1" applyFont="1" applyFill="1"/>
    <xf numFmtId="44" fontId="2" fillId="0" borderId="0" xfId="0" applyNumberFormat="1" applyFont="1" applyFill="1"/>
    <xf numFmtId="0" fontId="4" fillId="0" borderId="5" xfId="0" applyFont="1" applyFill="1" applyBorder="1" applyAlignment="1">
      <alignment vertical="center"/>
    </xf>
    <xf numFmtId="0" fontId="4" fillId="0" borderId="5" xfId="0" applyFont="1" applyFill="1" applyBorder="1" applyAlignment="1">
      <alignment vertical="top"/>
    </xf>
    <xf numFmtId="1" fontId="4" fillId="0" borderId="5" xfId="0" applyNumberFormat="1" applyFont="1" applyFill="1" applyBorder="1" applyAlignment="1">
      <alignment horizontal="center"/>
    </xf>
    <xf numFmtId="0" fontId="2" fillId="12" borderId="16" xfId="0" applyFont="1" applyFill="1" applyBorder="1" applyAlignment="1">
      <alignment horizontal="center"/>
    </xf>
    <xf numFmtId="0" fontId="4" fillId="0" borderId="16" xfId="0" applyFont="1" applyFill="1" applyBorder="1" applyAlignment="1">
      <alignment vertical="center"/>
    </xf>
    <xf numFmtId="0" fontId="4" fillId="0" borderId="16" xfId="0" applyFont="1" applyFill="1" applyBorder="1" applyAlignment="1">
      <alignment vertical="top"/>
    </xf>
    <xf numFmtId="1" fontId="4" fillId="0" borderId="16" xfId="0" applyNumberFormat="1" applyFont="1" applyFill="1" applyBorder="1" applyAlignment="1">
      <alignment horizontal="center"/>
    </xf>
    <xf numFmtId="0" fontId="4" fillId="14" borderId="0" xfId="0" applyFont="1" applyFill="1" applyBorder="1" applyAlignment="1">
      <alignment vertical="center"/>
    </xf>
    <xf numFmtId="0" fontId="4" fillId="14" borderId="0" xfId="0" applyFont="1" applyFill="1" applyBorder="1" applyAlignment="1">
      <alignment vertical="top"/>
    </xf>
    <xf numFmtId="0" fontId="13" fillId="14" borderId="0" xfId="0" applyFont="1" applyFill="1" applyBorder="1" applyAlignment="1">
      <alignment horizontal="center"/>
    </xf>
    <xf numFmtId="0" fontId="4" fillId="14" borderId="0" xfId="0" applyFont="1" applyFill="1" applyBorder="1" applyAlignment="1">
      <alignment horizontal="center"/>
    </xf>
    <xf numFmtId="0" fontId="8" fillId="9" borderId="0" xfId="0" applyFont="1" applyFill="1" applyAlignment="1">
      <alignment vertical="center"/>
    </xf>
    <xf numFmtId="0" fontId="2" fillId="14" borderId="0" xfId="0" applyFont="1" applyFill="1" applyBorder="1"/>
    <xf numFmtId="0" fontId="47" fillId="21" borderId="0" xfId="2" applyFont="1" applyFill="1" applyProtection="1"/>
    <xf numFmtId="0" fontId="48" fillId="21" borderId="0" xfId="2" applyNumberFormat="1" applyFont="1" applyFill="1" applyBorder="1" applyAlignment="1" applyProtection="1"/>
    <xf numFmtId="0" fontId="48" fillId="21" borderId="0" xfId="2" quotePrefix="1" applyNumberFormat="1" applyFont="1" applyFill="1" applyBorder="1" applyAlignment="1" applyProtection="1"/>
    <xf numFmtId="0" fontId="47" fillId="21" borderId="0" xfId="0" applyFont="1" applyFill="1"/>
    <xf numFmtId="0" fontId="48" fillId="0" borderId="0" xfId="2" applyNumberFormat="1" applyFont="1" applyFill="1" applyBorder="1" applyAlignment="1" applyProtection="1"/>
    <xf numFmtId="0" fontId="47" fillId="14" borderId="0" xfId="2" applyFont="1" applyFill="1" applyProtection="1"/>
    <xf numFmtId="0" fontId="48" fillId="14" borderId="0" xfId="2" applyNumberFormat="1" applyFont="1" applyFill="1" applyBorder="1" applyAlignment="1" applyProtection="1"/>
    <xf numFmtId="0" fontId="47" fillId="14" borderId="0" xfId="0" applyFont="1" applyFill="1"/>
    <xf numFmtId="0" fontId="8" fillId="11" borderId="0" xfId="0" applyFont="1" applyFill="1" applyAlignment="1">
      <alignment vertical="center"/>
    </xf>
    <xf numFmtId="0" fontId="10" fillId="0" borderId="0" xfId="0" applyFont="1" applyFill="1" applyBorder="1" applyAlignment="1" applyProtection="1">
      <alignment vertical="center"/>
    </xf>
    <xf numFmtId="2" fontId="10" fillId="0" borderId="0" xfId="0" applyNumberFormat="1" applyFont="1" applyFill="1" applyBorder="1" applyAlignment="1" applyProtection="1">
      <alignment vertical="center"/>
    </xf>
    <xf numFmtId="10" fontId="8" fillId="0" borderId="3" xfId="0" applyNumberFormat="1" applyFont="1" applyFill="1" applyBorder="1" applyAlignment="1" applyProtection="1">
      <alignment horizontal="left"/>
    </xf>
    <xf numFmtId="0" fontId="19" fillId="0" borderId="3" xfId="2" applyNumberFormat="1" applyFont="1" applyFill="1" applyBorder="1" applyAlignment="1" applyProtection="1">
      <alignment horizontal="center" vertical="center"/>
    </xf>
    <xf numFmtId="0" fontId="51" fillId="3" borderId="9" xfId="2" applyFont="1" applyFill="1" applyBorder="1" applyProtection="1"/>
    <xf numFmtId="0" fontId="10" fillId="10" borderId="18" xfId="0" applyNumberFormat="1" applyFont="1" applyFill="1" applyBorder="1" applyAlignment="1" applyProtection="1">
      <alignment horizontal="left" vertical="center"/>
    </xf>
    <xf numFmtId="0" fontId="53" fillId="9" borderId="18" xfId="0" applyFont="1" applyFill="1" applyBorder="1" applyAlignment="1" applyProtection="1">
      <alignment vertical="center"/>
    </xf>
    <xf numFmtId="0" fontId="53" fillId="9" borderId="5" xfId="0" applyFont="1" applyFill="1" applyBorder="1" applyAlignment="1" applyProtection="1">
      <alignment vertical="center"/>
    </xf>
    <xf numFmtId="0" fontId="10" fillId="10" borderId="5" xfId="0" applyNumberFormat="1" applyFont="1" applyFill="1" applyBorder="1" applyAlignment="1" applyProtection="1">
      <alignment horizontal="left" vertical="center"/>
    </xf>
    <xf numFmtId="0" fontId="52" fillId="9" borderId="19" xfId="0" applyFont="1" applyFill="1" applyBorder="1" applyAlignment="1" applyProtection="1">
      <alignment vertical="center"/>
    </xf>
    <xf numFmtId="0" fontId="10" fillId="9" borderId="5" xfId="0" applyFont="1" applyFill="1" applyBorder="1" applyAlignment="1" applyProtection="1">
      <alignment vertical="center"/>
    </xf>
    <xf numFmtId="0" fontId="10" fillId="11" borderId="5" xfId="0" applyNumberFormat="1" applyFont="1" applyFill="1" applyBorder="1" applyAlignment="1" applyProtection="1">
      <alignment horizontal="left" vertical="center"/>
    </xf>
    <xf numFmtId="0" fontId="10" fillId="23" borderId="5" xfId="0" applyNumberFormat="1" applyFont="1" applyFill="1" applyBorder="1" applyAlignment="1" applyProtection="1">
      <alignment horizontal="left" vertical="center"/>
    </xf>
    <xf numFmtId="0" fontId="10" fillId="20" borderId="5" xfId="0" applyNumberFormat="1" applyFont="1" applyFill="1" applyBorder="1" applyAlignment="1" applyProtection="1">
      <alignment horizontal="left" vertical="center"/>
    </xf>
    <xf numFmtId="49" fontId="10" fillId="10" borderId="20" xfId="0" applyNumberFormat="1" applyFont="1" applyFill="1" applyBorder="1" applyAlignment="1" applyProtection="1">
      <alignment horizontal="left" vertical="center"/>
    </xf>
    <xf numFmtId="0" fontId="10" fillId="12" borderId="5" xfId="0" applyNumberFormat="1" applyFont="1" applyFill="1" applyBorder="1" applyAlignment="1" applyProtection="1">
      <alignment horizontal="left" vertical="center"/>
    </xf>
    <xf numFmtId="0" fontId="10" fillId="12" borderId="14" xfId="0" applyNumberFormat="1" applyFont="1" applyFill="1" applyBorder="1" applyAlignment="1" applyProtection="1">
      <alignment horizontal="left" vertical="center"/>
    </xf>
    <xf numFmtId="0" fontId="10" fillId="12" borderId="0" xfId="0" applyFont="1" applyFill="1" applyBorder="1" applyAlignment="1" applyProtection="1">
      <alignment vertical="center"/>
    </xf>
    <xf numFmtId="0" fontId="10" fillId="12" borderId="28" xfId="0" applyNumberFormat="1" applyFont="1" applyFill="1" applyBorder="1" applyAlignment="1" applyProtection="1">
      <alignment horizontal="left" vertical="center"/>
    </xf>
    <xf numFmtId="0" fontId="10" fillId="12" borderId="29" xfId="0" applyFont="1" applyFill="1" applyBorder="1" applyAlignment="1" applyProtection="1">
      <alignment vertical="center"/>
    </xf>
    <xf numFmtId="44" fontId="10" fillId="0" borderId="13" xfId="1" applyFont="1" applyFill="1" applyBorder="1" applyAlignment="1" applyProtection="1">
      <alignment vertical="center"/>
    </xf>
    <xf numFmtId="44" fontId="10" fillId="0" borderId="15" xfId="1" applyFont="1" applyFill="1" applyBorder="1" applyAlignment="1" applyProtection="1">
      <alignment vertical="center"/>
    </xf>
    <xf numFmtId="0" fontId="10" fillId="12" borderId="5" xfId="0" applyFont="1" applyFill="1" applyBorder="1" applyAlignment="1" applyProtection="1">
      <alignment vertical="center"/>
    </xf>
    <xf numFmtId="0" fontId="53" fillId="12" borderId="5" xfId="0" applyFont="1" applyFill="1" applyBorder="1" applyAlignment="1" applyProtection="1">
      <alignment vertical="center"/>
    </xf>
    <xf numFmtId="0" fontId="10" fillId="12" borderId="20" xfId="0" applyNumberFormat="1" applyFont="1" applyFill="1" applyBorder="1" applyAlignment="1" applyProtection="1">
      <alignment horizontal="left" vertical="center"/>
    </xf>
    <xf numFmtId="0" fontId="8" fillId="0" borderId="8" xfId="2" applyNumberFormat="1" applyFont="1" applyFill="1" applyBorder="1" applyAlignment="1" applyProtection="1"/>
    <xf numFmtId="0" fontId="10" fillId="4" borderId="11" xfId="0" applyNumberFormat="1" applyFont="1" applyFill="1" applyBorder="1" applyAlignment="1" applyProtection="1">
      <alignment horizontal="left" vertical="center"/>
    </xf>
    <xf numFmtId="0" fontId="10" fillId="4" borderId="14" xfId="0" applyNumberFormat="1" applyFont="1" applyFill="1" applyBorder="1" applyAlignment="1" applyProtection="1">
      <alignment horizontal="left" vertical="center"/>
    </xf>
    <xf numFmtId="0" fontId="8" fillId="0" borderId="9" xfId="2" applyNumberFormat="1" applyFont="1" applyFill="1" applyBorder="1" applyAlignment="1" applyProtection="1"/>
    <xf numFmtId="2" fontId="8" fillId="0" borderId="12" xfId="0" applyNumberFormat="1" applyFont="1" applyFill="1" applyBorder="1" applyAlignment="1" applyProtection="1">
      <alignment horizontal="center" vertical="center"/>
    </xf>
    <xf numFmtId="2" fontId="8" fillId="0" borderId="0" xfId="0" applyNumberFormat="1" applyFont="1" applyFill="1" applyBorder="1" applyAlignment="1" applyProtection="1">
      <alignment horizontal="center" vertical="center"/>
    </xf>
    <xf numFmtId="2" fontId="8" fillId="12" borderId="0" xfId="0" applyNumberFormat="1" applyFont="1" applyFill="1" applyBorder="1" applyAlignment="1" applyProtection="1">
      <alignment horizontal="center" vertical="center"/>
    </xf>
    <xf numFmtId="2" fontId="8" fillId="12" borderId="29" xfId="0" applyNumberFormat="1" applyFont="1" applyFill="1" applyBorder="1" applyAlignment="1" applyProtection="1">
      <alignment horizontal="center" vertical="center"/>
    </xf>
    <xf numFmtId="44" fontId="10" fillId="0" borderId="14" xfId="1" applyFont="1" applyFill="1" applyBorder="1" applyAlignment="1" applyProtection="1">
      <alignment vertical="center"/>
    </xf>
    <xf numFmtId="44" fontId="10" fillId="0" borderId="0" xfId="1" applyFont="1" applyFill="1" applyBorder="1" applyAlignment="1" applyProtection="1">
      <alignment vertical="center"/>
    </xf>
    <xf numFmtId="0" fontId="10" fillId="0" borderId="14" xfId="0" applyNumberFormat="1" applyFont="1" applyFill="1" applyBorder="1" applyAlignment="1" applyProtection="1">
      <alignment vertical="center"/>
    </xf>
    <xf numFmtId="0" fontId="10" fillId="2" borderId="0" xfId="0" applyFont="1" applyFill="1" applyBorder="1" applyAlignment="1" applyProtection="1">
      <alignment vertical="center"/>
    </xf>
    <xf numFmtId="0" fontId="2" fillId="0" borderId="8" xfId="0" applyFont="1" applyFill="1" applyBorder="1" applyAlignment="1" applyProtection="1">
      <alignment vertical="center"/>
    </xf>
    <xf numFmtId="44" fontId="2" fillId="17" borderId="14" xfId="3" applyFont="1" applyFill="1" applyBorder="1" applyAlignment="1" applyProtection="1">
      <alignment vertical="center"/>
    </xf>
    <xf numFmtId="0" fontId="2" fillId="0" borderId="7" xfId="0" applyFont="1" applyFill="1" applyBorder="1" applyAlignment="1">
      <alignment vertical="center"/>
    </xf>
    <xf numFmtId="0" fontId="2" fillId="0" borderId="8" xfId="0" applyFont="1" applyBorder="1" applyAlignment="1">
      <alignment vertical="center"/>
    </xf>
    <xf numFmtId="0" fontId="2" fillId="0" borderId="9" xfId="0" applyFont="1" applyFill="1" applyBorder="1" applyAlignment="1" applyProtection="1">
      <alignment vertical="center"/>
    </xf>
    <xf numFmtId="44" fontId="2" fillId="17" borderId="28" xfId="3" applyFont="1" applyFill="1" applyBorder="1" applyAlignment="1" applyProtection="1">
      <alignment vertical="center"/>
    </xf>
    <xf numFmtId="0" fontId="2" fillId="0" borderId="14" xfId="0" applyFont="1" applyFill="1" applyBorder="1" applyAlignment="1" applyProtection="1">
      <alignment vertical="center"/>
    </xf>
    <xf numFmtId="164" fontId="2" fillId="0" borderId="15" xfId="5" applyFont="1" applyFill="1" applyBorder="1" applyAlignment="1" applyProtection="1">
      <alignment vertical="center"/>
    </xf>
    <xf numFmtId="0" fontId="2" fillId="0" borderId="28" xfId="0" applyFont="1" applyFill="1" applyBorder="1" applyAlignment="1" applyProtection="1">
      <alignment vertical="center"/>
    </xf>
    <xf numFmtId="164" fontId="2" fillId="0" borderId="30" xfId="5" applyFont="1" applyFill="1" applyBorder="1" applyAlignment="1" applyProtection="1">
      <alignment vertical="center"/>
    </xf>
    <xf numFmtId="164" fontId="2" fillId="0" borderId="0" xfId="5" applyFont="1" applyFill="1" applyBorder="1" applyAlignment="1" applyProtection="1">
      <alignment vertical="center"/>
    </xf>
    <xf numFmtId="164" fontId="2" fillId="0" borderId="29" xfId="5" applyFont="1" applyFill="1" applyBorder="1" applyAlignment="1" applyProtection="1">
      <alignment vertical="center"/>
    </xf>
    <xf numFmtId="0" fontId="2" fillId="0" borderId="0" xfId="0" applyFont="1" applyAlignment="1" applyProtection="1">
      <alignment vertical="center"/>
    </xf>
    <xf numFmtId="0" fontId="2" fillId="0" borderId="0" xfId="0" applyFont="1" applyFill="1" applyAlignment="1" applyProtection="1">
      <alignment vertical="center"/>
    </xf>
    <xf numFmtId="0" fontId="0" fillId="0" borderId="0" xfId="0" applyFont="1" applyAlignment="1">
      <alignment vertical="center"/>
    </xf>
    <xf numFmtId="0" fontId="6" fillId="22" borderId="3" xfId="0" applyFont="1" applyFill="1" applyBorder="1" applyAlignment="1" applyProtection="1">
      <alignment vertical="center"/>
    </xf>
    <xf numFmtId="0" fontId="6" fillId="0" borderId="7" xfId="0" applyFont="1" applyFill="1" applyBorder="1" applyAlignment="1" applyProtection="1">
      <alignment vertical="center"/>
    </xf>
    <xf numFmtId="0" fontId="6" fillId="0" borderId="11" xfId="0" applyFont="1" applyFill="1" applyBorder="1" applyAlignment="1" applyProtection="1">
      <alignment vertical="center"/>
    </xf>
    <xf numFmtId="0" fontId="2" fillId="0" borderId="7" xfId="0" applyFont="1" applyBorder="1" applyAlignment="1" applyProtection="1">
      <alignment vertical="center"/>
    </xf>
    <xf numFmtId="0" fontId="6" fillId="0" borderId="0" xfId="0" applyFont="1" applyAlignment="1" applyProtection="1">
      <alignment vertical="center"/>
    </xf>
    <xf numFmtId="2" fontId="2" fillId="0" borderId="0" xfId="0" applyNumberFormat="1" applyFont="1" applyAlignment="1" applyProtection="1">
      <alignment vertical="center"/>
    </xf>
    <xf numFmtId="44" fontId="6" fillId="17" borderId="7" xfId="3" applyFont="1" applyFill="1" applyBorder="1" applyAlignment="1" applyProtection="1">
      <alignment vertical="center"/>
    </xf>
    <xf numFmtId="44" fontId="2" fillId="0" borderId="8" xfId="3" applyFont="1" applyBorder="1" applyAlignment="1" applyProtection="1">
      <alignment vertical="center"/>
    </xf>
    <xf numFmtId="0" fontId="2" fillId="0" borderId="8" xfId="0" applyFont="1" applyBorder="1" applyAlignment="1" applyProtection="1">
      <alignment vertical="center"/>
    </xf>
    <xf numFmtId="0" fontId="6" fillId="0" borderId="13" xfId="0" applyFont="1" applyFill="1" applyBorder="1" applyAlignment="1" applyProtection="1">
      <alignment vertical="center"/>
    </xf>
    <xf numFmtId="0" fontId="2" fillId="0" borderId="11" xfId="0" applyFont="1" applyFill="1" applyBorder="1" applyAlignment="1" applyProtection="1">
      <alignment vertical="center"/>
    </xf>
    <xf numFmtId="0" fontId="2" fillId="0" borderId="12" xfId="0" applyFont="1" applyFill="1" applyBorder="1" applyAlignment="1" applyProtection="1">
      <alignment vertical="center"/>
    </xf>
    <xf numFmtId="0" fontId="2" fillId="0" borderId="8" xfId="0" applyFont="1" applyFill="1" applyBorder="1" applyAlignment="1">
      <alignment vertical="center"/>
    </xf>
    <xf numFmtId="0" fontId="2" fillId="0" borderId="9" xfId="0" applyFont="1" applyFill="1" applyBorder="1" applyAlignment="1">
      <alignment vertical="center"/>
    </xf>
    <xf numFmtId="44" fontId="2" fillId="0" borderId="9" xfId="3" applyFont="1" applyBorder="1" applyAlignment="1" applyProtection="1">
      <alignment vertical="center"/>
    </xf>
    <xf numFmtId="0" fontId="2" fillId="0" borderId="9" xfId="0" applyFont="1" applyBorder="1" applyAlignment="1" applyProtection="1">
      <alignment vertical="center"/>
    </xf>
    <xf numFmtId="0" fontId="2" fillId="0" borderId="3" xfId="0" applyFont="1" applyFill="1" applyBorder="1" applyAlignment="1" applyProtection="1">
      <alignment vertical="center"/>
    </xf>
    <xf numFmtId="44" fontId="2" fillId="17" borderId="3" xfId="3" applyFont="1" applyFill="1" applyBorder="1" applyAlignment="1" applyProtection="1">
      <alignment vertical="center"/>
    </xf>
    <xf numFmtId="0" fontId="2" fillId="0" borderId="0" xfId="0" applyFont="1" applyBorder="1" applyAlignment="1" applyProtection="1">
      <alignment vertical="center"/>
    </xf>
    <xf numFmtId="44" fontId="4" fillId="0" borderId="32" xfId="1" applyFont="1" applyFill="1" applyBorder="1" applyAlignment="1" applyProtection="1"/>
    <xf numFmtId="44" fontId="4" fillId="0" borderId="32" xfId="1" applyFont="1" applyFill="1" applyBorder="1" applyAlignment="1" applyProtection="1">
      <alignment horizontal="right"/>
    </xf>
    <xf numFmtId="0" fontId="2" fillId="0" borderId="56" xfId="0" applyNumberFormat="1" applyFont="1" applyFill="1" applyBorder="1"/>
    <xf numFmtId="0" fontId="2" fillId="0" borderId="88" xfId="0" quotePrefix="1" applyNumberFormat="1" applyFont="1" applyFill="1" applyBorder="1"/>
    <xf numFmtId="0" fontId="10" fillId="0" borderId="5" xfId="0" applyFont="1" applyFill="1" applyBorder="1" applyAlignment="1" applyProtection="1">
      <alignment vertical="center"/>
    </xf>
    <xf numFmtId="2" fontId="10" fillId="0" borderId="5" xfId="0" applyNumberFormat="1" applyFont="1" applyFill="1" applyBorder="1" applyAlignment="1" applyProtection="1">
      <alignment vertical="center"/>
    </xf>
    <xf numFmtId="0" fontId="4" fillId="12" borderId="0" xfId="0" applyFont="1" applyFill="1" applyBorder="1" applyAlignment="1">
      <alignment horizontal="left" vertical="center"/>
    </xf>
    <xf numFmtId="0" fontId="2" fillId="0" borderId="88" xfId="0" quotePrefix="1" applyFont="1" applyFill="1" applyBorder="1"/>
    <xf numFmtId="0" fontId="2" fillId="0" borderId="89" xfId="0" applyNumberFormat="1" applyFont="1" applyFill="1" applyBorder="1"/>
    <xf numFmtId="0" fontId="2" fillId="0" borderId="90" xfId="0" quotePrefix="1" applyFont="1" applyFill="1" applyBorder="1"/>
    <xf numFmtId="0" fontId="10" fillId="0" borderId="16" xfId="0" applyFont="1" applyFill="1" applyBorder="1" applyAlignment="1" applyProtection="1">
      <alignment vertical="center"/>
    </xf>
    <xf numFmtId="2" fontId="10" fillId="0" borderId="16" xfId="0" applyNumberFormat="1" applyFont="1" applyFill="1" applyBorder="1" applyAlignment="1" applyProtection="1">
      <alignment vertical="center"/>
    </xf>
    <xf numFmtId="0" fontId="6" fillId="0" borderId="91" xfId="0" applyFont="1" applyFill="1" applyBorder="1" applyAlignment="1">
      <alignment horizontal="center"/>
    </xf>
    <xf numFmtId="0" fontId="6" fillId="0" borderId="91" xfId="0" applyFont="1" applyFill="1" applyBorder="1"/>
    <xf numFmtId="174" fontId="2" fillId="12" borderId="16" xfId="0" applyNumberFormat="1" applyFont="1" applyFill="1" applyBorder="1" applyAlignment="1">
      <alignment horizontal="center" vertical="center" wrapText="1"/>
    </xf>
    <xf numFmtId="174" fontId="2" fillId="0" borderId="16"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2" fillId="0" borderId="16" xfId="0" applyFont="1" applyFill="1" applyBorder="1" applyAlignment="1">
      <alignment horizontal="center" vertical="center"/>
    </xf>
    <xf numFmtId="0" fontId="2" fillId="12" borderId="6" xfId="0" quotePrefix="1" applyFont="1" applyFill="1" applyBorder="1" applyAlignment="1">
      <alignment horizontal="center"/>
    </xf>
    <xf numFmtId="0" fontId="4" fillId="0" borderId="6" xfId="0" applyFont="1" applyFill="1" applyBorder="1" applyAlignment="1">
      <alignment horizontal="left" vertical="center"/>
    </xf>
    <xf numFmtId="0" fontId="2" fillId="18" borderId="6" xfId="0" quotePrefix="1" applyFont="1" applyFill="1" applyBorder="1"/>
    <xf numFmtId="0" fontId="2" fillId="18" borderId="6" xfId="0" quotePrefix="1" applyFont="1" applyFill="1" applyBorder="1" applyAlignment="1">
      <alignment horizontal="center"/>
    </xf>
    <xf numFmtId="0" fontId="2" fillId="18" borderId="6" xfId="0" quotePrefix="1" applyFont="1" applyFill="1" applyBorder="1" applyAlignment="1">
      <alignment horizontal="center" vertical="center"/>
    </xf>
    <xf numFmtId="0" fontId="2" fillId="12" borderId="5" xfId="0" quotePrefix="1" applyFont="1" applyFill="1" applyBorder="1" applyAlignment="1">
      <alignment horizontal="center"/>
    </xf>
    <xf numFmtId="0" fontId="4" fillId="0" borderId="5" xfId="0" applyFont="1" applyFill="1" applyBorder="1" applyAlignment="1">
      <alignment horizontal="left" vertical="center"/>
    </xf>
    <xf numFmtId="0" fontId="2" fillId="18" borderId="5" xfId="0" quotePrefix="1" applyFont="1" applyFill="1" applyBorder="1"/>
    <xf numFmtId="0" fontId="2" fillId="18" borderId="5" xfId="0" quotePrefix="1" applyFont="1" applyFill="1" applyBorder="1" applyAlignment="1">
      <alignment horizontal="center"/>
    </xf>
    <xf numFmtId="1" fontId="4" fillId="0" borderId="5" xfId="0" applyNumberFormat="1" applyFont="1" applyFill="1" applyBorder="1" applyAlignment="1">
      <alignment horizontal="center" vertical="center"/>
    </xf>
    <xf numFmtId="0" fontId="2" fillId="18" borderId="16" xfId="0" applyFont="1" applyFill="1" applyBorder="1"/>
    <xf numFmtId="0" fontId="2" fillId="18" borderId="16" xfId="0" quotePrefix="1" applyFont="1" applyFill="1" applyBorder="1" applyAlignment="1">
      <alignment horizontal="center"/>
    </xf>
    <xf numFmtId="0" fontId="2" fillId="18" borderId="16" xfId="0" quotePrefix="1" applyFont="1" applyFill="1" applyBorder="1"/>
    <xf numFmtId="0" fontId="10" fillId="0" borderId="100" xfId="0" applyFont="1" applyFill="1" applyBorder="1" applyAlignment="1" applyProtection="1">
      <alignment vertical="center"/>
    </xf>
    <xf numFmtId="2" fontId="10" fillId="0" borderId="101" xfId="0" applyNumberFormat="1" applyFont="1" applyFill="1" applyBorder="1" applyAlignment="1" applyProtection="1">
      <alignment vertical="center"/>
    </xf>
    <xf numFmtId="0" fontId="10" fillId="0" borderId="102" xfId="0" applyFont="1" applyFill="1" applyBorder="1" applyAlignment="1" applyProtection="1">
      <alignment vertical="center"/>
    </xf>
    <xf numFmtId="2" fontId="10" fillId="0" borderId="103" xfId="0" applyNumberFormat="1" applyFont="1" applyFill="1" applyBorder="1" applyAlignment="1" applyProtection="1">
      <alignment vertical="center"/>
    </xf>
    <xf numFmtId="0" fontId="10" fillId="0" borderId="104" xfId="0" applyFont="1" applyFill="1" applyBorder="1" applyAlignment="1" applyProtection="1">
      <alignment vertical="center"/>
    </xf>
    <xf numFmtId="2" fontId="10" fillId="0" borderId="105" xfId="0" applyNumberFormat="1" applyFont="1" applyFill="1" applyBorder="1" applyAlignment="1" applyProtection="1">
      <alignment vertical="center"/>
    </xf>
    <xf numFmtId="0" fontId="58" fillId="0" borderId="0" xfId="0" applyFont="1"/>
    <xf numFmtId="0" fontId="58" fillId="0" borderId="0" xfId="0" quotePrefix="1" applyFont="1"/>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center" vertical="top"/>
    </xf>
    <xf numFmtId="0" fontId="0" fillId="11" borderId="0" xfId="0" applyFill="1"/>
    <xf numFmtId="0" fontId="0" fillId="19" borderId="0" xfId="0" applyFill="1" applyBorder="1" applyAlignment="1">
      <alignment vertical="center"/>
    </xf>
    <xf numFmtId="0" fontId="32" fillId="19" borderId="0" xfId="0" applyFont="1" applyFill="1" applyBorder="1" applyAlignment="1">
      <alignment vertical="center"/>
    </xf>
    <xf numFmtId="0" fontId="5" fillId="19" borderId="0" xfId="0" applyFont="1" applyFill="1" applyBorder="1" applyAlignment="1">
      <alignment vertical="center"/>
    </xf>
    <xf numFmtId="0" fontId="0" fillId="19" borderId="0" xfId="0" applyFill="1" applyBorder="1"/>
    <xf numFmtId="0" fontId="33" fillId="19" borderId="0" xfId="0" applyFont="1" applyFill="1" applyBorder="1"/>
    <xf numFmtId="0" fontId="37" fillId="19" borderId="0" xfId="0" applyFont="1" applyFill="1" applyBorder="1"/>
    <xf numFmtId="0" fontId="0" fillId="19" borderId="0" xfId="0" quotePrefix="1" applyFill="1"/>
    <xf numFmtId="0" fontId="59" fillId="19" borderId="3" xfId="0" applyFont="1" applyFill="1" applyBorder="1" applyAlignment="1">
      <alignment horizontal="center" vertical="center"/>
    </xf>
    <xf numFmtId="0" fontId="59" fillId="19" borderId="3" xfId="0" applyFont="1" applyFill="1" applyBorder="1" applyAlignment="1">
      <alignment horizontal="center"/>
    </xf>
    <xf numFmtId="0" fontId="0" fillId="0" borderId="0" xfId="0" quotePrefix="1"/>
    <xf numFmtId="0" fontId="0" fillId="11" borderId="0" xfId="0" applyFill="1" applyAlignment="1">
      <alignment horizontal="left" vertical="center"/>
    </xf>
    <xf numFmtId="0" fontId="6" fillId="22" borderId="3" xfId="0" applyFont="1" applyFill="1" applyBorder="1" applyAlignment="1" applyProtection="1">
      <alignment horizontal="left" vertical="center"/>
    </xf>
    <xf numFmtId="0" fontId="2" fillId="0" borderId="7" xfId="0" applyFont="1" applyFill="1" applyBorder="1" applyAlignment="1">
      <alignment horizontal="left" vertical="center"/>
    </xf>
    <xf numFmtId="0" fontId="2" fillId="0" borderId="8" xfId="0" applyFont="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0" fillId="0" borderId="0" xfId="0" applyAlignment="1">
      <alignment horizontal="left"/>
    </xf>
    <xf numFmtId="0" fontId="59" fillId="14" borderId="3" xfId="0" applyFont="1" applyFill="1" applyBorder="1" applyAlignment="1" applyProtection="1">
      <alignment horizontal="center"/>
    </xf>
    <xf numFmtId="0" fontId="2" fillId="19" borderId="0" xfId="0" applyFont="1" applyFill="1" applyProtection="1"/>
    <xf numFmtId="0" fontId="8" fillId="2" borderId="0" xfId="0" applyFont="1" applyFill="1" applyProtection="1"/>
    <xf numFmtId="0" fontId="10" fillId="2" borderId="0" xfId="0" applyFont="1" applyFill="1" applyProtection="1"/>
    <xf numFmtId="0" fontId="8" fillId="0" borderId="0" xfId="0" applyFont="1" applyAlignment="1" applyProtection="1">
      <alignment vertical="center"/>
    </xf>
    <xf numFmtId="0" fontId="8" fillId="0" borderId="0" xfId="0" applyFont="1" applyFill="1" applyAlignment="1" applyProtection="1">
      <alignment vertical="center"/>
    </xf>
    <xf numFmtId="0" fontId="49" fillId="0" borderId="0" xfId="0" applyFont="1" applyAlignment="1" applyProtection="1">
      <alignment horizontal="center" vertical="center"/>
    </xf>
    <xf numFmtId="0" fontId="0" fillId="0" borderId="0" xfId="0" applyFont="1" applyProtection="1"/>
    <xf numFmtId="0" fontId="10" fillId="0" borderId="0" xfId="0" applyFont="1" applyFill="1" applyProtection="1"/>
    <xf numFmtId="0" fontId="8" fillId="0" borderId="1" xfId="0" applyFont="1" applyFill="1" applyBorder="1" applyAlignment="1" applyProtection="1">
      <alignment horizontal="centerContinuous" vertical="center" wrapText="1"/>
    </xf>
    <xf numFmtId="0" fontId="8" fillId="0" borderId="1"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xf>
    <xf numFmtId="0" fontId="8" fillId="0" borderId="2" xfId="0" applyFont="1" applyFill="1" applyBorder="1" applyAlignment="1" applyProtection="1">
      <alignment horizontal="center" vertical="center" wrapText="1"/>
    </xf>
    <xf numFmtId="0" fontId="8" fillId="0" borderId="0" xfId="0" quotePrefix="1" applyFont="1" applyFill="1" applyAlignment="1" applyProtection="1">
      <alignment vertical="center"/>
    </xf>
    <xf numFmtId="0" fontId="8" fillId="0" borderId="0" xfId="0" applyFont="1" applyFill="1" applyBorder="1" applyAlignment="1" applyProtection="1">
      <alignment vertical="center"/>
    </xf>
    <xf numFmtId="0" fontId="49" fillId="0" borderId="0" xfId="0" applyFont="1" applyFill="1" applyBorder="1" applyAlignment="1" applyProtection="1">
      <alignment vertical="center"/>
    </xf>
    <xf numFmtId="0" fontId="50" fillId="3" borderId="3" xfId="0" applyFont="1" applyFill="1" applyBorder="1" applyAlignment="1" applyProtection="1">
      <alignment vertical="center"/>
    </xf>
    <xf numFmtId="0" fontId="8" fillId="2" borderId="3" xfId="0" applyFont="1" applyFill="1" applyBorder="1" applyProtection="1"/>
    <xf numFmtId="10" fontId="8" fillId="0" borderId="4" xfId="0" applyNumberFormat="1" applyFont="1" applyFill="1" applyBorder="1" applyAlignment="1" applyProtection="1">
      <alignment horizontal="left"/>
    </xf>
    <xf numFmtId="0" fontId="8" fillId="0" borderId="5" xfId="0" applyFont="1" applyFill="1" applyBorder="1" applyAlignment="1" applyProtection="1">
      <alignment vertical="center"/>
    </xf>
    <xf numFmtId="0" fontId="49" fillId="0" borderId="5" xfId="0" quotePrefix="1" applyFont="1" applyFill="1" applyBorder="1" applyAlignment="1" applyProtection="1">
      <alignment horizontal="left" vertical="center"/>
    </xf>
    <xf numFmtId="0" fontId="8" fillId="0" borderId="6" xfId="0" applyFont="1" applyFill="1" applyBorder="1" applyAlignment="1" applyProtection="1">
      <alignment vertical="center"/>
    </xf>
    <xf numFmtId="0" fontId="49" fillId="0" borderId="6" xfId="0" quotePrefix="1" applyFont="1" applyFill="1" applyBorder="1" applyAlignment="1" applyProtection="1">
      <alignment horizontal="left" vertical="center"/>
    </xf>
    <xf numFmtId="0" fontId="8" fillId="0" borderId="0" xfId="0" quotePrefix="1" applyFont="1" applyProtection="1"/>
    <xf numFmtId="0" fontId="8" fillId="0" borderId="0" xfId="0" quotePrefix="1" applyFont="1" applyFill="1" applyBorder="1" applyAlignment="1" applyProtection="1">
      <alignment vertical="center"/>
    </xf>
    <xf numFmtId="0" fontId="49" fillId="0" borderId="0" xfId="0" quotePrefix="1" applyFont="1" applyFill="1" applyBorder="1" applyAlignment="1" applyProtection="1">
      <alignment horizontal="left" vertical="center"/>
    </xf>
    <xf numFmtId="0" fontId="51" fillId="3" borderId="7" xfId="0" applyFont="1" applyFill="1" applyBorder="1" applyProtection="1"/>
    <xf numFmtId="0" fontId="8" fillId="0" borderId="7" xfId="0" applyFont="1" applyBorder="1" applyAlignment="1" applyProtection="1">
      <alignment vertical="center"/>
    </xf>
    <xf numFmtId="0" fontId="51" fillId="3" borderId="8" xfId="0" applyFont="1" applyFill="1" applyBorder="1" applyProtection="1"/>
    <xf numFmtId="0" fontId="8" fillId="0" borderId="8" xfId="0" applyFont="1" applyBorder="1" applyAlignment="1" applyProtection="1">
      <alignment vertical="center"/>
    </xf>
    <xf numFmtId="0" fontId="8" fillId="2" borderId="0" xfId="0" applyFont="1" applyFill="1" applyBorder="1" applyProtection="1"/>
    <xf numFmtId="0" fontId="8" fillId="2" borderId="0" xfId="0" applyFont="1" applyFill="1" applyBorder="1" applyAlignment="1" applyProtection="1">
      <alignment horizontal="center"/>
    </xf>
    <xf numFmtId="0" fontId="10" fillId="2" borderId="0" xfId="0" applyFont="1" applyFill="1" applyBorder="1" applyAlignment="1" applyProtection="1">
      <alignment horizontal="center"/>
    </xf>
    <xf numFmtId="0" fontId="10" fillId="2" borderId="7" xfId="0" applyFont="1" applyFill="1" applyBorder="1" applyProtection="1"/>
    <xf numFmtId="0" fontId="10" fillId="2" borderId="11" xfId="0" applyFont="1" applyFill="1" applyBorder="1" applyProtection="1"/>
    <xf numFmtId="44" fontId="8" fillId="0" borderId="0" xfId="1" applyFont="1" applyFill="1" applyAlignment="1" applyProtection="1">
      <alignment vertical="center"/>
    </xf>
    <xf numFmtId="0" fontId="49" fillId="0" borderId="0" xfId="0" quotePrefix="1" applyFont="1" applyFill="1" applyAlignment="1" applyProtection="1">
      <alignment horizontal="left" vertical="center"/>
    </xf>
    <xf numFmtId="0" fontId="49" fillId="0" borderId="0" xfId="0" applyFont="1" applyFill="1" applyAlignment="1" applyProtection="1">
      <alignment vertical="center"/>
    </xf>
    <xf numFmtId="0" fontId="49" fillId="0" borderId="16" xfId="0" quotePrefix="1" applyFont="1" applyFill="1" applyBorder="1" applyAlignment="1" applyProtection="1">
      <alignment horizontal="left" vertical="center"/>
    </xf>
    <xf numFmtId="0" fontId="8" fillId="0" borderId="16" xfId="0" applyFont="1" applyFill="1" applyBorder="1" applyAlignment="1" applyProtection="1">
      <alignment vertical="center"/>
    </xf>
    <xf numFmtId="44" fontId="8" fillId="0" borderId="0" xfId="1" applyFont="1" applyAlignment="1" applyProtection="1">
      <alignment vertical="center"/>
    </xf>
    <xf numFmtId="0" fontId="8" fillId="6" borderId="0" xfId="0" applyFont="1" applyFill="1" applyAlignment="1" applyProtection="1">
      <alignment vertical="center"/>
    </xf>
    <xf numFmtId="0" fontId="8" fillId="6" borderId="0" xfId="0" quotePrefix="1" applyFont="1" applyFill="1" applyAlignment="1" applyProtection="1">
      <alignment vertical="center"/>
    </xf>
    <xf numFmtId="0" fontId="10" fillId="7" borderId="10" xfId="0" applyFont="1" applyFill="1" applyBorder="1" applyAlignment="1" applyProtection="1">
      <alignment vertical="center"/>
    </xf>
    <xf numFmtId="0" fontId="10" fillId="7" borderId="17" xfId="0" applyFont="1" applyFill="1" applyBorder="1" applyAlignment="1" applyProtection="1">
      <alignment vertical="center"/>
    </xf>
    <xf numFmtId="0" fontId="10" fillId="6" borderId="10" xfId="0" applyFont="1" applyFill="1" applyBorder="1" applyAlignment="1" applyProtection="1">
      <alignment vertical="center"/>
    </xf>
    <xf numFmtId="0" fontId="10" fillId="6" borderId="17" xfId="0" applyFont="1" applyFill="1" applyBorder="1" applyAlignment="1" applyProtection="1">
      <alignment vertical="center"/>
    </xf>
    <xf numFmtId="0" fontId="10" fillId="6" borderId="10" xfId="0" applyFont="1" applyFill="1" applyBorder="1" applyAlignment="1" applyProtection="1">
      <alignment horizontal="center" vertical="center"/>
    </xf>
    <xf numFmtId="0" fontId="8" fillId="12" borderId="5" xfId="0" applyFont="1" applyFill="1" applyBorder="1" applyProtection="1"/>
    <xf numFmtId="2" fontId="8" fillId="12" borderId="0" xfId="0" applyNumberFormat="1" applyFont="1" applyFill="1" applyBorder="1" applyAlignment="1" applyProtection="1">
      <alignment horizontal="center"/>
    </xf>
    <xf numFmtId="165" fontId="10" fillId="12" borderId="15" xfId="3" applyNumberFormat="1" applyFont="1" applyFill="1" applyBorder="1" applyProtection="1"/>
    <xf numFmtId="2" fontId="8" fillId="12" borderId="29" xfId="0" applyNumberFormat="1" applyFont="1" applyFill="1" applyBorder="1" applyAlignment="1" applyProtection="1">
      <alignment horizontal="center"/>
    </xf>
    <xf numFmtId="165" fontId="10" fillId="12" borderId="30" xfId="3" applyNumberFormat="1" applyFont="1" applyFill="1" applyBorder="1" applyProtection="1"/>
    <xf numFmtId="44" fontId="8" fillId="0" borderId="0" xfId="3" applyFont="1" applyFill="1" applyAlignment="1" applyProtection="1">
      <alignment vertical="center"/>
    </xf>
    <xf numFmtId="0" fontId="54" fillId="12" borderId="19" xfId="0" applyFont="1" applyFill="1" applyBorder="1" applyProtection="1"/>
    <xf numFmtId="44" fontId="8" fillId="0" borderId="0" xfId="3" applyFont="1" applyAlignment="1" applyProtection="1">
      <alignment vertical="center"/>
    </xf>
    <xf numFmtId="0" fontId="10" fillId="0" borderId="0" xfId="0" applyFont="1" applyAlignment="1" applyProtection="1">
      <alignment vertical="center"/>
    </xf>
    <xf numFmtId="0" fontId="10" fillId="0" borderId="12" xfId="0" applyFont="1" applyBorder="1" applyProtection="1"/>
    <xf numFmtId="0" fontId="10" fillId="0" borderId="0" xfId="0" applyFont="1" applyBorder="1" applyProtection="1"/>
    <xf numFmtId="0" fontId="10" fillId="4" borderId="11" xfId="0" applyFont="1" applyFill="1" applyBorder="1" applyAlignment="1" applyProtection="1">
      <alignment vertical="center"/>
    </xf>
    <xf numFmtId="0" fontId="10" fillId="0" borderId="12" xfId="0" applyFont="1" applyBorder="1" applyAlignment="1" applyProtection="1">
      <alignment vertical="center"/>
    </xf>
    <xf numFmtId="0" fontId="10" fillId="4" borderId="14" xfId="0" applyFont="1" applyFill="1" applyBorder="1" applyAlignment="1" applyProtection="1">
      <alignment vertical="center"/>
    </xf>
    <xf numFmtId="0" fontId="10" fillId="0" borderId="0" xfId="0" applyFont="1" applyBorder="1" applyAlignment="1" applyProtection="1">
      <alignment vertical="center"/>
    </xf>
    <xf numFmtId="0" fontId="54" fillId="12" borderId="22" xfId="0" applyFont="1" applyFill="1" applyBorder="1" applyProtection="1"/>
    <xf numFmtId="0" fontId="55" fillId="12" borderId="23" xfId="0" applyFont="1" applyFill="1" applyBorder="1" applyProtection="1"/>
    <xf numFmtId="0" fontId="8" fillId="12" borderId="23" xfId="0" applyFont="1" applyFill="1" applyBorder="1" applyProtection="1"/>
    <xf numFmtId="0" fontId="55" fillId="12" borderId="24" xfId="0" applyFont="1" applyFill="1" applyBorder="1" applyProtection="1"/>
    <xf numFmtId="0" fontId="8" fillId="0" borderId="0" xfId="0" applyFont="1" applyFill="1" applyBorder="1" applyProtection="1"/>
    <xf numFmtId="0" fontId="55" fillId="0" borderId="0" xfId="0" applyFont="1" applyFill="1" applyBorder="1" applyProtection="1"/>
    <xf numFmtId="0" fontId="56" fillId="13" borderId="25" xfId="0" applyFont="1" applyFill="1" applyBorder="1" applyAlignment="1" applyProtection="1">
      <alignment horizontal="centerContinuous" vertical="center"/>
    </xf>
    <xf numFmtId="0" fontId="49" fillId="13" borderId="26" xfId="0" applyFont="1" applyFill="1" applyBorder="1" applyAlignment="1" applyProtection="1">
      <alignment horizontal="left" vertical="center"/>
    </xf>
    <xf numFmtId="0" fontId="49" fillId="0" borderId="0" xfId="0" quotePrefix="1" applyFont="1" applyAlignment="1" applyProtection="1">
      <alignment vertical="center"/>
    </xf>
    <xf numFmtId="0" fontId="49" fillId="0" borderId="0" xfId="0" applyFont="1" applyAlignment="1" applyProtection="1">
      <alignment vertical="center"/>
    </xf>
    <xf numFmtId="0" fontId="49" fillId="0" borderId="0" xfId="0" applyFont="1" applyAlignment="1" applyProtection="1">
      <alignment horizontal="right" vertical="center"/>
    </xf>
    <xf numFmtId="0" fontId="10" fillId="4" borderId="14" xfId="0" applyFont="1" applyFill="1" applyBorder="1" applyAlignment="1" applyProtection="1">
      <alignment vertical="top"/>
    </xf>
    <xf numFmtId="0" fontId="10" fillId="0" borderId="0" xfId="0" applyFont="1" applyFill="1" applyBorder="1" applyAlignment="1" applyProtection="1">
      <alignment vertical="top"/>
    </xf>
    <xf numFmtId="0" fontId="56" fillId="0" borderId="0" xfId="0" applyFont="1" applyAlignment="1" applyProtection="1">
      <alignment vertical="center"/>
    </xf>
    <xf numFmtId="0" fontId="8" fillId="0" borderId="0" xfId="0" quotePrefix="1" applyNumberFormat="1" applyFont="1" applyFill="1" applyAlignment="1" applyProtection="1">
      <alignment vertical="center"/>
    </xf>
    <xf numFmtId="0" fontId="54" fillId="9" borderId="0" xfId="0" applyNumberFormat="1" applyFont="1" applyFill="1" applyAlignment="1" applyProtection="1">
      <alignment vertical="center"/>
    </xf>
    <xf numFmtId="0" fontId="54" fillId="9" borderId="0" xfId="0" quotePrefix="1" applyNumberFormat="1" applyFont="1" applyFill="1" applyAlignment="1" applyProtection="1">
      <alignment vertical="center"/>
    </xf>
    <xf numFmtId="0" fontId="8" fillId="9" borderId="0" xfId="0" applyFont="1" applyFill="1" applyAlignment="1" applyProtection="1">
      <alignment vertical="center"/>
    </xf>
    <xf numFmtId="0" fontId="49" fillId="13" borderId="27" xfId="0" quotePrefix="1" applyFont="1" applyFill="1" applyBorder="1" applyAlignment="1" applyProtection="1">
      <alignment horizontal="left" vertical="center"/>
    </xf>
    <xf numFmtId="0" fontId="8" fillId="0" borderId="0" xfId="0" applyNumberFormat="1" applyFont="1" applyFill="1" applyAlignment="1" applyProtection="1">
      <alignment vertical="center"/>
    </xf>
    <xf numFmtId="0" fontId="49" fillId="6" borderId="0" xfId="0" applyNumberFormat="1" applyFont="1" applyFill="1" applyAlignment="1" applyProtection="1">
      <alignment vertical="center"/>
    </xf>
    <xf numFmtId="0" fontId="49" fillId="6" borderId="0" xfId="0" quotePrefix="1" applyNumberFormat="1" applyFont="1" applyFill="1" applyAlignment="1" applyProtection="1">
      <alignment vertical="center"/>
    </xf>
    <xf numFmtId="0" fontId="49" fillId="13" borderId="0" xfId="0" applyNumberFormat="1" applyFont="1" applyFill="1" applyAlignment="1" applyProtection="1">
      <alignment vertical="center"/>
    </xf>
    <xf numFmtId="0" fontId="49" fillId="13" borderId="0" xfId="0" quotePrefix="1" applyNumberFormat="1" applyFont="1" applyFill="1" applyAlignment="1" applyProtection="1">
      <alignment vertical="center"/>
    </xf>
    <xf numFmtId="0" fontId="8" fillId="13" borderId="0" xfId="0" applyFont="1" applyFill="1" applyAlignment="1" applyProtection="1">
      <alignment vertical="center"/>
    </xf>
    <xf numFmtId="0" fontId="51" fillId="3" borderId="0" xfId="0" applyFont="1" applyFill="1" applyAlignment="1" applyProtection="1">
      <alignment vertical="center"/>
    </xf>
    <xf numFmtId="0" fontId="51" fillId="3" borderId="0" xfId="0" quotePrefix="1" applyFont="1" applyFill="1" applyAlignment="1" applyProtection="1">
      <alignment vertical="center"/>
    </xf>
    <xf numFmtId="0" fontId="8" fillId="3" borderId="0" xfId="0" applyFont="1" applyFill="1" applyAlignment="1" applyProtection="1">
      <alignment vertical="center"/>
    </xf>
    <xf numFmtId="0" fontId="49" fillId="7" borderId="0" xfId="0" applyNumberFormat="1" applyFont="1" applyFill="1" applyAlignment="1" applyProtection="1">
      <alignment vertical="center"/>
    </xf>
    <xf numFmtId="0" fontId="49" fillId="7" borderId="0" xfId="0" quotePrefix="1" applyNumberFormat="1" applyFont="1" applyFill="1" applyAlignment="1" applyProtection="1">
      <alignment vertical="center"/>
    </xf>
    <xf numFmtId="0" fontId="8" fillId="7" borderId="0" xfId="0" applyFont="1" applyFill="1" applyAlignment="1" applyProtection="1">
      <alignment vertical="center"/>
    </xf>
    <xf numFmtId="0" fontId="49" fillId="12" borderId="0" xfId="0" applyNumberFormat="1" applyFont="1" applyFill="1" applyAlignment="1" applyProtection="1">
      <alignment vertical="center"/>
    </xf>
    <xf numFmtId="0" fontId="49" fillId="12" borderId="0" xfId="0" quotePrefix="1" applyNumberFormat="1" applyFont="1" applyFill="1" applyAlignment="1" applyProtection="1">
      <alignment vertical="center"/>
    </xf>
    <xf numFmtId="0" fontId="8" fillId="12" borderId="0" xfId="0" applyFont="1" applyFill="1" applyAlignment="1" applyProtection="1">
      <alignment vertical="center"/>
    </xf>
    <xf numFmtId="0" fontId="10" fillId="8" borderId="14" xfId="0" applyFont="1" applyFill="1" applyBorder="1" applyAlignment="1" applyProtection="1">
      <alignment vertical="top" wrapText="1"/>
    </xf>
    <xf numFmtId="0" fontId="10" fillId="0" borderId="0" xfId="0" applyFont="1" applyFill="1" applyBorder="1" applyAlignment="1" applyProtection="1">
      <alignment vertical="top" wrapText="1"/>
    </xf>
    <xf numFmtId="0" fontId="8" fillId="0" borderId="0" xfId="0" quotePrefix="1" applyFont="1" applyAlignment="1" applyProtection="1">
      <alignment vertical="center"/>
    </xf>
    <xf numFmtId="39" fontId="8" fillId="0" borderId="0" xfId="3" applyNumberFormat="1" applyFont="1" applyFill="1" applyBorder="1" applyAlignment="1" applyProtection="1">
      <alignment vertical="center"/>
    </xf>
    <xf numFmtId="0" fontId="57" fillId="0" borderId="0" xfId="0" applyFont="1" applyFill="1" applyBorder="1" applyAlignment="1" applyProtection="1">
      <alignment vertical="top" wrapText="1"/>
    </xf>
    <xf numFmtId="44" fontId="8" fillId="0" borderId="0" xfId="1" applyFont="1" applyBorder="1" applyAlignment="1" applyProtection="1">
      <alignment vertical="center"/>
    </xf>
    <xf numFmtId="0" fontId="8" fillId="0" borderId="0" xfId="0" applyFont="1" applyFill="1" applyProtection="1"/>
    <xf numFmtId="0" fontId="8" fillId="0" borderId="0" xfId="0" applyFont="1" applyBorder="1" applyProtection="1"/>
    <xf numFmtId="0" fontId="10" fillId="2" borderId="0" xfId="0" applyFont="1" applyFill="1" applyBorder="1" applyProtection="1"/>
    <xf numFmtId="0" fontId="8" fillId="0" borderId="0" xfId="0" quotePrefix="1" applyFont="1" applyFill="1" applyBorder="1" applyProtection="1"/>
    <xf numFmtId="4" fontId="2" fillId="0" borderId="82" xfId="2" applyNumberFormat="1" applyFont="1" applyFill="1" applyBorder="1" applyAlignment="1" applyProtection="1"/>
    <xf numFmtId="0" fontId="13" fillId="8" borderId="14" xfId="0" applyFont="1" applyFill="1" applyBorder="1"/>
    <xf numFmtId="0" fontId="10" fillId="11" borderId="0" xfId="0" applyFont="1" applyFill="1" applyAlignment="1" applyProtection="1">
      <alignment horizontal="center" vertical="center"/>
    </xf>
    <xf numFmtId="0" fontId="13" fillId="8" borderId="11" xfId="0" applyFont="1" applyFill="1" applyBorder="1" applyAlignment="1">
      <alignment horizontal="left" vertical="center"/>
    </xf>
    <xf numFmtId="0" fontId="13" fillId="0" borderId="12" xfId="0" applyFont="1" applyBorder="1" applyAlignment="1">
      <alignment vertical="center"/>
    </xf>
    <xf numFmtId="2" fontId="8" fillId="0" borderId="12" xfId="0" applyNumberFormat="1" applyFont="1" applyBorder="1" applyAlignment="1">
      <alignment horizontal="center"/>
    </xf>
    <xf numFmtId="44" fontId="6" fillId="24" borderId="13" xfId="1" applyFont="1" applyFill="1" applyBorder="1" applyAlignment="1" applyProtection="1">
      <alignment vertical="center"/>
    </xf>
    <xf numFmtId="0" fontId="13" fillId="8" borderId="14" xfId="0" applyFont="1" applyFill="1" applyBorder="1" applyAlignment="1">
      <alignment horizontal="left" vertical="center"/>
    </xf>
    <xf numFmtId="0" fontId="13" fillId="0" borderId="0" xfId="0" applyFont="1" applyAlignment="1">
      <alignment vertical="center"/>
    </xf>
    <xf numFmtId="2" fontId="8" fillId="0" borderId="0" xfId="0" applyNumberFormat="1" applyFont="1" applyAlignment="1">
      <alignment horizontal="center"/>
    </xf>
    <xf numFmtId="44" fontId="6" fillId="24" borderId="15" xfId="1" applyFont="1" applyFill="1" applyBorder="1" applyAlignment="1" applyProtection="1">
      <alignment vertical="center"/>
    </xf>
    <xf numFmtId="0" fontId="13" fillId="0" borderId="0" xfId="0" applyFont="1" applyAlignment="1">
      <alignment horizontal="left" vertical="center"/>
    </xf>
    <xf numFmtId="49" fontId="13" fillId="8" borderId="14" xfId="0" applyNumberFormat="1" applyFont="1" applyFill="1" applyBorder="1" applyAlignment="1">
      <alignment horizontal="left" vertical="center"/>
    </xf>
    <xf numFmtId="44" fontId="6" fillId="24" borderId="15" xfId="1" applyFont="1" applyFill="1" applyBorder="1" applyAlignment="1">
      <alignment vertical="center"/>
    </xf>
    <xf numFmtId="0" fontId="10" fillId="8" borderId="11" xfId="0" applyFont="1" applyFill="1" applyBorder="1" applyAlignment="1">
      <alignment horizontal="left" vertical="center"/>
    </xf>
    <xf numFmtId="0" fontId="10" fillId="0" borderId="12" xfId="0" applyFont="1" applyBorder="1" applyAlignment="1">
      <alignment vertical="center"/>
    </xf>
    <xf numFmtId="44" fontId="6" fillId="0" borderId="13" xfId="1" applyFont="1" applyBorder="1" applyAlignment="1">
      <alignment vertical="center"/>
    </xf>
    <xf numFmtId="0" fontId="10" fillId="8" borderId="14" xfId="0" applyFont="1" applyFill="1" applyBorder="1" applyAlignment="1">
      <alignment horizontal="left" vertical="center"/>
    </xf>
    <xf numFmtId="0" fontId="10" fillId="0" borderId="0" xfId="0" applyFont="1" applyAlignment="1">
      <alignment horizontal="left" vertical="center"/>
    </xf>
    <xf numFmtId="0" fontId="10" fillId="0" borderId="0" xfId="0" applyFont="1" applyAlignment="1">
      <alignment vertical="center"/>
    </xf>
    <xf numFmtId="44" fontId="6" fillId="0" borderId="15" xfId="1" applyFont="1" applyBorder="1" applyAlignment="1">
      <alignment vertical="center"/>
    </xf>
    <xf numFmtId="0" fontId="10" fillId="4" borderId="11" xfId="0" applyFont="1" applyFill="1" applyBorder="1" applyAlignment="1">
      <alignment horizontal="left" vertical="center"/>
    </xf>
    <xf numFmtId="0" fontId="10" fillId="4" borderId="14" xfId="0" applyFont="1" applyFill="1" applyBorder="1" applyAlignment="1">
      <alignment horizontal="left" vertical="center"/>
    </xf>
    <xf numFmtId="0" fontId="10" fillId="4" borderId="14" xfId="0" applyFont="1" applyFill="1" applyBorder="1" applyAlignment="1">
      <alignment vertical="center"/>
    </xf>
    <xf numFmtId="2" fontId="8" fillId="0" borderId="0" xfId="0" applyNumberFormat="1" applyFont="1" applyAlignment="1">
      <alignment vertical="center"/>
    </xf>
    <xf numFmtId="0" fontId="13" fillId="0" borderId="12" xfId="0" applyFont="1" applyBorder="1"/>
    <xf numFmtId="2" fontId="8" fillId="0" borderId="12" xfId="0" applyNumberFormat="1" applyFont="1" applyBorder="1" applyAlignment="1">
      <alignment horizontal="center" vertical="center"/>
    </xf>
    <xf numFmtId="0" fontId="13" fillId="0" borderId="0" xfId="0" applyFont="1"/>
    <xf numFmtId="2" fontId="8" fillId="0" borderId="0" xfId="0" applyNumberFormat="1" applyFont="1" applyAlignment="1">
      <alignment horizontal="center" vertical="center"/>
    </xf>
    <xf numFmtId="0" fontId="10" fillId="0" borderId="12" xfId="0" applyFont="1" applyBorder="1"/>
    <xf numFmtId="44" fontId="10" fillId="0" borderId="13" xfId="3" applyFont="1" applyBorder="1" applyAlignment="1">
      <alignment vertical="center"/>
    </xf>
    <xf numFmtId="0" fontId="10" fillId="0" borderId="0" xfId="0" applyFont="1"/>
    <xf numFmtId="44" fontId="10" fillId="0" borderId="15" xfId="3" applyFont="1" applyBorder="1" applyAlignment="1">
      <alignment vertical="center"/>
    </xf>
    <xf numFmtId="49" fontId="13" fillId="8" borderId="11" xfId="0" applyNumberFormat="1" applyFont="1" applyFill="1" applyBorder="1" applyAlignment="1">
      <alignment horizontal="left" vertical="center"/>
    </xf>
    <xf numFmtId="2" fontId="2" fillId="0" borderId="12" xfId="0" applyNumberFormat="1" applyFont="1" applyBorder="1" applyAlignment="1">
      <alignment horizontal="center" vertical="center"/>
    </xf>
    <xf numFmtId="2" fontId="2" fillId="0" borderId="0" xfId="0" applyNumberFormat="1" applyFont="1" applyAlignment="1">
      <alignment horizontal="center" vertical="center"/>
    </xf>
    <xf numFmtId="0" fontId="13" fillId="0" borderId="99" xfId="4" applyFont="1" applyBorder="1" applyAlignment="1">
      <alignment wrapText="1"/>
    </xf>
    <xf numFmtId="0" fontId="6" fillId="12" borderId="10" xfId="0" applyFont="1" applyFill="1" applyBorder="1" applyAlignment="1" applyProtection="1">
      <alignment vertical="center"/>
    </xf>
    <xf numFmtId="0" fontId="6" fillId="12" borderId="76" xfId="0" applyFont="1" applyFill="1" applyBorder="1" applyAlignment="1" applyProtection="1">
      <alignment vertical="center"/>
    </xf>
    <xf numFmtId="0" fontId="6" fillId="16" borderId="0" xfId="0" applyFont="1" applyFill="1" applyAlignment="1" applyProtection="1">
      <alignment vertical="center"/>
    </xf>
    <xf numFmtId="0" fontId="10" fillId="5" borderId="7" xfId="0" applyFont="1" applyFill="1" applyBorder="1" applyAlignment="1" applyProtection="1">
      <alignment horizontal="center" vertical="center" textRotation="180" wrapText="1"/>
    </xf>
    <xf numFmtId="0" fontId="10" fillId="5" borderId="8" xfId="0" applyFont="1" applyFill="1" applyBorder="1" applyAlignment="1" applyProtection="1">
      <alignment horizontal="center" vertical="center" textRotation="180" wrapText="1"/>
    </xf>
    <xf numFmtId="0" fontId="10" fillId="5" borderId="9" xfId="0" applyFont="1" applyFill="1" applyBorder="1" applyAlignment="1" applyProtection="1">
      <alignment horizontal="center" vertical="center" textRotation="180" wrapText="1"/>
    </xf>
    <xf numFmtId="0" fontId="49" fillId="0" borderId="0" xfId="0" applyFont="1" applyAlignment="1" applyProtection="1">
      <alignment horizontal="left" vertical="center"/>
    </xf>
    <xf numFmtId="0" fontId="8" fillId="0" borderId="0" xfId="0" quotePrefix="1" applyFont="1" applyAlignment="1" applyProtection="1">
      <alignment horizontal="left" vertical="center"/>
    </xf>
    <xf numFmtId="0" fontId="8" fillId="0" borderId="0" xfId="0" quotePrefix="1" applyFont="1" applyAlignment="1" applyProtection="1">
      <alignment horizontal="left"/>
    </xf>
    <xf numFmtId="0" fontId="8" fillId="0" borderId="0" xfId="0" quotePrefix="1" applyFont="1" applyFill="1" applyAlignment="1" applyProtection="1">
      <alignment horizontal="left" vertical="center"/>
    </xf>
    <xf numFmtId="0" fontId="49" fillId="0" borderId="98" xfId="0" applyFont="1" applyBorder="1" applyAlignment="1" applyProtection="1">
      <alignment horizontal="left" vertical="center"/>
    </xf>
    <xf numFmtId="0" fontId="49" fillId="0" borderId="0" xfId="0" quotePrefix="1" applyFont="1" applyAlignment="1" applyProtection="1">
      <alignment horizontal="left" vertical="center"/>
    </xf>
    <xf numFmtId="0" fontId="10" fillId="2" borderId="0" xfId="0" applyFont="1" applyFill="1" applyAlignment="1" applyProtection="1">
      <alignment horizontal="left"/>
    </xf>
    <xf numFmtId="0" fontId="8" fillId="0" borderId="98" xfId="0" quotePrefix="1" applyFont="1" applyBorder="1" applyAlignment="1" applyProtection="1">
      <alignment horizontal="left" vertical="center"/>
    </xf>
    <xf numFmtId="0" fontId="0" fillId="0" borderId="56" xfId="0" applyFill="1" applyBorder="1" applyAlignment="1" applyProtection="1">
      <alignment horizontal="left" vertical="center" wrapText="1"/>
      <protection locked="0"/>
    </xf>
    <xf numFmtId="0" fontId="0" fillId="0" borderId="88" xfId="0" applyFill="1" applyBorder="1" applyAlignment="1" applyProtection="1">
      <alignment horizontal="left" vertical="center" wrapText="1"/>
      <protection locked="0"/>
    </xf>
    <xf numFmtId="0" fontId="4" fillId="0" borderId="0" xfId="2" applyNumberFormat="1" applyFont="1" applyFill="1" applyBorder="1" applyAlignment="1" applyProtection="1">
      <alignment horizontal="center"/>
    </xf>
    <xf numFmtId="0" fontId="10" fillId="0" borderId="0" xfId="2" applyNumberFormat="1" applyFont="1" applyFill="1" applyBorder="1" applyAlignment="1" applyProtection="1">
      <alignment horizontal="left"/>
      <protection locked="0"/>
    </xf>
    <xf numFmtId="0" fontId="10" fillId="0" borderId="37" xfId="2" applyNumberFormat="1" applyFont="1" applyFill="1" applyBorder="1" applyAlignment="1" applyProtection="1">
      <alignment horizontal="left"/>
      <protection locked="0"/>
    </xf>
    <xf numFmtId="0" fontId="4" fillId="2" borderId="41" xfId="2" applyNumberFormat="1" applyFont="1" applyFill="1" applyBorder="1" applyAlignment="1" applyProtection="1">
      <alignment horizontal="center"/>
    </xf>
    <xf numFmtId="0" fontId="12" fillId="4" borderId="47" xfId="2" applyNumberFormat="1" applyFont="1" applyFill="1" applyBorder="1" applyAlignment="1" applyProtection="1">
      <alignment horizontal="center" vertical="center"/>
    </xf>
    <xf numFmtId="0" fontId="12" fillId="4" borderId="48" xfId="2" applyNumberFormat="1" applyFont="1" applyFill="1" applyBorder="1" applyAlignment="1" applyProtection="1">
      <alignment horizontal="center" vertical="center"/>
    </xf>
    <xf numFmtId="0" fontId="12" fillId="4" borderId="49" xfId="2" applyNumberFormat="1" applyFont="1" applyFill="1" applyBorder="1" applyAlignment="1" applyProtection="1">
      <alignment horizontal="center" vertical="center"/>
    </xf>
    <xf numFmtId="0" fontId="0" fillId="0" borderId="54" xfId="0" applyFill="1" applyBorder="1" applyAlignment="1" applyProtection="1">
      <alignment horizontal="left" vertical="center" wrapText="1"/>
      <protection locked="0"/>
    </xf>
    <xf numFmtId="0" fontId="0" fillId="0" borderId="55" xfId="0" applyFill="1" applyBorder="1" applyAlignment="1" applyProtection="1">
      <alignment horizontal="left" vertical="center" wrapText="1"/>
      <protection locked="0"/>
    </xf>
    <xf numFmtId="166" fontId="6" fillId="0" borderId="34" xfId="2" applyNumberFormat="1" applyFont="1" applyFill="1" applyBorder="1" applyAlignment="1" applyProtection="1">
      <alignment horizontal="left"/>
    </xf>
    <xf numFmtId="166" fontId="6" fillId="0" borderId="35" xfId="2" applyNumberFormat="1" applyFont="1" applyFill="1" applyBorder="1" applyAlignment="1" applyProtection="1">
      <alignment horizontal="left"/>
    </xf>
    <xf numFmtId="166" fontId="8" fillId="0" borderId="34" xfId="2" applyNumberFormat="1" applyFont="1" applyFill="1" applyBorder="1" applyAlignment="1" applyProtection="1">
      <alignment horizontal="center"/>
    </xf>
    <xf numFmtId="0" fontId="14" fillId="12" borderId="0" xfId="2" applyNumberFormat="1" applyFont="1" applyFill="1" applyBorder="1" applyAlignment="1" applyProtection="1">
      <alignment horizontal="right"/>
    </xf>
    <xf numFmtId="166" fontId="4" fillId="2" borderId="41" xfId="2" applyNumberFormat="1" applyFont="1" applyFill="1" applyBorder="1" applyAlignment="1" applyProtection="1">
      <alignment horizontal="left"/>
      <protection locked="0"/>
    </xf>
    <xf numFmtId="166" fontId="4" fillId="2" borderId="42" xfId="2" applyNumberFormat="1" applyFont="1" applyFill="1" applyBorder="1" applyAlignment="1" applyProtection="1">
      <alignment horizontal="left"/>
      <protection locked="0"/>
    </xf>
    <xf numFmtId="0" fontId="6" fillId="0" borderId="0" xfId="2" applyFont="1" applyFill="1" applyAlignment="1" applyProtection="1">
      <alignment horizontal="left"/>
      <protection locked="0"/>
    </xf>
    <xf numFmtId="0" fontId="4" fillId="0" borderId="0" xfId="2" applyNumberFormat="1" applyFont="1" applyFill="1" applyBorder="1" applyAlignment="1" applyProtection="1">
      <alignment horizontal="left"/>
      <protection locked="0"/>
    </xf>
    <xf numFmtId="0" fontId="13" fillId="0" borderId="0" xfId="2" applyNumberFormat="1" applyFont="1" applyFill="1" applyBorder="1" applyAlignment="1" applyProtection="1">
      <alignment horizontal="left"/>
      <protection locked="0"/>
    </xf>
    <xf numFmtId="0" fontId="13" fillId="0" borderId="0" xfId="2" applyNumberFormat="1" applyFont="1" applyFill="1" applyBorder="1" applyAlignment="1" applyProtection="1">
      <alignment horizontal="right"/>
    </xf>
    <xf numFmtId="0" fontId="6" fillId="0" borderId="0" xfId="2" applyFont="1" applyFill="1" applyAlignment="1" applyProtection="1">
      <alignment horizontal="right"/>
    </xf>
    <xf numFmtId="0" fontId="6" fillId="0" borderId="0" xfId="2" applyNumberFormat="1" applyFont="1" applyFill="1" applyBorder="1" applyAlignment="1" applyProtection="1">
      <alignment horizontal="right"/>
    </xf>
    <xf numFmtId="166" fontId="6" fillId="0" borderId="0" xfId="2" applyNumberFormat="1" applyFont="1" applyFill="1" applyBorder="1" applyAlignment="1" applyProtection="1">
      <alignment horizontal="left"/>
      <protection locked="0"/>
    </xf>
    <xf numFmtId="0" fontId="19" fillId="0" borderId="0" xfId="2" applyNumberFormat="1" applyFont="1" applyFill="1" applyBorder="1" applyAlignment="1" applyProtection="1">
      <alignment horizontal="right"/>
    </xf>
    <xf numFmtId="0" fontId="20" fillId="0" borderId="0" xfId="2" applyNumberFormat="1" applyFont="1" applyFill="1" applyBorder="1" applyAlignment="1" applyProtection="1">
      <alignment horizontal="right"/>
    </xf>
    <xf numFmtId="0" fontId="2" fillId="0" borderId="81" xfId="2" applyNumberFormat="1" applyFont="1" applyFill="1" applyBorder="1" applyAlignment="1" applyProtection="1">
      <alignment horizontal="left"/>
    </xf>
    <xf numFmtId="0" fontId="2" fillId="0" borderId="78" xfId="2" applyNumberFormat="1" applyFont="1" applyFill="1" applyBorder="1" applyAlignment="1" applyProtection="1">
      <alignment horizontal="left"/>
    </xf>
    <xf numFmtId="0" fontId="7" fillId="0" borderId="63" xfId="2" applyNumberFormat="1" applyFont="1" applyFill="1" applyBorder="1" applyAlignment="1" applyProtection="1">
      <alignment horizontal="right"/>
    </xf>
    <xf numFmtId="3" fontId="2" fillId="6" borderId="83" xfId="2" applyNumberFormat="1" applyFont="1" applyFill="1" applyBorder="1" applyAlignment="1" applyProtection="1">
      <alignment horizontal="left"/>
      <protection locked="0"/>
    </xf>
    <xf numFmtId="3" fontId="2" fillId="6" borderId="84" xfId="2" applyNumberFormat="1" applyFont="1" applyFill="1" applyBorder="1" applyAlignment="1" applyProtection="1">
      <alignment horizontal="left"/>
      <protection locked="0"/>
    </xf>
    <xf numFmtId="3" fontId="2" fillId="6" borderId="85" xfId="2" applyNumberFormat="1" applyFont="1" applyFill="1" applyBorder="1" applyAlignment="1" applyProtection="1">
      <alignment horizontal="left"/>
      <protection locked="0"/>
    </xf>
    <xf numFmtId="0" fontId="0" fillId="0" borderId="0" xfId="0" applyFill="1" applyBorder="1" applyAlignment="1" applyProtection="1">
      <alignment horizontal="left" vertical="center" wrapText="1"/>
      <protection locked="0"/>
    </xf>
    <xf numFmtId="0" fontId="0" fillId="0" borderId="10" xfId="0" applyFill="1" applyBorder="1" applyAlignment="1" applyProtection="1">
      <alignment horizontal="left" vertical="center"/>
      <protection locked="0"/>
    </xf>
    <xf numFmtId="0" fontId="0" fillId="0" borderId="76" xfId="0" applyFill="1" applyBorder="1" applyAlignment="1" applyProtection="1">
      <alignment horizontal="left" vertical="center"/>
      <protection locked="0"/>
    </xf>
    <xf numFmtId="0" fontId="0" fillId="0" borderId="17" xfId="0" applyFill="1" applyBorder="1" applyAlignment="1" applyProtection="1">
      <alignment horizontal="left" vertical="center"/>
      <protection locked="0"/>
    </xf>
    <xf numFmtId="171" fontId="0" fillId="0" borderId="10" xfId="0" applyNumberFormat="1" applyFill="1" applyBorder="1" applyAlignment="1" applyProtection="1">
      <alignment horizontal="left" vertical="center"/>
      <protection locked="0"/>
    </xf>
    <xf numFmtId="171" fontId="0" fillId="0" borderId="17" xfId="0" applyNumberFormat="1" applyFill="1" applyBorder="1" applyAlignment="1" applyProtection="1">
      <alignment horizontal="left" vertical="center"/>
      <protection locked="0"/>
    </xf>
    <xf numFmtId="172" fontId="0" fillId="0" borderId="10" xfId="0" applyNumberFormat="1" applyFill="1" applyBorder="1" applyAlignment="1" applyProtection="1">
      <alignment horizontal="left" vertical="center"/>
      <protection locked="0"/>
    </xf>
    <xf numFmtId="172" fontId="0" fillId="0" borderId="17" xfId="0" applyNumberFormat="1" applyFill="1" applyBorder="1" applyAlignment="1" applyProtection="1">
      <alignment horizontal="left" vertical="center"/>
      <protection locked="0"/>
    </xf>
    <xf numFmtId="171" fontId="0" fillId="0" borderId="10" xfId="0" applyNumberFormat="1" applyFill="1" applyBorder="1" applyAlignment="1" applyProtection="1">
      <alignment vertical="center"/>
      <protection locked="0"/>
    </xf>
    <xf numFmtId="171" fontId="0" fillId="0" borderId="17" xfId="0" applyNumberFormat="1" applyFill="1" applyBorder="1" applyAlignment="1" applyProtection="1">
      <alignment vertical="center"/>
      <protection locked="0"/>
    </xf>
    <xf numFmtId="0" fontId="6" fillId="0" borderId="86" xfId="0" applyFont="1" applyFill="1" applyBorder="1" applyAlignment="1">
      <alignment horizontal="center" vertical="center"/>
    </xf>
    <xf numFmtId="0" fontId="6" fillId="0" borderId="87" xfId="0" applyFont="1" applyFill="1" applyBorder="1" applyAlignment="1">
      <alignment horizontal="center" vertical="center"/>
    </xf>
    <xf numFmtId="0" fontId="32" fillId="9" borderId="72" xfId="0" applyFont="1" applyFill="1" applyBorder="1" applyAlignment="1">
      <alignment horizontal="center" vertical="center"/>
    </xf>
    <xf numFmtId="0" fontId="32" fillId="9" borderId="73" xfId="0" applyFont="1" applyFill="1" applyBorder="1" applyAlignment="1">
      <alignment horizontal="center" vertical="center"/>
    </xf>
    <xf numFmtId="0" fontId="32" fillId="9" borderId="74" xfId="0" applyFont="1" applyFill="1" applyBorder="1" applyAlignment="1">
      <alignment horizontal="center" vertical="center"/>
    </xf>
    <xf numFmtId="14" fontId="0" fillId="2" borderId="0" xfId="0" applyNumberFormat="1" applyFill="1" applyBorder="1" applyAlignment="1">
      <alignment horizontal="center" vertical="center"/>
    </xf>
    <xf numFmtId="0" fontId="0" fillId="2" borderId="0" xfId="0" applyFill="1" applyBorder="1" applyAlignment="1">
      <alignment horizontal="center" vertical="center"/>
    </xf>
    <xf numFmtId="0" fontId="10" fillId="2" borderId="0" xfId="0" applyFont="1" applyFill="1" applyBorder="1" applyAlignment="1" applyProtection="1">
      <alignment horizontal="left" vertical="center"/>
    </xf>
    <xf numFmtId="176" fontId="36" fillId="9" borderId="10" xfId="0" applyNumberFormat="1" applyFont="1" applyFill="1" applyBorder="1" applyAlignment="1">
      <alignment horizontal="right" vertical="center"/>
    </xf>
    <xf numFmtId="176" fontId="36" fillId="9" borderId="17" xfId="0" applyNumberFormat="1" applyFont="1" applyFill="1" applyBorder="1" applyAlignment="1">
      <alignment horizontal="right" vertical="center"/>
    </xf>
    <xf numFmtId="0" fontId="0" fillId="0" borderId="11" xfId="0" applyFill="1" applyBorder="1" applyAlignment="1" applyProtection="1">
      <alignment horizontal="left" vertical="top"/>
      <protection locked="0"/>
    </xf>
    <xf numFmtId="0" fontId="0" fillId="0" borderId="12" xfId="0" applyFill="1" applyBorder="1" applyAlignment="1" applyProtection="1">
      <alignment horizontal="left" vertical="top"/>
      <protection locked="0"/>
    </xf>
    <xf numFmtId="0" fontId="0" fillId="0" borderId="13" xfId="0" applyFill="1" applyBorder="1" applyAlignment="1" applyProtection="1">
      <alignment horizontal="left" vertical="top"/>
      <protection locked="0"/>
    </xf>
    <xf numFmtId="0" fontId="0" fillId="0" borderId="14" xfId="0" applyFill="1" applyBorder="1" applyAlignment="1" applyProtection="1">
      <alignment horizontal="left" vertical="top"/>
      <protection locked="0"/>
    </xf>
    <xf numFmtId="0" fontId="0" fillId="0" borderId="0" xfId="0" applyFill="1" applyBorder="1" applyAlignment="1" applyProtection="1">
      <alignment horizontal="left" vertical="top"/>
      <protection locked="0"/>
    </xf>
    <xf numFmtId="0" fontId="0" fillId="0" borderId="15" xfId="0" applyFill="1" applyBorder="1" applyAlignment="1" applyProtection="1">
      <alignment horizontal="left" vertical="top"/>
      <protection locked="0"/>
    </xf>
    <xf numFmtId="0" fontId="0" fillId="0" borderId="28" xfId="0" applyFill="1" applyBorder="1" applyAlignment="1" applyProtection="1">
      <alignment horizontal="left" vertical="top"/>
      <protection locked="0"/>
    </xf>
    <xf numFmtId="0" fontId="0" fillId="0" borderId="29" xfId="0" applyFill="1" applyBorder="1" applyAlignment="1" applyProtection="1">
      <alignment horizontal="left" vertical="top"/>
      <protection locked="0"/>
    </xf>
    <xf numFmtId="0" fontId="0" fillId="0" borderId="30" xfId="0" applyFill="1" applyBorder="1" applyAlignment="1" applyProtection="1">
      <alignment horizontal="left" vertical="top"/>
      <protection locked="0"/>
    </xf>
    <xf numFmtId="44" fontId="42" fillId="11" borderId="95" xfId="0" applyNumberFormat="1" applyFont="1" applyFill="1" applyBorder="1" applyAlignment="1">
      <alignment horizontal="center"/>
    </xf>
    <xf numFmtId="0" fontId="42" fillId="11" borderId="96" xfId="0" applyFont="1" applyFill="1" applyBorder="1" applyAlignment="1">
      <alignment horizontal="center"/>
    </xf>
    <xf numFmtId="169" fontId="8" fillId="0" borderId="0" xfId="0" applyNumberFormat="1" applyFont="1" applyFill="1" applyAlignment="1">
      <alignment horizontal="center" vertical="center"/>
    </xf>
    <xf numFmtId="0" fontId="8" fillId="0" borderId="0" xfId="0" applyFont="1" applyFill="1" applyAlignment="1">
      <alignment horizontal="center" vertical="center"/>
    </xf>
    <xf numFmtId="0" fontId="0" fillId="12" borderId="0" xfId="0" applyFill="1" applyBorder="1" applyAlignment="1">
      <alignment horizontal="center"/>
    </xf>
    <xf numFmtId="0" fontId="5" fillId="2" borderId="0" xfId="0" applyFont="1" applyFill="1" applyBorder="1" applyAlignment="1">
      <alignment horizontal="left" vertical="center"/>
    </xf>
    <xf numFmtId="0" fontId="10" fillId="2" borderId="0" xfId="0" applyFont="1" applyFill="1" applyBorder="1" applyAlignment="1">
      <alignment horizontal="right" vertical="center"/>
    </xf>
    <xf numFmtId="169" fontId="36" fillId="9" borderId="10" xfId="0" applyNumberFormat="1" applyFont="1" applyFill="1" applyBorder="1" applyAlignment="1">
      <alignment horizontal="right" vertical="center"/>
    </xf>
    <xf numFmtId="169" fontId="36" fillId="9" borderId="76" xfId="0" applyNumberFormat="1" applyFont="1" applyFill="1" applyBorder="1" applyAlignment="1">
      <alignment horizontal="right" vertical="center"/>
    </xf>
    <xf numFmtId="174" fontId="6" fillId="0" borderId="10" xfId="0" applyNumberFormat="1" applyFont="1" applyFill="1" applyBorder="1" applyAlignment="1" applyProtection="1">
      <alignment horizontal="left" vertical="center"/>
      <protection locked="0"/>
    </xf>
    <xf numFmtId="174" fontId="6" fillId="0" borderId="76" xfId="0" applyNumberFormat="1" applyFont="1" applyFill="1" applyBorder="1" applyAlignment="1" applyProtection="1">
      <alignment horizontal="left" vertical="center"/>
      <protection locked="0"/>
    </xf>
    <xf numFmtId="174" fontId="6" fillId="0" borderId="17" xfId="0" applyNumberFormat="1" applyFont="1" applyFill="1" applyBorder="1" applyAlignment="1" applyProtection="1">
      <alignment horizontal="left" vertical="center"/>
      <protection locked="0"/>
    </xf>
    <xf numFmtId="0" fontId="2" fillId="12" borderId="0" xfId="0" applyFont="1" applyFill="1" applyBorder="1" applyAlignment="1">
      <alignment horizontal="left"/>
    </xf>
    <xf numFmtId="0" fontId="2" fillId="12" borderId="15" xfId="0" applyFont="1" applyFill="1" applyBorder="1" applyAlignment="1">
      <alignment horizontal="left"/>
    </xf>
    <xf numFmtId="0" fontId="5" fillId="2" borderId="0" xfId="0" applyFont="1" applyFill="1" applyBorder="1" applyAlignment="1">
      <alignment horizontal="left"/>
    </xf>
    <xf numFmtId="2" fontId="0" fillId="0" borderId="10" xfId="0" applyNumberFormat="1" applyFill="1" applyBorder="1" applyAlignment="1" applyProtection="1">
      <alignment horizontal="right" vertical="center"/>
      <protection locked="0"/>
    </xf>
    <xf numFmtId="2" fontId="0" fillId="0" borderId="76" xfId="0" applyNumberFormat="1" applyFill="1" applyBorder="1" applyAlignment="1" applyProtection="1">
      <alignment horizontal="right" vertical="center"/>
      <protection locked="0"/>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9" xfId="0" applyFill="1" applyBorder="1" applyAlignment="1">
      <alignment horizontal="center" vertical="center"/>
    </xf>
    <xf numFmtId="0" fontId="2" fillId="12" borderId="0" xfId="0" applyFont="1" applyFill="1" applyBorder="1" applyAlignment="1">
      <alignment horizontal="right" vertical="center"/>
    </xf>
    <xf numFmtId="0" fontId="2" fillId="12" borderId="15" xfId="0" applyFont="1" applyFill="1" applyBorder="1" applyAlignment="1">
      <alignment horizontal="right" vertical="center"/>
    </xf>
    <xf numFmtId="0" fontId="0" fillId="2" borderId="0" xfId="0" applyFill="1" applyBorder="1" applyAlignment="1">
      <alignment horizontal="right" vertical="center"/>
    </xf>
    <xf numFmtId="0" fontId="0" fillId="2" borderId="15" xfId="0" applyFill="1" applyBorder="1" applyAlignment="1">
      <alignment horizontal="right" vertical="center"/>
    </xf>
    <xf numFmtId="0" fontId="24" fillId="0" borderId="10" xfId="6" applyFont="1" applyFill="1" applyBorder="1" applyAlignment="1" applyProtection="1">
      <alignment horizontal="left" vertical="center"/>
      <protection locked="0"/>
    </xf>
    <xf numFmtId="0" fontId="22" fillId="9" borderId="72" xfId="0" applyFont="1" applyFill="1" applyBorder="1" applyAlignment="1" applyProtection="1">
      <alignment horizontal="center" vertical="center"/>
    </xf>
    <xf numFmtId="0" fontId="22" fillId="9" borderId="73" xfId="0" applyFont="1" applyFill="1" applyBorder="1" applyAlignment="1" applyProtection="1">
      <alignment horizontal="center" vertical="center"/>
    </xf>
    <xf numFmtId="0" fontId="22" fillId="9" borderId="74" xfId="0" applyFont="1" applyFill="1" applyBorder="1" applyAlignment="1" applyProtection="1">
      <alignment horizontal="center" vertical="center"/>
    </xf>
    <xf numFmtId="14" fontId="2" fillId="2" borderId="0" xfId="0" applyNumberFormat="1"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2" fillId="0" borderId="10" xfId="0" applyFont="1" applyFill="1" applyBorder="1" applyAlignment="1" applyProtection="1">
      <alignment horizontal="left" vertical="center"/>
      <protection locked="0"/>
    </xf>
    <xf numFmtId="0" fontId="2" fillId="0" borderId="76"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protection locked="0"/>
    </xf>
    <xf numFmtId="171" fontId="2" fillId="0" borderId="10" xfId="0" applyNumberFormat="1" applyFont="1" applyFill="1" applyBorder="1" applyAlignment="1" applyProtection="1">
      <alignment horizontal="left" vertical="center"/>
      <protection locked="0"/>
    </xf>
    <xf numFmtId="171" fontId="2" fillId="0" borderId="17" xfId="0" applyNumberFormat="1" applyFont="1" applyFill="1" applyBorder="1" applyAlignment="1" applyProtection="1">
      <alignment horizontal="left" vertical="center"/>
      <protection locked="0"/>
    </xf>
    <xf numFmtId="172" fontId="2" fillId="0" borderId="10" xfId="0" applyNumberFormat="1" applyFont="1" applyFill="1" applyBorder="1" applyAlignment="1" applyProtection="1">
      <alignment horizontal="left" vertical="center"/>
      <protection locked="0"/>
    </xf>
    <xf numFmtId="172" fontId="2" fillId="0" borderId="17" xfId="0" applyNumberFormat="1" applyFont="1" applyFill="1" applyBorder="1" applyAlignment="1" applyProtection="1">
      <alignment horizontal="left" vertical="center"/>
      <protection locked="0"/>
    </xf>
    <xf numFmtId="171" fontId="2" fillId="0" borderId="10" xfId="0" applyNumberFormat="1" applyFont="1" applyFill="1" applyBorder="1" applyAlignment="1" applyProtection="1">
      <alignment vertical="center"/>
      <protection locked="0"/>
    </xf>
    <xf numFmtId="171" fontId="2" fillId="0" borderId="17" xfId="0" applyNumberFormat="1" applyFont="1" applyFill="1" applyBorder="1" applyAlignment="1" applyProtection="1">
      <alignment vertical="center"/>
      <protection locked="0"/>
    </xf>
    <xf numFmtId="0" fontId="2" fillId="2" borderId="0" xfId="0" applyFont="1" applyFill="1" applyBorder="1" applyAlignment="1" applyProtection="1">
      <alignment horizontal="right" vertical="center"/>
    </xf>
    <xf numFmtId="0" fontId="2" fillId="2" borderId="15" xfId="0" applyFont="1" applyFill="1" applyBorder="1" applyAlignment="1" applyProtection="1">
      <alignment horizontal="right" vertical="center"/>
    </xf>
    <xf numFmtId="0" fontId="25" fillId="0" borderId="10" xfId="6" applyFont="1" applyFill="1" applyBorder="1" applyAlignment="1" applyProtection="1">
      <alignment horizontal="left" vertical="center"/>
      <protection locked="0"/>
    </xf>
    <xf numFmtId="0" fontId="13" fillId="12" borderId="0" xfId="0" applyFont="1" applyFill="1" applyBorder="1" applyAlignment="1" applyProtection="1">
      <alignment horizontal="left"/>
    </xf>
    <xf numFmtId="0" fontId="13" fillId="12" borderId="0" xfId="0" applyFont="1" applyFill="1" applyBorder="1" applyAlignment="1" applyProtection="1">
      <alignment horizontal="left" vertical="center"/>
    </xf>
    <xf numFmtId="0" fontId="13" fillId="12" borderId="15" xfId="0" applyFont="1" applyFill="1" applyBorder="1" applyAlignment="1" applyProtection="1">
      <alignment horizontal="left" vertical="center"/>
    </xf>
    <xf numFmtId="44" fontId="2" fillId="0" borderId="10" xfId="0" applyNumberFormat="1" applyFont="1" applyBorder="1" applyAlignment="1" applyProtection="1">
      <alignment horizontal="center"/>
    </xf>
    <xf numFmtId="0" fontId="2" fillId="0" borderId="17" xfId="0" applyFont="1" applyBorder="1" applyAlignment="1" applyProtection="1">
      <alignment horizontal="center"/>
    </xf>
    <xf numFmtId="44" fontId="2" fillId="0" borderId="10" xfId="3" applyFont="1" applyFill="1" applyBorder="1" applyAlignment="1" applyProtection="1">
      <alignment horizontal="center"/>
    </xf>
    <xf numFmtId="44" fontId="2" fillId="0" borderId="17" xfId="3" applyFont="1" applyFill="1" applyBorder="1" applyAlignment="1" applyProtection="1">
      <alignment horizontal="center"/>
    </xf>
    <xf numFmtId="0" fontId="2" fillId="0" borderId="7"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13" fillId="12" borderId="0" xfId="0" applyFont="1" applyFill="1" applyBorder="1" applyAlignment="1" applyProtection="1">
      <alignment horizontal="right" vertical="center"/>
    </xf>
    <xf numFmtId="0" fontId="13" fillId="12" borderId="15" xfId="0" applyFont="1" applyFill="1" applyBorder="1" applyAlignment="1" applyProtection="1">
      <alignment horizontal="right" vertical="center"/>
    </xf>
    <xf numFmtId="44" fontId="2" fillId="0" borderId="10" xfId="3" applyFont="1" applyFill="1" applyBorder="1" applyAlignment="1" applyProtection="1">
      <alignment horizontal="center" vertical="center"/>
    </xf>
    <xf numFmtId="44" fontId="2" fillId="0" borderId="17" xfId="3" applyFont="1" applyFill="1" applyBorder="1" applyAlignment="1" applyProtection="1">
      <alignment horizontal="center" vertical="center"/>
    </xf>
    <xf numFmtId="0" fontId="2" fillId="12" borderId="78" xfId="0" applyFont="1" applyFill="1" applyBorder="1" applyAlignment="1" applyProtection="1">
      <alignment horizontal="left" vertical="center"/>
    </xf>
  </cellXfs>
  <cellStyles count="9">
    <cellStyle name="Euro" xfId="3" xr:uid="{00000000-0005-0000-0000-000000000000}"/>
    <cellStyle name="Lien hypertexte" xfId="6" builtinId="8"/>
    <cellStyle name="Milliers" xfId="5" builtinId="3"/>
    <cellStyle name="Monétaire" xfId="1" builtinId="4"/>
    <cellStyle name="Normal" xfId="0" builtinId="0"/>
    <cellStyle name="Normal 2" xfId="7" xr:uid="{00000000-0005-0000-0000-000005000000}"/>
    <cellStyle name="Normal_devis" xfId="2" xr:uid="{00000000-0005-0000-0000-000006000000}"/>
    <cellStyle name="Normal_Feuil1" xfId="4" xr:uid="{00000000-0005-0000-0000-000007000000}"/>
    <cellStyle name="Währung" xfId="8" xr:uid="{00000000-0005-0000-0000-000009000000}"/>
  </cellStyles>
  <dxfs count="4">
    <dxf>
      <font>
        <b val="0"/>
        <i val="0"/>
        <strike val="0"/>
        <condense val="0"/>
        <extend val="0"/>
        <outline val="0"/>
        <shadow val="0"/>
        <u val="none"/>
        <vertAlign val="baseline"/>
        <sz val="9"/>
        <color auto="1"/>
        <name val="Arial"/>
        <family val="2"/>
        <scheme val="none"/>
      </font>
      <fill>
        <patternFill patternType="solid">
          <fgColor indexed="64"/>
          <bgColor indexed="41"/>
        </patternFill>
      </fill>
      <alignment horizontal="left" vertical="center" textRotation="0" wrapText="0" relative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fill>
        <patternFill patternType="solid">
          <fgColor indexed="64"/>
          <bgColor indexed="41"/>
        </patternFill>
      </fill>
      <alignment horizontal="left" vertical="center" textRotation="0" wrapText="0" relativeIndent="0" justifyLastLine="0" shrinkToFit="0" readingOrder="0"/>
    </dxf>
    <dxf>
      <font>
        <b/>
        <i val="0"/>
        <strike val="0"/>
        <condense val="0"/>
        <extend val="0"/>
        <outline val="0"/>
        <shadow val="0"/>
        <u val="none"/>
        <vertAlign val="baseline"/>
        <sz val="9"/>
        <color auto="1"/>
        <name val="Arial"/>
        <family val="2"/>
        <scheme val="none"/>
      </font>
      <fill>
        <patternFill patternType="solid">
          <fgColor indexed="64"/>
          <bgColor indexed="13"/>
        </patternFill>
      </fill>
      <alignment horizontal="center" vertical="center" textRotation="0" wrapText="0" relativeIndent="0" justifyLastLine="0" shrinkToFit="0" readingOrder="0"/>
    </dxf>
  </dxfs>
  <tableStyles count="0" defaultTableStyle="TableStyleMedium9" defaultPivotStyle="PivotStyleLight16"/>
  <colors>
    <mruColors>
      <color rgb="FFCCFFCC"/>
      <color rgb="FFFF66CC"/>
      <color rgb="FF808080"/>
      <color rgb="FF33CCCC"/>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http://www.jadecor.de/images/spacer.gif"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6" Type="http://schemas.openxmlformats.org/officeDocument/2006/relationships/image" Target="../media/image27.jpg"/><Relationship Id="rId21" Type="http://schemas.openxmlformats.org/officeDocument/2006/relationships/image" Target="../media/image22.jpg"/><Relationship Id="rId42" Type="http://schemas.openxmlformats.org/officeDocument/2006/relationships/image" Target="../media/image43.jpg"/><Relationship Id="rId47" Type="http://schemas.openxmlformats.org/officeDocument/2006/relationships/image" Target="../media/image48.jpg"/><Relationship Id="rId63" Type="http://schemas.openxmlformats.org/officeDocument/2006/relationships/image" Target="../media/image64.jpg"/><Relationship Id="rId68" Type="http://schemas.openxmlformats.org/officeDocument/2006/relationships/image" Target="../media/image69.JPG"/><Relationship Id="rId84" Type="http://schemas.openxmlformats.org/officeDocument/2006/relationships/image" Target="../media/image85.jpg"/><Relationship Id="rId16" Type="http://schemas.openxmlformats.org/officeDocument/2006/relationships/image" Target="../media/image17.jpg"/><Relationship Id="rId11" Type="http://schemas.openxmlformats.org/officeDocument/2006/relationships/image" Target="../media/image12.jpg"/><Relationship Id="rId32" Type="http://schemas.openxmlformats.org/officeDocument/2006/relationships/image" Target="../media/image33.jpg"/><Relationship Id="rId37" Type="http://schemas.openxmlformats.org/officeDocument/2006/relationships/image" Target="../media/image38.JPG"/><Relationship Id="rId53" Type="http://schemas.openxmlformats.org/officeDocument/2006/relationships/image" Target="../media/image54.jpg"/><Relationship Id="rId58" Type="http://schemas.openxmlformats.org/officeDocument/2006/relationships/image" Target="../media/image59.jpg"/><Relationship Id="rId74" Type="http://schemas.openxmlformats.org/officeDocument/2006/relationships/image" Target="../media/image75.jpg"/><Relationship Id="rId79" Type="http://schemas.openxmlformats.org/officeDocument/2006/relationships/image" Target="../media/image80.jpg"/><Relationship Id="rId5" Type="http://schemas.openxmlformats.org/officeDocument/2006/relationships/image" Target="../media/image6.jpg"/><Relationship Id="rId19" Type="http://schemas.openxmlformats.org/officeDocument/2006/relationships/image" Target="../media/image20.jpg"/><Relationship Id="rId14" Type="http://schemas.openxmlformats.org/officeDocument/2006/relationships/image" Target="../media/image15.jpg"/><Relationship Id="rId22" Type="http://schemas.openxmlformats.org/officeDocument/2006/relationships/image" Target="../media/image23.jpg"/><Relationship Id="rId27" Type="http://schemas.openxmlformats.org/officeDocument/2006/relationships/image" Target="../media/image28.jpg"/><Relationship Id="rId30" Type="http://schemas.openxmlformats.org/officeDocument/2006/relationships/image" Target="../media/image31.jpg"/><Relationship Id="rId35" Type="http://schemas.openxmlformats.org/officeDocument/2006/relationships/image" Target="../media/image36.jpg"/><Relationship Id="rId43" Type="http://schemas.openxmlformats.org/officeDocument/2006/relationships/image" Target="../media/image44.jpg"/><Relationship Id="rId48" Type="http://schemas.openxmlformats.org/officeDocument/2006/relationships/image" Target="../media/image49.jpg"/><Relationship Id="rId56" Type="http://schemas.openxmlformats.org/officeDocument/2006/relationships/image" Target="../media/image57.JPG"/><Relationship Id="rId64" Type="http://schemas.openxmlformats.org/officeDocument/2006/relationships/image" Target="../media/image65.jpg"/><Relationship Id="rId69" Type="http://schemas.openxmlformats.org/officeDocument/2006/relationships/image" Target="../media/image70.JPG"/><Relationship Id="rId77" Type="http://schemas.openxmlformats.org/officeDocument/2006/relationships/image" Target="../media/image78.jpg"/><Relationship Id="rId8" Type="http://schemas.openxmlformats.org/officeDocument/2006/relationships/image" Target="../media/image9.jpg"/><Relationship Id="rId51" Type="http://schemas.openxmlformats.org/officeDocument/2006/relationships/image" Target="../media/image52.jpg"/><Relationship Id="rId72" Type="http://schemas.openxmlformats.org/officeDocument/2006/relationships/image" Target="../media/image73.jpg"/><Relationship Id="rId80" Type="http://schemas.openxmlformats.org/officeDocument/2006/relationships/image" Target="../media/image81.jpg"/><Relationship Id="rId85" Type="http://schemas.openxmlformats.org/officeDocument/2006/relationships/image" Target="../media/image86.jpg"/><Relationship Id="rId3" Type="http://schemas.openxmlformats.org/officeDocument/2006/relationships/image" Target="../media/image4.jpg"/><Relationship Id="rId12" Type="http://schemas.openxmlformats.org/officeDocument/2006/relationships/image" Target="../media/image13.jpg"/><Relationship Id="rId17" Type="http://schemas.openxmlformats.org/officeDocument/2006/relationships/image" Target="../media/image18.jpg"/><Relationship Id="rId25" Type="http://schemas.openxmlformats.org/officeDocument/2006/relationships/image" Target="../media/image26.jpg"/><Relationship Id="rId33" Type="http://schemas.openxmlformats.org/officeDocument/2006/relationships/image" Target="../media/image34.jpg"/><Relationship Id="rId38" Type="http://schemas.openxmlformats.org/officeDocument/2006/relationships/image" Target="../media/image39.jpg"/><Relationship Id="rId46" Type="http://schemas.openxmlformats.org/officeDocument/2006/relationships/image" Target="../media/image47.jpg"/><Relationship Id="rId59" Type="http://schemas.openxmlformats.org/officeDocument/2006/relationships/image" Target="../media/image60.jpg"/><Relationship Id="rId67" Type="http://schemas.openxmlformats.org/officeDocument/2006/relationships/image" Target="../media/image68.JPG"/><Relationship Id="rId20" Type="http://schemas.openxmlformats.org/officeDocument/2006/relationships/image" Target="../media/image21.jpg"/><Relationship Id="rId41" Type="http://schemas.openxmlformats.org/officeDocument/2006/relationships/image" Target="../media/image42.jpg"/><Relationship Id="rId54" Type="http://schemas.openxmlformats.org/officeDocument/2006/relationships/image" Target="../media/image55.jpg"/><Relationship Id="rId62" Type="http://schemas.openxmlformats.org/officeDocument/2006/relationships/image" Target="../media/image63.jpg"/><Relationship Id="rId70" Type="http://schemas.openxmlformats.org/officeDocument/2006/relationships/image" Target="../media/image71.jpg"/><Relationship Id="rId75" Type="http://schemas.openxmlformats.org/officeDocument/2006/relationships/image" Target="../media/image76.jpg"/><Relationship Id="rId83" Type="http://schemas.openxmlformats.org/officeDocument/2006/relationships/image" Target="../media/image84.jpg"/><Relationship Id="rId1" Type="http://schemas.openxmlformats.org/officeDocument/2006/relationships/image" Target="../media/image2.jpg"/><Relationship Id="rId6" Type="http://schemas.openxmlformats.org/officeDocument/2006/relationships/image" Target="../media/image7.jpg"/><Relationship Id="rId15" Type="http://schemas.openxmlformats.org/officeDocument/2006/relationships/image" Target="../media/image16.jpg"/><Relationship Id="rId23" Type="http://schemas.openxmlformats.org/officeDocument/2006/relationships/image" Target="../media/image24.jpg"/><Relationship Id="rId28" Type="http://schemas.openxmlformats.org/officeDocument/2006/relationships/image" Target="../media/image29.jpg"/><Relationship Id="rId36" Type="http://schemas.openxmlformats.org/officeDocument/2006/relationships/image" Target="../media/image37.jpg"/><Relationship Id="rId49" Type="http://schemas.openxmlformats.org/officeDocument/2006/relationships/image" Target="../media/image50.jpg"/><Relationship Id="rId57" Type="http://schemas.openxmlformats.org/officeDocument/2006/relationships/image" Target="../media/image58.JPG"/><Relationship Id="rId10" Type="http://schemas.openxmlformats.org/officeDocument/2006/relationships/image" Target="../media/image11.jpg"/><Relationship Id="rId31" Type="http://schemas.openxmlformats.org/officeDocument/2006/relationships/image" Target="../media/image32.jpg"/><Relationship Id="rId44" Type="http://schemas.openxmlformats.org/officeDocument/2006/relationships/image" Target="../media/image45.jpg"/><Relationship Id="rId52" Type="http://schemas.openxmlformats.org/officeDocument/2006/relationships/image" Target="../media/image53.jpg"/><Relationship Id="rId60" Type="http://schemas.openxmlformats.org/officeDocument/2006/relationships/image" Target="../media/image61.jpg"/><Relationship Id="rId65" Type="http://schemas.openxmlformats.org/officeDocument/2006/relationships/image" Target="../media/image66.jpg"/><Relationship Id="rId73" Type="http://schemas.openxmlformats.org/officeDocument/2006/relationships/image" Target="../media/image74.jpg"/><Relationship Id="rId78" Type="http://schemas.openxmlformats.org/officeDocument/2006/relationships/image" Target="../media/image79.jpg"/><Relationship Id="rId81" Type="http://schemas.openxmlformats.org/officeDocument/2006/relationships/image" Target="../media/image82.jpg"/><Relationship Id="rId4" Type="http://schemas.openxmlformats.org/officeDocument/2006/relationships/image" Target="../media/image5.jpg"/><Relationship Id="rId9" Type="http://schemas.openxmlformats.org/officeDocument/2006/relationships/image" Target="../media/image10.jpg"/><Relationship Id="rId13" Type="http://schemas.openxmlformats.org/officeDocument/2006/relationships/image" Target="../media/image14.jpg"/><Relationship Id="rId18" Type="http://schemas.openxmlformats.org/officeDocument/2006/relationships/image" Target="../media/image19.jpg"/><Relationship Id="rId39" Type="http://schemas.openxmlformats.org/officeDocument/2006/relationships/image" Target="../media/image40.jpg"/><Relationship Id="rId34" Type="http://schemas.openxmlformats.org/officeDocument/2006/relationships/image" Target="../media/image35.jpg"/><Relationship Id="rId50" Type="http://schemas.openxmlformats.org/officeDocument/2006/relationships/image" Target="../media/image51.jpg"/><Relationship Id="rId55" Type="http://schemas.openxmlformats.org/officeDocument/2006/relationships/image" Target="../media/image56.JPG"/><Relationship Id="rId76" Type="http://schemas.openxmlformats.org/officeDocument/2006/relationships/image" Target="../media/image77.jpg"/><Relationship Id="rId7" Type="http://schemas.openxmlformats.org/officeDocument/2006/relationships/image" Target="../media/image8.jpg"/><Relationship Id="rId71" Type="http://schemas.openxmlformats.org/officeDocument/2006/relationships/image" Target="../media/image72.jpg"/><Relationship Id="rId2" Type="http://schemas.openxmlformats.org/officeDocument/2006/relationships/image" Target="../media/image3.jpg"/><Relationship Id="rId29" Type="http://schemas.openxmlformats.org/officeDocument/2006/relationships/image" Target="../media/image30.JPG"/><Relationship Id="rId24" Type="http://schemas.openxmlformats.org/officeDocument/2006/relationships/image" Target="../media/image25.jpg"/><Relationship Id="rId40" Type="http://schemas.openxmlformats.org/officeDocument/2006/relationships/image" Target="../media/image41.JPG"/><Relationship Id="rId45" Type="http://schemas.openxmlformats.org/officeDocument/2006/relationships/image" Target="../media/image46.jpg"/><Relationship Id="rId66" Type="http://schemas.openxmlformats.org/officeDocument/2006/relationships/image" Target="../media/image67.JPG"/><Relationship Id="rId61" Type="http://schemas.openxmlformats.org/officeDocument/2006/relationships/image" Target="../media/image62.jpg"/><Relationship Id="rId82" Type="http://schemas.openxmlformats.org/officeDocument/2006/relationships/image" Target="../media/image83.jpg"/></Relationships>
</file>

<file path=xl/drawings/_rels/drawing3.xml.rels><?xml version="1.0" encoding="UTF-8" standalone="yes"?>
<Relationships xmlns="http://schemas.openxmlformats.org/package/2006/relationships"><Relationship Id="rId2" Type="http://schemas.openxmlformats.org/officeDocument/2006/relationships/image" Target="http://www.jadecor.de/images/spacer.gif" TargetMode="External"/><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3" Type="http://schemas.openxmlformats.org/officeDocument/2006/relationships/image" Target="../media/image89.emf"/><Relationship Id="rId2" Type="http://schemas.openxmlformats.org/officeDocument/2006/relationships/image" Target="../media/image88.emf"/><Relationship Id="rId1" Type="http://schemas.openxmlformats.org/officeDocument/2006/relationships/image" Target="../media/image87.jpg"/></Relationships>
</file>

<file path=xl/drawings/_rels/drawing5.xml.rels><?xml version="1.0" encoding="UTF-8" standalone="yes"?>
<Relationships xmlns="http://schemas.openxmlformats.org/package/2006/relationships"><Relationship Id="rId2" Type="http://schemas.openxmlformats.org/officeDocument/2006/relationships/image" Target="../media/image93.emf"/><Relationship Id="rId1" Type="http://schemas.openxmlformats.org/officeDocument/2006/relationships/image" Target="../media/image92.jpeg"/></Relationships>
</file>

<file path=xl/drawings/_rels/drawing6.xml.rels><?xml version="1.0" encoding="UTF-8" standalone="yes"?>
<Relationships xmlns="http://schemas.openxmlformats.org/package/2006/relationships"><Relationship Id="rId26" Type="http://schemas.openxmlformats.org/officeDocument/2006/relationships/image" Target="../media/image118.jpg"/><Relationship Id="rId21" Type="http://schemas.openxmlformats.org/officeDocument/2006/relationships/image" Target="../media/image113.jpg"/><Relationship Id="rId42" Type="http://schemas.openxmlformats.org/officeDocument/2006/relationships/image" Target="../media/image134.jpg"/><Relationship Id="rId47" Type="http://schemas.openxmlformats.org/officeDocument/2006/relationships/image" Target="../media/image139.jpg"/><Relationship Id="rId63" Type="http://schemas.openxmlformats.org/officeDocument/2006/relationships/image" Target="../media/image155.jpg"/><Relationship Id="rId68" Type="http://schemas.openxmlformats.org/officeDocument/2006/relationships/image" Target="../media/image160.jpg"/><Relationship Id="rId84" Type="http://schemas.openxmlformats.org/officeDocument/2006/relationships/image" Target="../media/image176.jpg"/><Relationship Id="rId89" Type="http://schemas.openxmlformats.org/officeDocument/2006/relationships/image" Target="../media/image181.jpg"/><Relationship Id="rId112" Type="http://schemas.openxmlformats.org/officeDocument/2006/relationships/image" Target="../media/image204.jpg"/><Relationship Id="rId16" Type="http://schemas.openxmlformats.org/officeDocument/2006/relationships/image" Target="../media/image108.jpg"/><Relationship Id="rId107" Type="http://schemas.openxmlformats.org/officeDocument/2006/relationships/image" Target="../media/image199.jpg"/><Relationship Id="rId11" Type="http://schemas.openxmlformats.org/officeDocument/2006/relationships/image" Target="../media/image103.jpg"/><Relationship Id="rId32" Type="http://schemas.openxmlformats.org/officeDocument/2006/relationships/image" Target="../media/image124.jpg"/><Relationship Id="rId37" Type="http://schemas.openxmlformats.org/officeDocument/2006/relationships/image" Target="../media/image129.jpg"/><Relationship Id="rId53" Type="http://schemas.openxmlformats.org/officeDocument/2006/relationships/image" Target="../media/image145.jpg"/><Relationship Id="rId58" Type="http://schemas.openxmlformats.org/officeDocument/2006/relationships/image" Target="../media/image150.jpg"/><Relationship Id="rId74" Type="http://schemas.openxmlformats.org/officeDocument/2006/relationships/image" Target="../media/image166.jpg"/><Relationship Id="rId79" Type="http://schemas.openxmlformats.org/officeDocument/2006/relationships/image" Target="../media/image171.jpg"/><Relationship Id="rId102" Type="http://schemas.openxmlformats.org/officeDocument/2006/relationships/image" Target="../media/image194.jpg"/><Relationship Id="rId5" Type="http://schemas.openxmlformats.org/officeDocument/2006/relationships/image" Target="../media/image97.jpg"/><Relationship Id="rId90" Type="http://schemas.openxmlformats.org/officeDocument/2006/relationships/image" Target="../media/image182.jpg"/><Relationship Id="rId95" Type="http://schemas.openxmlformats.org/officeDocument/2006/relationships/image" Target="../media/image187.jpg"/><Relationship Id="rId22" Type="http://schemas.openxmlformats.org/officeDocument/2006/relationships/image" Target="../media/image114.jpg"/><Relationship Id="rId27" Type="http://schemas.openxmlformats.org/officeDocument/2006/relationships/image" Target="../media/image119.jpg"/><Relationship Id="rId43" Type="http://schemas.openxmlformats.org/officeDocument/2006/relationships/image" Target="../media/image135.jpg"/><Relationship Id="rId48" Type="http://schemas.openxmlformats.org/officeDocument/2006/relationships/image" Target="../media/image140.jpg"/><Relationship Id="rId64" Type="http://schemas.openxmlformats.org/officeDocument/2006/relationships/image" Target="../media/image156.jpg"/><Relationship Id="rId69" Type="http://schemas.openxmlformats.org/officeDocument/2006/relationships/image" Target="../media/image161.jpg"/><Relationship Id="rId80" Type="http://schemas.openxmlformats.org/officeDocument/2006/relationships/image" Target="../media/image172.jpg"/><Relationship Id="rId85" Type="http://schemas.openxmlformats.org/officeDocument/2006/relationships/image" Target="../media/image177.jpg"/><Relationship Id="rId12" Type="http://schemas.openxmlformats.org/officeDocument/2006/relationships/image" Target="../media/image104.jpg"/><Relationship Id="rId17" Type="http://schemas.openxmlformats.org/officeDocument/2006/relationships/image" Target="../media/image109.jpg"/><Relationship Id="rId33" Type="http://schemas.openxmlformats.org/officeDocument/2006/relationships/image" Target="../media/image125.jpg"/><Relationship Id="rId38" Type="http://schemas.openxmlformats.org/officeDocument/2006/relationships/image" Target="../media/image130.jpg"/><Relationship Id="rId59" Type="http://schemas.openxmlformats.org/officeDocument/2006/relationships/image" Target="../media/image151.jpg"/><Relationship Id="rId103" Type="http://schemas.openxmlformats.org/officeDocument/2006/relationships/image" Target="../media/image195.jpg"/><Relationship Id="rId108" Type="http://schemas.openxmlformats.org/officeDocument/2006/relationships/image" Target="../media/image200.jpg"/><Relationship Id="rId54" Type="http://schemas.openxmlformats.org/officeDocument/2006/relationships/image" Target="../media/image146.jpg"/><Relationship Id="rId70" Type="http://schemas.openxmlformats.org/officeDocument/2006/relationships/image" Target="../media/image162.jpg"/><Relationship Id="rId75" Type="http://schemas.openxmlformats.org/officeDocument/2006/relationships/image" Target="../media/image167.jpg"/><Relationship Id="rId91" Type="http://schemas.openxmlformats.org/officeDocument/2006/relationships/image" Target="../media/image183.jpg"/><Relationship Id="rId96" Type="http://schemas.openxmlformats.org/officeDocument/2006/relationships/image" Target="../media/image188.jpg"/><Relationship Id="rId1" Type="http://schemas.openxmlformats.org/officeDocument/2006/relationships/image" Target="../media/image1.gif"/><Relationship Id="rId6" Type="http://schemas.openxmlformats.org/officeDocument/2006/relationships/image" Target="../media/image98.jpg"/><Relationship Id="rId15" Type="http://schemas.openxmlformats.org/officeDocument/2006/relationships/image" Target="../media/image107.jpg"/><Relationship Id="rId23" Type="http://schemas.openxmlformats.org/officeDocument/2006/relationships/image" Target="../media/image115.jpg"/><Relationship Id="rId28" Type="http://schemas.openxmlformats.org/officeDocument/2006/relationships/image" Target="../media/image120.jpg"/><Relationship Id="rId36" Type="http://schemas.openxmlformats.org/officeDocument/2006/relationships/image" Target="../media/image128.jpg"/><Relationship Id="rId49" Type="http://schemas.openxmlformats.org/officeDocument/2006/relationships/image" Target="../media/image141.jpg"/><Relationship Id="rId57" Type="http://schemas.openxmlformats.org/officeDocument/2006/relationships/image" Target="../media/image149.jpg"/><Relationship Id="rId106" Type="http://schemas.openxmlformats.org/officeDocument/2006/relationships/image" Target="../media/image198.jpg"/><Relationship Id="rId10" Type="http://schemas.openxmlformats.org/officeDocument/2006/relationships/image" Target="../media/image102.jpg"/><Relationship Id="rId31" Type="http://schemas.openxmlformats.org/officeDocument/2006/relationships/image" Target="../media/image123.jpg"/><Relationship Id="rId44" Type="http://schemas.openxmlformats.org/officeDocument/2006/relationships/image" Target="../media/image136.jpg"/><Relationship Id="rId52" Type="http://schemas.openxmlformats.org/officeDocument/2006/relationships/image" Target="../media/image144.jpg"/><Relationship Id="rId60" Type="http://schemas.openxmlformats.org/officeDocument/2006/relationships/image" Target="../media/image152.jpg"/><Relationship Id="rId65" Type="http://schemas.openxmlformats.org/officeDocument/2006/relationships/image" Target="../media/image157.jpg"/><Relationship Id="rId73" Type="http://schemas.openxmlformats.org/officeDocument/2006/relationships/image" Target="../media/image165.jpg"/><Relationship Id="rId78" Type="http://schemas.openxmlformats.org/officeDocument/2006/relationships/image" Target="../media/image170.jpg"/><Relationship Id="rId81" Type="http://schemas.openxmlformats.org/officeDocument/2006/relationships/image" Target="../media/image173.jpg"/><Relationship Id="rId86" Type="http://schemas.openxmlformats.org/officeDocument/2006/relationships/image" Target="../media/image178.jpg"/><Relationship Id="rId94" Type="http://schemas.openxmlformats.org/officeDocument/2006/relationships/image" Target="../media/image186.jpg"/><Relationship Id="rId99" Type="http://schemas.openxmlformats.org/officeDocument/2006/relationships/image" Target="../media/image191.jpg"/><Relationship Id="rId101" Type="http://schemas.openxmlformats.org/officeDocument/2006/relationships/image" Target="../media/image193.jpg"/><Relationship Id="rId4" Type="http://schemas.openxmlformats.org/officeDocument/2006/relationships/image" Target="../media/image96.jpg"/><Relationship Id="rId9" Type="http://schemas.openxmlformats.org/officeDocument/2006/relationships/image" Target="../media/image101.jpg"/><Relationship Id="rId13" Type="http://schemas.openxmlformats.org/officeDocument/2006/relationships/image" Target="../media/image105.jpg"/><Relationship Id="rId18" Type="http://schemas.openxmlformats.org/officeDocument/2006/relationships/image" Target="../media/image110.jpg"/><Relationship Id="rId39" Type="http://schemas.openxmlformats.org/officeDocument/2006/relationships/image" Target="../media/image131.jpg"/><Relationship Id="rId109" Type="http://schemas.openxmlformats.org/officeDocument/2006/relationships/image" Target="../media/image201.jpg"/><Relationship Id="rId34" Type="http://schemas.openxmlformats.org/officeDocument/2006/relationships/image" Target="../media/image126.jpg"/><Relationship Id="rId50" Type="http://schemas.openxmlformats.org/officeDocument/2006/relationships/image" Target="../media/image142.jpg"/><Relationship Id="rId55" Type="http://schemas.openxmlformats.org/officeDocument/2006/relationships/image" Target="../media/image147.jpg"/><Relationship Id="rId76" Type="http://schemas.openxmlformats.org/officeDocument/2006/relationships/image" Target="../media/image168.jpg"/><Relationship Id="rId97" Type="http://schemas.openxmlformats.org/officeDocument/2006/relationships/image" Target="../media/image189.jpg"/><Relationship Id="rId104" Type="http://schemas.openxmlformats.org/officeDocument/2006/relationships/image" Target="../media/image196.jpg"/><Relationship Id="rId7" Type="http://schemas.openxmlformats.org/officeDocument/2006/relationships/image" Target="../media/image99.jpg"/><Relationship Id="rId71" Type="http://schemas.openxmlformats.org/officeDocument/2006/relationships/image" Target="../media/image163.jpg"/><Relationship Id="rId92" Type="http://schemas.openxmlformats.org/officeDocument/2006/relationships/image" Target="../media/image184.jpg"/><Relationship Id="rId2" Type="http://schemas.openxmlformats.org/officeDocument/2006/relationships/image" Target="http://www.jadecor.de/images/spacer.gif" TargetMode="External"/><Relationship Id="rId29" Type="http://schemas.openxmlformats.org/officeDocument/2006/relationships/image" Target="../media/image121.jpg"/><Relationship Id="rId24" Type="http://schemas.openxmlformats.org/officeDocument/2006/relationships/image" Target="../media/image116.jpg"/><Relationship Id="rId40" Type="http://schemas.openxmlformats.org/officeDocument/2006/relationships/image" Target="../media/image132.jpg"/><Relationship Id="rId45" Type="http://schemas.openxmlformats.org/officeDocument/2006/relationships/image" Target="../media/image137.jpg"/><Relationship Id="rId66" Type="http://schemas.openxmlformats.org/officeDocument/2006/relationships/image" Target="../media/image158.jpg"/><Relationship Id="rId87" Type="http://schemas.openxmlformats.org/officeDocument/2006/relationships/image" Target="../media/image179.jpg"/><Relationship Id="rId110" Type="http://schemas.openxmlformats.org/officeDocument/2006/relationships/image" Target="../media/image202.jpg"/><Relationship Id="rId61" Type="http://schemas.openxmlformats.org/officeDocument/2006/relationships/image" Target="../media/image153.jpg"/><Relationship Id="rId82" Type="http://schemas.openxmlformats.org/officeDocument/2006/relationships/image" Target="../media/image174.jpg"/><Relationship Id="rId19" Type="http://schemas.openxmlformats.org/officeDocument/2006/relationships/image" Target="../media/image111.jpg"/><Relationship Id="rId14" Type="http://schemas.openxmlformats.org/officeDocument/2006/relationships/image" Target="../media/image106.jpg"/><Relationship Id="rId30" Type="http://schemas.openxmlformats.org/officeDocument/2006/relationships/image" Target="../media/image122.jpg"/><Relationship Id="rId35" Type="http://schemas.openxmlformats.org/officeDocument/2006/relationships/image" Target="../media/image127.jpg"/><Relationship Id="rId56" Type="http://schemas.openxmlformats.org/officeDocument/2006/relationships/image" Target="../media/image148.jpg"/><Relationship Id="rId77" Type="http://schemas.openxmlformats.org/officeDocument/2006/relationships/image" Target="../media/image169.jpg"/><Relationship Id="rId100" Type="http://schemas.openxmlformats.org/officeDocument/2006/relationships/image" Target="../media/image192.jpg"/><Relationship Id="rId105" Type="http://schemas.openxmlformats.org/officeDocument/2006/relationships/image" Target="../media/image197.jpg"/><Relationship Id="rId8" Type="http://schemas.openxmlformats.org/officeDocument/2006/relationships/image" Target="../media/image100.jpg"/><Relationship Id="rId51" Type="http://schemas.openxmlformats.org/officeDocument/2006/relationships/image" Target="../media/image143.jpg"/><Relationship Id="rId72" Type="http://schemas.openxmlformats.org/officeDocument/2006/relationships/image" Target="../media/image164.jpg"/><Relationship Id="rId93" Type="http://schemas.openxmlformats.org/officeDocument/2006/relationships/image" Target="../media/image185.jpg"/><Relationship Id="rId98" Type="http://schemas.openxmlformats.org/officeDocument/2006/relationships/image" Target="../media/image190.jpg"/><Relationship Id="rId3" Type="http://schemas.openxmlformats.org/officeDocument/2006/relationships/image" Target="../media/image95.jpg"/><Relationship Id="rId25" Type="http://schemas.openxmlformats.org/officeDocument/2006/relationships/image" Target="../media/image117.jpg"/><Relationship Id="rId46" Type="http://schemas.openxmlformats.org/officeDocument/2006/relationships/image" Target="../media/image138.jpg"/><Relationship Id="rId67" Type="http://schemas.openxmlformats.org/officeDocument/2006/relationships/image" Target="../media/image159.jpg"/><Relationship Id="rId20" Type="http://schemas.openxmlformats.org/officeDocument/2006/relationships/image" Target="../media/image112.jpg"/><Relationship Id="rId41" Type="http://schemas.openxmlformats.org/officeDocument/2006/relationships/image" Target="../media/image133.jpg"/><Relationship Id="rId62" Type="http://schemas.openxmlformats.org/officeDocument/2006/relationships/image" Target="../media/image154.jpg"/><Relationship Id="rId83" Type="http://schemas.openxmlformats.org/officeDocument/2006/relationships/image" Target="../media/image175.jpg"/><Relationship Id="rId88" Type="http://schemas.openxmlformats.org/officeDocument/2006/relationships/image" Target="../media/image180.jpg"/><Relationship Id="rId111" Type="http://schemas.openxmlformats.org/officeDocument/2006/relationships/image" Target="../media/image203.jpg"/></Relationships>
</file>

<file path=xl/drawings/_rels/vmlDrawing2.vml.rels><?xml version="1.0" encoding="UTF-8" standalone="yes"?>
<Relationships xmlns="http://schemas.openxmlformats.org/package/2006/relationships"><Relationship Id="rId2" Type="http://schemas.openxmlformats.org/officeDocument/2006/relationships/image" Target="../media/image91.png"/><Relationship Id="rId1" Type="http://schemas.openxmlformats.org/officeDocument/2006/relationships/image" Target="../media/image90.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94.png"/></Relationships>
</file>

<file path=xl/drawings/drawing1.xml><?xml version="1.0" encoding="utf-8"?>
<xdr:wsDr xmlns:xdr="http://schemas.openxmlformats.org/drawingml/2006/spreadsheetDrawing" xmlns:a="http://schemas.openxmlformats.org/drawingml/2006/main">
  <xdr:twoCellAnchor>
    <xdr:from>
      <xdr:col>6</xdr:col>
      <xdr:colOff>0</xdr:colOff>
      <xdr:row>17</xdr:row>
      <xdr:rowOff>0</xdr:rowOff>
    </xdr:from>
    <xdr:to>
      <xdr:col>6</xdr:col>
      <xdr:colOff>9525</xdr:colOff>
      <xdr:row>17</xdr:row>
      <xdr:rowOff>0</xdr:rowOff>
    </xdr:to>
    <xdr:pic>
      <xdr:nvPicPr>
        <xdr:cNvPr id="2" name="Picture 3" descr="http://www.jadecor.de/images/spacer.gif">
          <a:extLst>
            <a:ext uri="{FF2B5EF4-FFF2-40B4-BE49-F238E27FC236}">
              <a16:creationId xmlns:a16="http://schemas.microsoft.com/office/drawing/2014/main" id="{ED997192-6A75-4380-AC8D-10782CEA019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381375"/>
          <a:ext cx="9525" cy="0"/>
        </a:xfrm>
        <a:prstGeom prst="rect">
          <a:avLst/>
        </a:prstGeom>
        <a:noFill/>
        <a:ln w="9525">
          <a:noFill/>
          <a:miter lim="800000"/>
          <a:headEnd/>
          <a:tailEnd/>
        </a:ln>
      </xdr:spPr>
    </xdr:pic>
    <xdr:clientData/>
  </xdr:twoCellAnchor>
  <xdr:twoCellAnchor>
    <xdr:from>
      <xdr:col>6</xdr:col>
      <xdr:colOff>0</xdr:colOff>
      <xdr:row>17</xdr:row>
      <xdr:rowOff>0</xdr:rowOff>
    </xdr:from>
    <xdr:to>
      <xdr:col>6</xdr:col>
      <xdr:colOff>9525</xdr:colOff>
      <xdr:row>17</xdr:row>
      <xdr:rowOff>0</xdr:rowOff>
    </xdr:to>
    <xdr:pic>
      <xdr:nvPicPr>
        <xdr:cNvPr id="3" name="Picture 4" descr="http://www.jadecor.de/images/spacer.gif">
          <a:extLst>
            <a:ext uri="{FF2B5EF4-FFF2-40B4-BE49-F238E27FC236}">
              <a16:creationId xmlns:a16="http://schemas.microsoft.com/office/drawing/2014/main" id="{AC66FEF3-28F3-4186-9E1D-AD9FEE4D0BD8}"/>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381375"/>
          <a:ext cx="9525" cy="0"/>
        </a:xfrm>
        <a:prstGeom prst="rect">
          <a:avLst/>
        </a:prstGeom>
        <a:noFill/>
        <a:ln w="9525">
          <a:noFill/>
          <a:miter lim="800000"/>
          <a:headEnd/>
          <a:tailEnd/>
        </a:ln>
      </xdr:spPr>
    </xdr:pic>
    <xdr:clientData/>
  </xdr:twoCellAnchor>
  <xdr:twoCellAnchor>
    <xdr:from>
      <xdr:col>6</xdr:col>
      <xdr:colOff>0</xdr:colOff>
      <xdr:row>24</xdr:row>
      <xdr:rowOff>0</xdr:rowOff>
    </xdr:from>
    <xdr:to>
      <xdr:col>6</xdr:col>
      <xdr:colOff>9525</xdr:colOff>
      <xdr:row>24</xdr:row>
      <xdr:rowOff>0</xdr:rowOff>
    </xdr:to>
    <xdr:pic>
      <xdr:nvPicPr>
        <xdr:cNvPr id="4" name="Picture 5" descr="http://www.jadecor.de/images/spacer.gif">
          <a:extLst>
            <a:ext uri="{FF2B5EF4-FFF2-40B4-BE49-F238E27FC236}">
              <a16:creationId xmlns:a16="http://schemas.microsoft.com/office/drawing/2014/main" id="{7CC46387-1EB3-4E8D-9D4D-C6AADD068A7A}"/>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4714875"/>
          <a:ext cx="9525" cy="0"/>
        </a:xfrm>
        <a:prstGeom prst="rect">
          <a:avLst/>
        </a:prstGeom>
        <a:noFill/>
        <a:ln w="9525">
          <a:noFill/>
          <a:miter lim="800000"/>
          <a:headEnd/>
          <a:tailEnd/>
        </a:ln>
      </xdr:spPr>
    </xdr:pic>
    <xdr:clientData/>
  </xdr:twoCellAnchor>
  <xdr:twoCellAnchor>
    <xdr:from>
      <xdr:col>6</xdr:col>
      <xdr:colOff>0</xdr:colOff>
      <xdr:row>24</xdr:row>
      <xdr:rowOff>0</xdr:rowOff>
    </xdr:from>
    <xdr:to>
      <xdr:col>6</xdr:col>
      <xdr:colOff>9525</xdr:colOff>
      <xdr:row>24</xdr:row>
      <xdr:rowOff>0</xdr:rowOff>
    </xdr:to>
    <xdr:pic>
      <xdr:nvPicPr>
        <xdr:cNvPr id="5" name="Picture 6" descr="http://www.jadecor.de/images/spacer.gif">
          <a:extLst>
            <a:ext uri="{FF2B5EF4-FFF2-40B4-BE49-F238E27FC236}">
              <a16:creationId xmlns:a16="http://schemas.microsoft.com/office/drawing/2014/main" id="{9B5C40AF-2FD2-4149-A660-435B1676941E}"/>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4714875"/>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6" name="Picture 7" descr="http://www.jadecor.de/images/spacer.gif">
          <a:extLst>
            <a:ext uri="{FF2B5EF4-FFF2-40B4-BE49-F238E27FC236}">
              <a16:creationId xmlns:a16="http://schemas.microsoft.com/office/drawing/2014/main" id="{DEC9FD3F-B961-4A33-BC18-CE61B9CFE46B}"/>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7" name="Picture 8" descr="http://www.jadecor.de/images/spacer.gif">
          <a:extLst>
            <a:ext uri="{FF2B5EF4-FFF2-40B4-BE49-F238E27FC236}">
              <a16:creationId xmlns:a16="http://schemas.microsoft.com/office/drawing/2014/main" id="{30415FE9-1444-448C-B2B1-63CA7CA91C1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8" name="Picture 9" descr="http://www.jadecor.de/images/spacer.gif">
          <a:extLst>
            <a:ext uri="{FF2B5EF4-FFF2-40B4-BE49-F238E27FC236}">
              <a16:creationId xmlns:a16="http://schemas.microsoft.com/office/drawing/2014/main" id="{EC01C6D0-2AE2-4F20-943D-25F1E6671E8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9" name="Picture 10" descr="http://www.jadecor.de/images/spacer.gif">
          <a:extLst>
            <a:ext uri="{FF2B5EF4-FFF2-40B4-BE49-F238E27FC236}">
              <a16:creationId xmlns:a16="http://schemas.microsoft.com/office/drawing/2014/main" id="{AF86FA65-2A8F-461F-A861-99FD4131E36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17</xdr:row>
      <xdr:rowOff>0</xdr:rowOff>
    </xdr:from>
    <xdr:to>
      <xdr:col>6</xdr:col>
      <xdr:colOff>9525</xdr:colOff>
      <xdr:row>17</xdr:row>
      <xdr:rowOff>0</xdr:rowOff>
    </xdr:to>
    <xdr:pic>
      <xdr:nvPicPr>
        <xdr:cNvPr id="10" name="Picture 11" descr="http://www.jadecor.de/images/spacer.gif">
          <a:extLst>
            <a:ext uri="{FF2B5EF4-FFF2-40B4-BE49-F238E27FC236}">
              <a16:creationId xmlns:a16="http://schemas.microsoft.com/office/drawing/2014/main" id="{2B40C4CB-EDA4-4B67-B4AB-65270ECD19EF}"/>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381375"/>
          <a:ext cx="9525" cy="0"/>
        </a:xfrm>
        <a:prstGeom prst="rect">
          <a:avLst/>
        </a:prstGeom>
        <a:noFill/>
        <a:ln w="9525">
          <a:noFill/>
          <a:miter lim="800000"/>
          <a:headEnd/>
          <a:tailEnd/>
        </a:ln>
      </xdr:spPr>
    </xdr:pic>
    <xdr:clientData/>
  </xdr:twoCellAnchor>
  <xdr:twoCellAnchor>
    <xdr:from>
      <xdr:col>6</xdr:col>
      <xdr:colOff>0</xdr:colOff>
      <xdr:row>17</xdr:row>
      <xdr:rowOff>0</xdr:rowOff>
    </xdr:from>
    <xdr:to>
      <xdr:col>6</xdr:col>
      <xdr:colOff>9525</xdr:colOff>
      <xdr:row>17</xdr:row>
      <xdr:rowOff>0</xdr:rowOff>
    </xdr:to>
    <xdr:pic>
      <xdr:nvPicPr>
        <xdr:cNvPr id="11" name="Picture 12" descr="http://www.jadecor.de/images/spacer.gif">
          <a:extLst>
            <a:ext uri="{FF2B5EF4-FFF2-40B4-BE49-F238E27FC236}">
              <a16:creationId xmlns:a16="http://schemas.microsoft.com/office/drawing/2014/main" id="{B450D425-BD20-486E-838D-36B01F8ED284}"/>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381375"/>
          <a:ext cx="9525" cy="0"/>
        </a:xfrm>
        <a:prstGeom prst="rect">
          <a:avLst/>
        </a:prstGeom>
        <a:noFill/>
        <a:ln w="9525">
          <a:noFill/>
          <a:miter lim="800000"/>
          <a:headEnd/>
          <a:tailEnd/>
        </a:ln>
      </xdr:spPr>
    </xdr:pic>
    <xdr:clientData/>
  </xdr:twoCellAnchor>
  <xdr:twoCellAnchor>
    <xdr:from>
      <xdr:col>6</xdr:col>
      <xdr:colOff>0</xdr:colOff>
      <xdr:row>24</xdr:row>
      <xdr:rowOff>0</xdr:rowOff>
    </xdr:from>
    <xdr:to>
      <xdr:col>6</xdr:col>
      <xdr:colOff>9525</xdr:colOff>
      <xdr:row>24</xdr:row>
      <xdr:rowOff>0</xdr:rowOff>
    </xdr:to>
    <xdr:pic>
      <xdr:nvPicPr>
        <xdr:cNvPr id="12" name="Picture 13" descr="http://www.jadecor.de/images/spacer.gif">
          <a:extLst>
            <a:ext uri="{FF2B5EF4-FFF2-40B4-BE49-F238E27FC236}">
              <a16:creationId xmlns:a16="http://schemas.microsoft.com/office/drawing/2014/main" id="{6319E9AF-3F13-4DC5-A47B-81DBF586A22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4714875"/>
          <a:ext cx="9525" cy="0"/>
        </a:xfrm>
        <a:prstGeom prst="rect">
          <a:avLst/>
        </a:prstGeom>
        <a:noFill/>
        <a:ln w="9525">
          <a:noFill/>
          <a:miter lim="800000"/>
          <a:headEnd/>
          <a:tailEnd/>
        </a:ln>
      </xdr:spPr>
    </xdr:pic>
    <xdr:clientData/>
  </xdr:twoCellAnchor>
  <xdr:twoCellAnchor>
    <xdr:from>
      <xdr:col>6</xdr:col>
      <xdr:colOff>0</xdr:colOff>
      <xdr:row>24</xdr:row>
      <xdr:rowOff>0</xdr:rowOff>
    </xdr:from>
    <xdr:to>
      <xdr:col>6</xdr:col>
      <xdr:colOff>9525</xdr:colOff>
      <xdr:row>24</xdr:row>
      <xdr:rowOff>0</xdr:rowOff>
    </xdr:to>
    <xdr:pic>
      <xdr:nvPicPr>
        <xdr:cNvPr id="13" name="Picture 14" descr="http://www.jadecor.de/images/spacer.gif">
          <a:extLst>
            <a:ext uri="{FF2B5EF4-FFF2-40B4-BE49-F238E27FC236}">
              <a16:creationId xmlns:a16="http://schemas.microsoft.com/office/drawing/2014/main" id="{1C58F19B-72D6-4E7E-B87C-DFA593E0239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4714875"/>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4" name="Picture 15" descr="http://www.jadecor.de/images/spacer.gif">
          <a:extLst>
            <a:ext uri="{FF2B5EF4-FFF2-40B4-BE49-F238E27FC236}">
              <a16:creationId xmlns:a16="http://schemas.microsoft.com/office/drawing/2014/main" id="{F6C6D852-BFA6-4884-A1C2-E452855EFDD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5" name="Picture 16" descr="http://www.jadecor.de/images/spacer.gif">
          <a:extLst>
            <a:ext uri="{FF2B5EF4-FFF2-40B4-BE49-F238E27FC236}">
              <a16:creationId xmlns:a16="http://schemas.microsoft.com/office/drawing/2014/main" id="{74FA385F-AC04-4E9C-9EF1-D0D6E2AF3E0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6" name="Picture 17" descr="http://www.jadecor.de/images/spacer.gif">
          <a:extLst>
            <a:ext uri="{FF2B5EF4-FFF2-40B4-BE49-F238E27FC236}">
              <a16:creationId xmlns:a16="http://schemas.microsoft.com/office/drawing/2014/main" id="{AD586B8F-E3EB-4C42-A334-9D8EEC9705EC}"/>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7" name="Picture 18" descr="http://www.jadecor.de/images/spacer.gif">
          <a:extLst>
            <a:ext uri="{FF2B5EF4-FFF2-40B4-BE49-F238E27FC236}">
              <a16:creationId xmlns:a16="http://schemas.microsoft.com/office/drawing/2014/main" id="{E6B9D382-0E5D-45C7-A543-97D613C27C2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17</xdr:row>
      <xdr:rowOff>0</xdr:rowOff>
    </xdr:from>
    <xdr:to>
      <xdr:col>6</xdr:col>
      <xdr:colOff>9525</xdr:colOff>
      <xdr:row>17</xdr:row>
      <xdr:rowOff>0</xdr:rowOff>
    </xdr:to>
    <xdr:pic>
      <xdr:nvPicPr>
        <xdr:cNvPr id="18" name="Picture 19" descr="http://www.jadecor.de/images/spacer.gif">
          <a:extLst>
            <a:ext uri="{FF2B5EF4-FFF2-40B4-BE49-F238E27FC236}">
              <a16:creationId xmlns:a16="http://schemas.microsoft.com/office/drawing/2014/main" id="{A3F9D20A-8F4C-49CB-A1D3-84D90E556A1C}"/>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381375"/>
          <a:ext cx="9525" cy="0"/>
        </a:xfrm>
        <a:prstGeom prst="rect">
          <a:avLst/>
        </a:prstGeom>
        <a:noFill/>
        <a:ln w="9525">
          <a:noFill/>
          <a:miter lim="800000"/>
          <a:headEnd/>
          <a:tailEnd/>
        </a:ln>
      </xdr:spPr>
    </xdr:pic>
    <xdr:clientData/>
  </xdr:twoCellAnchor>
  <xdr:twoCellAnchor>
    <xdr:from>
      <xdr:col>6</xdr:col>
      <xdr:colOff>0</xdr:colOff>
      <xdr:row>17</xdr:row>
      <xdr:rowOff>0</xdr:rowOff>
    </xdr:from>
    <xdr:to>
      <xdr:col>6</xdr:col>
      <xdr:colOff>9525</xdr:colOff>
      <xdr:row>17</xdr:row>
      <xdr:rowOff>0</xdr:rowOff>
    </xdr:to>
    <xdr:pic>
      <xdr:nvPicPr>
        <xdr:cNvPr id="19" name="Picture 20" descr="http://www.jadecor.de/images/spacer.gif">
          <a:extLst>
            <a:ext uri="{FF2B5EF4-FFF2-40B4-BE49-F238E27FC236}">
              <a16:creationId xmlns:a16="http://schemas.microsoft.com/office/drawing/2014/main" id="{0A20CA8A-EFC9-4EFA-8FC8-FA898F89632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381375"/>
          <a:ext cx="9525" cy="0"/>
        </a:xfrm>
        <a:prstGeom prst="rect">
          <a:avLst/>
        </a:prstGeom>
        <a:noFill/>
        <a:ln w="9525">
          <a:noFill/>
          <a:miter lim="800000"/>
          <a:headEnd/>
          <a:tailEnd/>
        </a:ln>
      </xdr:spPr>
    </xdr:pic>
    <xdr:clientData/>
  </xdr:twoCellAnchor>
  <xdr:twoCellAnchor>
    <xdr:from>
      <xdr:col>6</xdr:col>
      <xdr:colOff>0</xdr:colOff>
      <xdr:row>24</xdr:row>
      <xdr:rowOff>0</xdr:rowOff>
    </xdr:from>
    <xdr:to>
      <xdr:col>6</xdr:col>
      <xdr:colOff>9525</xdr:colOff>
      <xdr:row>24</xdr:row>
      <xdr:rowOff>0</xdr:rowOff>
    </xdr:to>
    <xdr:pic>
      <xdr:nvPicPr>
        <xdr:cNvPr id="20" name="Picture 21" descr="http://www.jadecor.de/images/spacer.gif">
          <a:extLst>
            <a:ext uri="{FF2B5EF4-FFF2-40B4-BE49-F238E27FC236}">
              <a16:creationId xmlns:a16="http://schemas.microsoft.com/office/drawing/2014/main" id="{EBCF3A24-83C9-4F81-BC6B-EB0D8B69B44C}"/>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4714875"/>
          <a:ext cx="9525" cy="0"/>
        </a:xfrm>
        <a:prstGeom prst="rect">
          <a:avLst/>
        </a:prstGeom>
        <a:noFill/>
        <a:ln w="9525">
          <a:noFill/>
          <a:miter lim="800000"/>
          <a:headEnd/>
          <a:tailEnd/>
        </a:ln>
      </xdr:spPr>
    </xdr:pic>
    <xdr:clientData/>
  </xdr:twoCellAnchor>
  <xdr:twoCellAnchor>
    <xdr:from>
      <xdr:col>6</xdr:col>
      <xdr:colOff>0</xdr:colOff>
      <xdr:row>24</xdr:row>
      <xdr:rowOff>0</xdr:rowOff>
    </xdr:from>
    <xdr:to>
      <xdr:col>6</xdr:col>
      <xdr:colOff>9525</xdr:colOff>
      <xdr:row>24</xdr:row>
      <xdr:rowOff>0</xdr:rowOff>
    </xdr:to>
    <xdr:pic>
      <xdr:nvPicPr>
        <xdr:cNvPr id="21" name="Picture 22" descr="http://www.jadecor.de/images/spacer.gif">
          <a:extLst>
            <a:ext uri="{FF2B5EF4-FFF2-40B4-BE49-F238E27FC236}">
              <a16:creationId xmlns:a16="http://schemas.microsoft.com/office/drawing/2014/main" id="{8ECAB33E-ABFF-49DA-A8E0-999262F0895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4714875"/>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22" name="Picture 23" descr="http://www.jadecor.de/images/spacer.gif">
          <a:extLst>
            <a:ext uri="{FF2B5EF4-FFF2-40B4-BE49-F238E27FC236}">
              <a16:creationId xmlns:a16="http://schemas.microsoft.com/office/drawing/2014/main" id="{0194E20C-E5CB-4479-8487-A6827AC52022}"/>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23" name="Picture 24" descr="http://www.jadecor.de/images/spacer.gif">
          <a:extLst>
            <a:ext uri="{FF2B5EF4-FFF2-40B4-BE49-F238E27FC236}">
              <a16:creationId xmlns:a16="http://schemas.microsoft.com/office/drawing/2014/main" id="{3CE4C23E-4CB2-4EC9-94F2-17A1F9FE30AF}"/>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24" name="Picture 25" descr="http://www.jadecor.de/images/spacer.gif">
          <a:extLst>
            <a:ext uri="{FF2B5EF4-FFF2-40B4-BE49-F238E27FC236}">
              <a16:creationId xmlns:a16="http://schemas.microsoft.com/office/drawing/2014/main" id="{CF9C0291-2512-41E5-9931-ECD74A209432}"/>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25" name="Picture 26" descr="http://www.jadecor.de/images/spacer.gif">
          <a:extLst>
            <a:ext uri="{FF2B5EF4-FFF2-40B4-BE49-F238E27FC236}">
              <a16:creationId xmlns:a16="http://schemas.microsoft.com/office/drawing/2014/main" id="{068E1C30-4EA7-48EE-ACA2-EDF9C3AB772E}"/>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26" name="Picture 27" descr="http://www.jadecor.de/images/spacer.gif">
          <a:extLst>
            <a:ext uri="{FF2B5EF4-FFF2-40B4-BE49-F238E27FC236}">
              <a16:creationId xmlns:a16="http://schemas.microsoft.com/office/drawing/2014/main" id="{4DD7FF70-5EB4-4A05-8786-9D464C35D8A1}"/>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27" name="Picture 28" descr="http://www.jadecor.de/images/spacer.gif">
          <a:extLst>
            <a:ext uri="{FF2B5EF4-FFF2-40B4-BE49-F238E27FC236}">
              <a16:creationId xmlns:a16="http://schemas.microsoft.com/office/drawing/2014/main" id="{7FB11C45-E259-4059-BB49-5470C97A914A}"/>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28" name="Picture 29" descr="http://www.jadecor.de/images/spacer.gif">
          <a:extLst>
            <a:ext uri="{FF2B5EF4-FFF2-40B4-BE49-F238E27FC236}">
              <a16:creationId xmlns:a16="http://schemas.microsoft.com/office/drawing/2014/main" id="{327674D0-12CE-432C-956D-1E7FA0788DF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29" name="Picture 30" descr="http://www.jadecor.de/images/spacer.gif">
          <a:extLst>
            <a:ext uri="{FF2B5EF4-FFF2-40B4-BE49-F238E27FC236}">
              <a16:creationId xmlns:a16="http://schemas.microsoft.com/office/drawing/2014/main" id="{0B1CB3C4-BF06-4113-87ED-4C80C1575439}"/>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30" name="Picture 31" descr="http://www.jadecor.de/images/spacer.gif">
          <a:extLst>
            <a:ext uri="{FF2B5EF4-FFF2-40B4-BE49-F238E27FC236}">
              <a16:creationId xmlns:a16="http://schemas.microsoft.com/office/drawing/2014/main" id="{EB08D8B8-8FE4-40A6-B40E-D99C3EEFF499}"/>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31" name="Picture 32" descr="http://www.jadecor.de/images/spacer.gif">
          <a:extLst>
            <a:ext uri="{FF2B5EF4-FFF2-40B4-BE49-F238E27FC236}">
              <a16:creationId xmlns:a16="http://schemas.microsoft.com/office/drawing/2014/main" id="{947C24FD-FC3E-48CD-AFCA-39764F4A4E0B}"/>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32" name="Picture 33" descr="http://www.jadecor.de/images/spacer.gif">
          <a:extLst>
            <a:ext uri="{FF2B5EF4-FFF2-40B4-BE49-F238E27FC236}">
              <a16:creationId xmlns:a16="http://schemas.microsoft.com/office/drawing/2014/main" id="{0D12A5A1-152C-4B54-9196-80B2E21C40A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33" name="Picture 34" descr="http://www.jadecor.de/images/spacer.gif">
          <a:extLst>
            <a:ext uri="{FF2B5EF4-FFF2-40B4-BE49-F238E27FC236}">
              <a16:creationId xmlns:a16="http://schemas.microsoft.com/office/drawing/2014/main" id="{511CA4EF-94D8-421A-9857-DFE175C34CC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34" name="Picture 35" descr="http://www.jadecor.de/images/spacer.gif">
          <a:extLst>
            <a:ext uri="{FF2B5EF4-FFF2-40B4-BE49-F238E27FC236}">
              <a16:creationId xmlns:a16="http://schemas.microsoft.com/office/drawing/2014/main" id="{B64CC508-0AB7-4ED3-8F70-7A5098604C9C}"/>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35" name="Picture 36" descr="http://www.jadecor.de/images/spacer.gif">
          <a:extLst>
            <a:ext uri="{FF2B5EF4-FFF2-40B4-BE49-F238E27FC236}">
              <a16:creationId xmlns:a16="http://schemas.microsoft.com/office/drawing/2014/main" id="{F4C29F9B-ECDB-479D-A8AB-007F2A2793B9}"/>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36" name="Picture 37" descr="http://www.jadecor.de/images/spacer.gif">
          <a:extLst>
            <a:ext uri="{FF2B5EF4-FFF2-40B4-BE49-F238E27FC236}">
              <a16:creationId xmlns:a16="http://schemas.microsoft.com/office/drawing/2014/main" id="{FB8B5761-C7E3-4CAA-9D2A-40603258B874}"/>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37" name="Picture 38" descr="http://www.jadecor.de/images/spacer.gif">
          <a:extLst>
            <a:ext uri="{FF2B5EF4-FFF2-40B4-BE49-F238E27FC236}">
              <a16:creationId xmlns:a16="http://schemas.microsoft.com/office/drawing/2014/main" id="{57C57E58-3FEA-433E-8068-0DB6C287CE0F}"/>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38" name="Picture 39" descr="http://www.jadecor.de/images/spacer.gif">
          <a:extLst>
            <a:ext uri="{FF2B5EF4-FFF2-40B4-BE49-F238E27FC236}">
              <a16:creationId xmlns:a16="http://schemas.microsoft.com/office/drawing/2014/main" id="{629F087B-26FF-4CDB-85F9-9DFBDE2F1E62}"/>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39" name="Picture 40" descr="http://www.jadecor.de/images/spacer.gif">
          <a:extLst>
            <a:ext uri="{FF2B5EF4-FFF2-40B4-BE49-F238E27FC236}">
              <a16:creationId xmlns:a16="http://schemas.microsoft.com/office/drawing/2014/main" id="{5323700B-1332-42CB-9C86-5A725ACE6635}"/>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40" name="Picture 41" descr="http://www.jadecor.de/images/spacer.gif">
          <a:extLst>
            <a:ext uri="{FF2B5EF4-FFF2-40B4-BE49-F238E27FC236}">
              <a16:creationId xmlns:a16="http://schemas.microsoft.com/office/drawing/2014/main" id="{107AB077-89D0-4EF2-AF15-2D71D5AC926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41" name="Picture 42" descr="http://www.jadecor.de/images/spacer.gif">
          <a:extLst>
            <a:ext uri="{FF2B5EF4-FFF2-40B4-BE49-F238E27FC236}">
              <a16:creationId xmlns:a16="http://schemas.microsoft.com/office/drawing/2014/main" id="{C25A50E3-28BD-41CC-AD15-6FB476AF936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16</xdr:row>
      <xdr:rowOff>0</xdr:rowOff>
    </xdr:from>
    <xdr:to>
      <xdr:col>6</xdr:col>
      <xdr:colOff>9525</xdr:colOff>
      <xdr:row>16</xdr:row>
      <xdr:rowOff>0</xdr:rowOff>
    </xdr:to>
    <xdr:pic>
      <xdr:nvPicPr>
        <xdr:cNvPr id="42" name="Picture 3" descr="http://www.jadecor.de/images/spacer.gif">
          <a:extLst>
            <a:ext uri="{FF2B5EF4-FFF2-40B4-BE49-F238E27FC236}">
              <a16:creationId xmlns:a16="http://schemas.microsoft.com/office/drawing/2014/main" id="{FC74F1E3-E5D6-429E-AA9B-26369846506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190875"/>
          <a:ext cx="9525" cy="0"/>
        </a:xfrm>
        <a:prstGeom prst="rect">
          <a:avLst/>
        </a:prstGeom>
        <a:noFill/>
        <a:ln w="9525">
          <a:noFill/>
          <a:miter lim="800000"/>
          <a:headEnd/>
          <a:tailEnd/>
        </a:ln>
      </xdr:spPr>
    </xdr:pic>
    <xdr:clientData/>
  </xdr:twoCellAnchor>
  <xdr:twoCellAnchor>
    <xdr:from>
      <xdr:col>6</xdr:col>
      <xdr:colOff>0</xdr:colOff>
      <xdr:row>16</xdr:row>
      <xdr:rowOff>0</xdr:rowOff>
    </xdr:from>
    <xdr:to>
      <xdr:col>6</xdr:col>
      <xdr:colOff>9525</xdr:colOff>
      <xdr:row>16</xdr:row>
      <xdr:rowOff>0</xdr:rowOff>
    </xdr:to>
    <xdr:pic>
      <xdr:nvPicPr>
        <xdr:cNvPr id="43" name="Picture 4" descr="http://www.jadecor.de/images/spacer.gif">
          <a:extLst>
            <a:ext uri="{FF2B5EF4-FFF2-40B4-BE49-F238E27FC236}">
              <a16:creationId xmlns:a16="http://schemas.microsoft.com/office/drawing/2014/main" id="{AA5DA630-B91B-42B9-9DC5-D05C5261B2FF}"/>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190875"/>
          <a:ext cx="9525" cy="0"/>
        </a:xfrm>
        <a:prstGeom prst="rect">
          <a:avLst/>
        </a:prstGeom>
        <a:noFill/>
        <a:ln w="9525">
          <a:noFill/>
          <a:miter lim="800000"/>
          <a:headEnd/>
          <a:tailEnd/>
        </a:ln>
      </xdr:spPr>
    </xdr:pic>
    <xdr:clientData/>
  </xdr:twoCellAnchor>
  <xdr:twoCellAnchor>
    <xdr:from>
      <xdr:col>6</xdr:col>
      <xdr:colOff>0</xdr:colOff>
      <xdr:row>16</xdr:row>
      <xdr:rowOff>0</xdr:rowOff>
    </xdr:from>
    <xdr:to>
      <xdr:col>6</xdr:col>
      <xdr:colOff>9525</xdr:colOff>
      <xdr:row>16</xdr:row>
      <xdr:rowOff>0</xdr:rowOff>
    </xdr:to>
    <xdr:pic>
      <xdr:nvPicPr>
        <xdr:cNvPr id="44" name="Picture 11" descr="http://www.jadecor.de/images/spacer.gif">
          <a:extLst>
            <a:ext uri="{FF2B5EF4-FFF2-40B4-BE49-F238E27FC236}">
              <a16:creationId xmlns:a16="http://schemas.microsoft.com/office/drawing/2014/main" id="{5A72A6C7-AA66-4711-B3DE-E499FA3A6F4F}"/>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190875"/>
          <a:ext cx="9525" cy="0"/>
        </a:xfrm>
        <a:prstGeom prst="rect">
          <a:avLst/>
        </a:prstGeom>
        <a:noFill/>
        <a:ln w="9525">
          <a:noFill/>
          <a:miter lim="800000"/>
          <a:headEnd/>
          <a:tailEnd/>
        </a:ln>
      </xdr:spPr>
    </xdr:pic>
    <xdr:clientData/>
  </xdr:twoCellAnchor>
  <xdr:twoCellAnchor>
    <xdr:from>
      <xdr:col>6</xdr:col>
      <xdr:colOff>0</xdr:colOff>
      <xdr:row>16</xdr:row>
      <xdr:rowOff>0</xdr:rowOff>
    </xdr:from>
    <xdr:to>
      <xdr:col>6</xdr:col>
      <xdr:colOff>9525</xdr:colOff>
      <xdr:row>16</xdr:row>
      <xdr:rowOff>0</xdr:rowOff>
    </xdr:to>
    <xdr:pic>
      <xdr:nvPicPr>
        <xdr:cNvPr id="45" name="Picture 12" descr="http://www.jadecor.de/images/spacer.gif">
          <a:extLst>
            <a:ext uri="{FF2B5EF4-FFF2-40B4-BE49-F238E27FC236}">
              <a16:creationId xmlns:a16="http://schemas.microsoft.com/office/drawing/2014/main" id="{69E8DFE5-C54F-418B-B439-EA91BD215B11}"/>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190875"/>
          <a:ext cx="9525" cy="0"/>
        </a:xfrm>
        <a:prstGeom prst="rect">
          <a:avLst/>
        </a:prstGeom>
        <a:noFill/>
        <a:ln w="9525">
          <a:noFill/>
          <a:miter lim="800000"/>
          <a:headEnd/>
          <a:tailEnd/>
        </a:ln>
      </xdr:spPr>
    </xdr:pic>
    <xdr:clientData/>
  </xdr:twoCellAnchor>
  <xdr:twoCellAnchor>
    <xdr:from>
      <xdr:col>6</xdr:col>
      <xdr:colOff>0</xdr:colOff>
      <xdr:row>16</xdr:row>
      <xdr:rowOff>0</xdr:rowOff>
    </xdr:from>
    <xdr:to>
      <xdr:col>6</xdr:col>
      <xdr:colOff>9525</xdr:colOff>
      <xdr:row>16</xdr:row>
      <xdr:rowOff>0</xdr:rowOff>
    </xdr:to>
    <xdr:pic>
      <xdr:nvPicPr>
        <xdr:cNvPr id="46" name="Picture 19" descr="http://www.jadecor.de/images/spacer.gif">
          <a:extLst>
            <a:ext uri="{FF2B5EF4-FFF2-40B4-BE49-F238E27FC236}">
              <a16:creationId xmlns:a16="http://schemas.microsoft.com/office/drawing/2014/main" id="{2521BC1F-C660-4540-BEF6-39AA8E8EA2D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190875"/>
          <a:ext cx="9525" cy="0"/>
        </a:xfrm>
        <a:prstGeom prst="rect">
          <a:avLst/>
        </a:prstGeom>
        <a:noFill/>
        <a:ln w="9525">
          <a:noFill/>
          <a:miter lim="800000"/>
          <a:headEnd/>
          <a:tailEnd/>
        </a:ln>
      </xdr:spPr>
    </xdr:pic>
    <xdr:clientData/>
  </xdr:twoCellAnchor>
  <xdr:twoCellAnchor>
    <xdr:from>
      <xdr:col>6</xdr:col>
      <xdr:colOff>0</xdr:colOff>
      <xdr:row>16</xdr:row>
      <xdr:rowOff>0</xdr:rowOff>
    </xdr:from>
    <xdr:to>
      <xdr:col>6</xdr:col>
      <xdr:colOff>9525</xdr:colOff>
      <xdr:row>16</xdr:row>
      <xdr:rowOff>0</xdr:rowOff>
    </xdr:to>
    <xdr:pic>
      <xdr:nvPicPr>
        <xdr:cNvPr id="47" name="Picture 20" descr="http://www.jadecor.de/images/spacer.gif">
          <a:extLst>
            <a:ext uri="{FF2B5EF4-FFF2-40B4-BE49-F238E27FC236}">
              <a16:creationId xmlns:a16="http://schemas.microsoft.com/office/drawing/2014/main" id="{3F5816BB-1D62-4F95-8463-746EBB77D0E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190875"/>
          <a:ext cx="9525" cy="0"/>
        </a:xfrm>
        <a:prstGeom prst="rect">
          <a:avLst/>
        </a:prstGeom>
        <a:noFill/>
        <a:ln w="9525">
          <a:noFill/>
          <a:miter lim="800000"/>
          <a:headEnd/>
          <a:tailEnd/>
        </a:ln>
      </xdr:spPr>
    </xdr:pic>
    <xdr:clientData/>
  </xdr:twoCellAnchor>
  <xdr:twoCellAnchor>
    <xdr:from>
      <xdr:col>6</xdr:col>
      <xdr:colOff>0</xdr:colOff>
      <xdr:row>17</xdr:row>
      <xdr:rowOff>0</xdr:rowOff>
    </xdr:from>
    <xdr:to>
      <xdr:col>6</xdr:col>
      <xdr:colOff>9525</xdr:colOff>
      <xdr:row>17</xdr:row>
      <xdr:rowOff>0</xdr:rowOff>
    </xdr:to>
    <xdr:pic>
      <xdr:nvPicPr>
        <xdr:cNvPr id="48" name="Picture 53" descr="http://www.jadecor.de/images/spacer.gif">
          <a:extLst>
            <a:ext uri="{FF2B5EF4-FFF2-40B4-BE49-F238E27FC236}">
              <a16:creationId xmlns:a16="http://schemas.microsoft.com/office/drawing/2014/main" id="{71C9B197-36B5-40AE-9FB7-013AF86B54B9}"/>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381375"/>
          <a:ext cx="9525" cy="0"/>
        </a:xfrm>
        <a:prstGeom prst="rect">
          <a:avLst/>
        </a:prstGeom>
        <a:noFill/>
        <a:ln w="9525">
          <a:noFill/>
          <a:miter lim="800000"/>
          <a:headEnd/>
          <a:tailEnd/>
        </a:ln>
      </xdr:spPr>
    </xdr:pic>
    <xdr:clientData/>
  </xdr:twoCellAnchor>
  <xdr:twoCellAnchor>
    <xdr:from>
      <xdr:col>6</xdr:col>
      <xdr:colOff>0</xdr:colOff>
      <xdr:row>17</xdr:row>
      <xdr:rowOff>0</xdr:rowOff>
    </xdr:from>
    <xdr:to>
      <xdr:col>6</xdr:col>
      <xdr:colOff>9525</xdr:colOff>
      <xdr:row>17</xdr:row>
      <xdr:rowOff>0</xdr:rowOff>
    </xdr:to>
    <xdr:pic>
      <xdr:nvPicPr>
        <xdr:cNvPr id="49" name="Picture 54" descr="http://www.jadecor.de/images/spacer.gif">
          <a:extLst>
            <a:ext uri="{FF2B5EF4-FFF2-40B4-BE49-F238E27FC236}">
              <a16:creationId xmlns:a16="http://schemas.microsoft.com/office/drawing/2014/main" id="{38056EBD-A2DC-498E-89B9-D1AB0251639B}"/>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381375"/>
          <a:ext cx="9525" cy="0"/>
        </a:xfrm>
        <a:prstGeom prst="rect">
          <a:avLst/>
        </a:prstGeom>
        <a:noFill/>
        <a:ln w="9525">
          <a:noFill/>
          <a:miter lim="800000"/>
          <a:headEnd/>
          <a:tailEnd/>
        </a:ln>
      </xdr:spPr>
    </xdr:pic>
    <xdr:clientData/>
  </xdr:twoCellAnchor>
  <xdr:twoCellAnchor>
    <xdr:from>
      <xdr:col>6</xdr:col>
      <xdr:colOff>0</xdr:colOff>
      <xdr:row>24</xdr:row>
      <xdr:rowOff>0</xdr:rowOff>
    </xdr:from>
    <xdr:to>
      <xdr:col>6</xdr:col>
      <xdr:colOff>9525</xdr:colOff>
      <xdr:row>24</xdr:row>
      <xdr:rowOff>0</xdr:rowOff>
    </xdr:to>
    <xdr:pic>
      <xdr:nvPicPr>
        <xdr:cNvPr id="50" name="Picture 73" descr="http://www.jadecor.de/images/spacer.gif">
          <a:extLst>
            <a:ext uri="{FF2B5EF4-FFF2-40B4-BE49-F238E27FC236}">
              <a16:creationId xmlns:a16="http://schemas.microsoft.com/office/drawing/2014/main" id="{75AF3BDA-5F8B-4CD2-A830-49ADA623FFE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4714875"/>
          <a:ext cx="9525" cy="0"/>
        </a:xfrm>
        <a:prstGeom prst="rect">
          <a:avLst/>
        </a:prstGeom>
        <a:noFill/>
        <a:ln w="9525">
          <a:noFill/>
          <a:miter lim="800000"/>
          <a:headEnd/>
          <a:tailEnd/>
        </a:ln>
      </xdr:spPr>
    </xdr:pic>
    <xdr:clientData/>
  </xdr:twoCellAnchor>
  <xdr:twoCellAnchor>
    <xdr:from>
      <xdr:col>6</xdr:col>
      <xdr:colOff>0</xdr:colOff>
      <xdr:row>24</xdr:row>
      <xdr:rowOff>0</xdr:rowOff>
    </xdr:from>
    <xdr:to>
      <xdr:col>6</xdr:col>
      <xdr:colOff>9525</xdr:colOff>
      <xdr:row>24</xdr:row>
      <xdr:rowOff>0</xdr:rowOff>
    </xdr:to>
    <xdr:pic>
      <xdr:nvPicPr>
        <xdr:cNvPr id="51" name="Picture 74" descr="http://www.jadecor.de/images/spacer.gif">
          <a:extLst>
            <a:ext uri="{FF2B5EF4-FFF2-40B4-BE49-F238E27FC236}">
              <a16:creationId xmlns:a16="http://schemas.microsoft.com/office/drawing/2014/main" id="{426632F7-FD54-4C9F-BE04-338B2C183A05}"/>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4714875"/>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52" name="Picture 106" descr="http://www.jadecor.de/images/spacer.gif">
          <a:extLst>
            <a:ext uri="{FF2B5EF4-FFF2-40B4-BE49-F238E27FC236}">
              <a16:creationId xmlns:a16="http://schemas.microsoft.com/office/drawing/2014/main" id="{9AD050A2-B846-45EB-BF35-80CC2A3B582A}"/>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53" name="Picture 107" descr="http://www.jadecor.de/images/spacer.gif">
          <a:extLst>
            <a:ext uri="{FF2B5EF4-FFF2-40B4-BE49-F238E27FC236}">
              <a16:creationId xmlns:a16="http://schemas.microsoft.com/office/drawing/2014/main" id="{86EF5AD4-1BA4-414C-9762-900FA46FBB32}"/>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54" name="Picture 120" descr="http://www.jadecor.de/images/spacer.gif">
          <a:extLst>
            <a:ext uri="{FF2B5EF4-FFF2-40B4-BE49-F238E27FC236}">
              <a16:creationId xmlns:a16="http://schemas.microsoft.com/office/drawing/2014/main" id="{D629B7CB-12C1-42CD-801F-9FDC41B4CDC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55" name="Picture 121" descr="http://www.jadecor.de/images/spacer.gif">
          <a:extLst>
            <a:ext uri="{FF2B5EF4-FFF2-40B4-BE49-F238E27FC236}">
              <a16:creationId xmlns:a16="http://schemas.microsoft.com/office/drawing/2014/main" id="{43308A4D-5D6F-409C-ABD4-9929A28BD33F}"/>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56" name="Picture 106" descr="http://www.jadecor.de/images/spacer.gif">
          <a:extLst>
            <a:ext uri="{FF2B5EF4-FFF2-40B4-BE49-F238E27FC236}">
              <a16:creationId xmlns:a16="http://schemas.microsoft.com/office/drawing/2014/main" id="{A7E5798F-98BC-494F-A3D1-C23C3F567C3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57" name="Picture 107" descr="http://www.jadecor.de/images/spacer.gif">
          <a:extLst>
            <a:ext uri="{FF2B5EF4-FFF2-40B4-BE49-F238E27FC236}">
              <a16:creationId xmlns:a16="http://schemas.microsoft.com/office/drawing/2014/main" id="{899DE60B-F59D-4B6B-9120-692F5A97409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58" name="Picture 120" descr="http://www.jadecor.de/images/spacer.gif">
          <a:extLst>
            <a:ext uri="{FF2B5EF4-FFF2-40B4-BE49-F238E27FC236}">
              <a16:creationId xmlns:a16="http://schemas.microsoft.com/office/drawing/2014/main" id="{FEA2C9E9-380E-472B-87AC-AD5CCC3DA81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59" name="Picture 121" descr="http://www.jadecor.de/images/spacer.gif">
          <a:extLst>
            <a:ext uri="{FF2B5EF4-FFF2-40B4-BE49-F238E27FC236}">
              <a16:creationId xmlns:a16="http://schemas.microsoft.com/office/drawing/2014/main" id="{4915DFDD-B6E1-48A5-A69A-258F49BB4F5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17</xdr:row>
      <xdr:rowOff>0</xdr:rowOff>
    </xdr:from>
    <xdr:to>
      <xdr:col>6</xdr:col>
      <xdr:colOff>9525</xdr:colOff>
      <xdr:row>17</xdr:row>
      <xdr:rowOff>0</xdr:rowOff>
    </xdr:to>
    <xdr:pic>
      <xdr:nvPicPr>
        <xdr:cNvPr id="60" name="Picture 307" descr="http://www.jadecor.de/images/spacer.gif">
          <a:extLst>
            <a:ext uri="{FF2B5EF4-FFF2-40B4-BE49-F238E27FC236}">
              <a16:creationId xmlns:a16="http://schemas.microsoft.com/office/drawing/2014/main" id="{D630CF86-3052-4936-B0DB-47F6C2D1989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381375"/>
          <a:ext cx="9525" cy="0"/>
        </a:xfrm>
        <a:prstGeom prst="rect">
          <a:avLst/>
        </a:prstGeom>
        <a:noFill/>
        <a:ln w="9525">
          <a:noFill/>
          <a:miter lim="800000"/>
          <a:headEnd/>
          <a:tailEnd/>
        </a:ln>
      </xdr:spPr>
    </xdr:pic>
    <xdr:clientData/>
  </xdr:twoCellAnchor>
  <xdr:twoCellAnchor>
    <xdr:from>
      <xdr:col>6</xdr:col>
      <xdr:colOff>0</xdr:colOff>
      <xdr:row>17</xdr:row>
      <xdr:rowOff>0</xdr:rowOff>
    </xdr:from>
    <xdr:to>
      <xdr:col>6</xdr:col>
      <xdr:colOff>9525</xdr:colOff>
      <xdr:row>17</xdr:row>
      <xdr:rowOff>0</xdr:rowOff>
    </xdr:to>
    <xdr:pic>
      <xdr:nvPicPr>
        <xdr:cNvPr id="61" name="Picture 308" descr="http://www.jadecor.de/images/spacer.gif">
          <a:extLst>
            <a:ext uri="{FF2B5EF4-FFF2-40B4-BE49-F238E27FC236}">
              <a16:creationId xmlns:a16="http://schemas.microsoft.com/office/drawing/2014/main" id="{8053008A-0F45-4271-84DF-D212CE45F2EE}"/>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381375"/>
          <a:ext cx="9525" cy="0"/>
        </a:xfrm>
        <a:prstGeom prst="rect">
          <a:avLst/>
        </a:prstGeom>
        <a:noFill/>
        <a:ln w="9525">
          <a:noFill/>
          <a:miter lim="800000"/>
          <a:headEnd/>
          <a:tailEnd/>
        </a:ln>
      </xdr:spPr>
    </xdr:pic>
    <xdr:clientData/>
  </xdr:twoCellAnchor>
  <xdr:twoCellAnchor>
    <xdr:from>
      <xdr:col>6</xdr:col>
      <xdr:colOff>0</xdr:colOff>
      <xdr:row>24</xdr:row>
      <xdr:rowOff>0</xdr:rowOff>
    </xdr:from>
    <xdr:to>
      <xdr:col>6</xdr:col>
      <xdr:colOff>9525</xdr:colOff>
      <xdr:row>24</xdr:row>
      <xdr:rowOff>0</xdr:rowOff>
    </xdr:to>
    <xdr:pic>
      <xdr:nvPicPr>
        <xdr:cNvPr id="62" name="Picture 309" descr="http://www.jadecor.de/images/spacer.gif">
          <a:extLst>
            <a:ext uri="{FF2B5EF4-FFF2-40B4-BE49-F238E27FC236}">
              <a16:creationId xmlns:a16="http://schemas.microsoft.com/office/drawing/2014/main" id="{FC9A9B20-444E-4F22-9D36-C09B08E3983C}"/>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4714875"/>
          <a:ext cx="9525" cy="0"/>
        </a:xfrm>
        <a:prstGeom prst="rect">
          <a:avLst/>
        </a:prstGeom>
        <a:noFill/>
        <a:ln w="9525">
          <a:noFill/>
          <a:miter lim="800000"/>
          <a:headEnd/>
          <a:tailEnd/>
        </a:ln>
      </xdr:spPr>
    </xdr:pic>
    <xdr:clientData/>
  </xdr:twoCellAnchor>
  <xdr:twoCellAnchor>
    <xdr:from>
      <xdr:col>6</xdr:col>
      <xdr:colOff>0</xdr:colOff>
      <xdr:row>24</xdr:row>
      <xdr:rowOff>0</xdr:rowOff>
    </xdr:from>
    <xdr:to>
      <xdr:col>6</xdr:col>
      <xdr:colOff>9525</xdr:colOff>
      <xdr:row>24</xdr:row>
      <xdr:rowOff>0</xdr:rowOff>
    </xdr:to>
    <xdr:pic>
      <xdr:nvPicPr>
        <xdr:cNvPr id="63" name="Picture 310" descr="http://www.jadecor.de/images/spacer.gif">
          <a:extLst>
            <a:ext uri="{FF2B5EF4-FFF2-40B4-BE49-F238E27FC236}">
              <a16:creationId xmlns:a16="http://schemas.microsoft.com/office/drawing/2014/main" id="{6E9A488B-0C0A-461D-A6BD-D8B331DAEAAE}"/>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4714875"/>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64" name="Picture 323" descr="http://www.jadecor.de/images/spacer.gif">
          <a:extLst>
            <a:ext uri="{FF2B5EF4-FFF2-40B4-BE49-F238E27FC236}">
              <a16:creationId xmlns:a16="http://schemas.microsoft.com/office/drawing/2014/main" id="{4ECAE9A5-745B-413C-AF2C-D604BFC82222}"/>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65" name="Picture 324" descr="http://www.jadecor.de/images/spacer.gif">
          <a:extLst>
            <a:ext uri="{FF2B5EF4-FFF2-40B4-BE49-F238E27FC236}">
              <a16:creationId xmlns:a16="http://schemas.microsoft.com/office/drawing/2014/main" id="{97065326-3D85-45CE-A0E8-4C4384D7814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66" name="Picture 337" descr="http://www.jadecor.de/images/spacer.gif">
          <a:extLst>
            <a:ext uri="{FF2B5EF4-FFF2-40B4-BE49-F238E27FC236}">
              <a16:creationId xmlns:a16="http://schemas.microsoft.com/office/drawing/2014/main" id="{AE9C7822-0642-48D3-BE00-A83DDC7DEC4C}"/>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67" name="Picture 338" descr="http://www.jadecor.de/images/spacer.gif">
          <a:extLst>
            <a:ext uri="{FF2B5EF4-FFF2-40B4-BE49-F238E27FC236}">
              <a16:creationId xmlns:a16="http://schemas.microsoft.com/office/drawing/2014/main" id="{4C0A1853-3306-44D9-8124-288A0E3FA70C}"/>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17</xdr:row>
      <xdr:rowOff>0</xdr:rowOff>
    </xdr:from>
    <xdr:to>
      <xdr:col>6</xdr:col>
      <xdr:colOff>9525</xdr:colOff>
      <xdr:row>17</xdr:row>
      <xdr:rowOff>0</xdr:rowOff>
    </xdr:to>
    <xdr:pic>
      <xdr:nvPicPr>
        <xdr:cNvPr id="68" name="Picture 348" descr="http://www.jadecor.de/images/spacer.gif">
          <a:extLst>
            <a:ext uri="{FF2B5EF4-FFF2-40B4-BE49-F238E27FC236}">
              <a16:creationId xmlns:a16="http://schemas.microsoft.com/office/drawing/2014/main" id="{6B0A6364-0530-4422-B416-B54769E75725}"/>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381375"/>
          <a:ext cx="9525" cy="0"/>
        </a:xfrm>
        <a:prstGeom prst="rect">
          <a:avLst/>
        </a:prstGeom>
        <a:noFill/>
        <a:ln w="9525">
          <a:noFill/>
          <a:miter lim="800000"/>
          <a:headEnd/>
          <a:tailEnd/>
        </a:ln>
      </xdr:spPr>
    </xdr:pic>
    <xdr:clientData/>
  </xdr:twoCellAnchor>
  <xdr:twoCellAnchor>
    <xdr:from>
      <xdr:col>6</xdr:col>
      <xdr:colOff>0</xdr:colOff>
      <xdr:row>17</xdr:row>
      <xdr:rowOff>0</xdr:rowOff>
    </xdr:from>
    <xdr:to>
      <xdr:col>6</xdr:col>
      <xdr:colOff>9525</xdr:colOff>
      <xdr:row>17</xdr:row>
      <xdr:rowOff>0</xdr:rowOff>
    </xdr:to>
    <xdr:pic>
      <xdr:nvPicPr>
        <xdr:cNvPr id="69" name="Picture 349" descr="http://www.jadecor.de/images/spacer.gif">
          <a:extLst>
            <a:ext uri="{FF2B5EF4-FFF2-40B4-BE49-F238E27FC236}">
              <a16:creationId xmlns:a16="http://schemas.microsoft.com/office/drawing/2014/main" id="{1225020B-150B-4C3F-B87F-69030E573449}"/>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381375"/>
          <a:ext cx="9525" cy="0"/>
        </a:xfrm>
        <a:prstGeom prst="rect">
          <a:avLst/>
        </a:prstGeom>
        <a:noFill/>
        <a:ln w="9525">
          <a:noFill/>
          <a:miter lim="800000"/>
          <a:headEnd/>
          <a:tailEnd/>
        </a:ln>
      </xdr:spPr>
    </xdr:pic>
    <xdr:clientData/>
  </xdr:twoCellAnchor>
  <xdr:twoCellAnchor>
    <xdr:from>
      <xdr:col>6</xdr:col>
      <xdr:colOff>0</xdr:colOff>
      <xdr:row>24</xdr:row>
      <xdr:rowOff>0</xdr:rowOff>
    </xdr:from>
    <xdr:to>
      <xdr:col>6</xdr:col>
      <xdr:colOff>9525</xdr:colOff>
      <xdr:row>24</xdr:row>
      <xdr:rowOff>0</xdr:rowOff>
    </xdr:to>
    <xdr:pic>
      <xdr:nvPicPr>
        <xdr:cNvPr id="70" name="Picture 350" descr="http://www.jadecor.de/images/spacer.gif">
          <a:extLst>
            <a:ext uri="{FF2B5EF4-FFF2-40B4-BE49-F238E27FC236}">
              <a16:creationId xmlns:a16="http://schemas.microsoft.com/office/drawing/2014/main" id="{4807F3E3-383E-4070-A9C3-9CD1FFE593BA}"/>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4714875"/>
          <a:ext cx="9525" cy="0"/>
        </a:xfrm>
        <a:prstGeom prst="rect">
          <a:avLst/>
        </a:prstGeom>
        <a:noFill/>
        <a:ln w="9525">
          <a:noFill/>
          <a:miter lim="800000"/>
          <a:headEnd/>
          <a:tailEnd/>
        </a:ln>
      </xdr:spPr>
    </xdr:pic>
    <xdr:clientData/>
  </xdr:twoCellAnchor>
  <xdr:twoCellAnchor>
    <xdr:from>
      <xdr:col>6</xdr:col>
      <xdr:colOff>0</xdr:colOff>
      <xdr:row>24</xdr:row>
      <xdr:rowOff>0</xdr:rowOff>
    </xdr:from>
    <xdr:to>
      <xdr:col>6</xdr:col>
      <xdr:colOff>9525</xdr:colOff>
      <xdr:row>24</xdr:row>
      <xdr:rowOff>0</xdr:rowOff>
    </xdr:to>
    <xdr:pic>
      <xdr:nvPicPr>
        <xdr:cNvPr id="71" name="Picture 351" descr="http://www.jadecor.de/images/spacer.gif">
          <a:extLst>
            <a:ext uri="{FF2B5EF4-FFF2-40B4-BE49-F238E27FC236}">
              <a16:creationId xmlns:a16="http://schemas.microsoft.com/office/drawing/2014/main" id="{6297CFB4-E4FB-4C18-913C-B5FBC47444B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4714875"/>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72" name="Picture 364" descr="http://www.jadecor.de/images/spacer.gif">
          <a:extLst>
            <a:ext uri="{FF2B5EF4-FFF2-40B4-BE49-F238E27FC236}">
              <a16:creationId xmlns:a16="http://schemas.microsoft.com/office/drawing/2014/main" id="{3EEA94A2-6C23-4165-8F23-353AACAD6C21}"/>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73" name="Picture 365" descr="http://www.jadecor.de/images/spacer.gif">
          <a:extLst>
            <a:ext uri="{FF2B5EF4-FFF2-40B4-BE49-F238E27FC236}">
              <a16:creationId xmlns:a16="http://schemas.microsoft.com/office/drawing/2014/main" id="{F6D78400-5639-4DC1-ACBD-47E622EB67C9}"/>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74" name="Picture 378" descr="http://www.jadecor.de/images/spacer.gif">
          <a:extLst>
            <a:ext uri="{FF2B5EF4-FFF2-40B4-BE49-F238E27FC236}">
              <a16:creationId xmlns:a16="http://schemas.microsoft.com/office/drawing/2014/main" id="{61A78A0E-BBDE-4A6B-BB9D-10D7815B51C1}"/>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75" name="Picture 379" descr="http://www.jadecor.de/images/spacer.gif">
          <a:extLst>
            <a:ext uri="{FF2B5EF4-FFF2-40B4-BE49-F238E27FC236}">
              <a16:creationId xmlns:a16="http://schemas.microsoft.com/office/drawing/2014/main" id="{1A9BD3EF-B20E-4F29-80D2-400341587F84}"/>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17</xdr:row>
      <xdr:rowOff>0</xdr:rowOff>
    </xdr:from>
    <xdr:to>
      <xdr:col>6</xdr:col>
      <xdr:colOff>9525</xdr:colOff>
      <xdr:row>17</xdr:row>
      <xdr:rowOff>0</xdr:rowOff>
    </xdr:to>
    <xdr:pic>
      <xdr:nvPicPr>
        <xdr:cNvPr id="76" name="Picture 389" descr="http://www.jadecor.de/images/spacer.gif">
          <a:extLst>
            <a:ext uri="{FF2B5EF4-FFF2-40B4-BE49-F238E27FC236}">
              <a16:creationId xmlns:a16="http://schemas.microsoft.com/office/drawing/2014/main" id="{02FD3D91-033A-41CA-8CC1-D2D894C1FBDB}"/>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381375"/>
          <a:ext cx="9525" cy="0"/>
        </a:xfrm>
        <a:prstGeom prst="rect">
          <a:avLst/>
        </a:prstGeom>
        <a:noFill/>
        <a:ln w="9525">
          <a:noFill/>
          <a:miter lim="800000"/>
          <a:headEnd/>
          <a:tailEnd/>
        </a:ln>
      </xdr:spPr>
    </xdr:pic>
    <xdr:clientData/>
  </xdr:twoCellAnchor>
  <xdr:twoCellAnchor>
    <xdr:from>
      <xdr:col>6</xdr:col>
      <xdr:colOff>0</xdr:colOff>
      <xdr:row>17</xdr:row>
      <xdr:rowOff>0</xdr:rowOff>
    </xdr:from>
    <xdr:to>
      <xdr:col>6</xdr:col>
      <xdr:colOff>9525</xdr:colOff>
      <xdr:row>17</xdr:row>
      <xdr:rowOff>0</xdr:rowOff>
    </xdr:to>
    <xdr:pic>
      <xdr:nvPicPr>
        <xdr:cNvPr id="77" name="Picture 390" descr="http://www.jadecor.de/images/spacer.gif">
          <a:extLst>
            <a:ext uri="{FF2B5EF4-FFF2-40B4-BE49-F238E27FC236}">
              <a16:creationId xmlns:a16="http://schemas.microsoft.com/office/drawing/2014/main" id="{A9A2A1FE-0C7F-42CF-A412-8D544B7E754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381375"/>
          <a:ext cx="9525" cy="0"/>
        </a:xfrm>
        <a:prstGeom prst="rect">
          <a:avLst/>
        </a:prstGeom>
        <a:noFill/>
        <a:ln w="9525">
          <a:noFill/>
          <a:miter lim="800000"/>
          <a:headEnd/>
          <a:tailEnd/>
        </a:ln>
      </xdr:spPr>
    </xdr:pic>
    <xdr:clientData/>
  </xdr:twoCellAnchor>
  <xdr:twoCellAnchor>
    <xdr:from>
      <xdr:col>6</xdr:col>
      <xdr:colOff>0</xdr:colOff>
      <xdr:row>24</xdr:row>
      <xdr:rowOff>0</xdr:rowOff>
    </xdr:from>
    <xdr:to>
      <xdr:col>6</xdr:col>
      <xdr:colOff>9525</xdr:colOff>
      <xdr:row>24</xdr:row>
      <xdr:rowOff>0</xdr:rowOff>
    </xdr:to>
    <xdr:pic>
      <xdr:nvPicPr>
        <xdr:cNvPr id="78" name="Picture 391" descr="http://www.jadecor.de/images/spacer.gif">
          <a:extLst>
            <a:ext uri="{FF2B5EF4-FFF2-40B4-BE49-F238E27FC236}">
              <a16:creationId xmlns:a16="http://schemas.microsoft.com/office/drawing/2014/main" id="{BEB12053-78A2-402B-9B6D-7D2261CB3A7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4714875"/>
          <a:ext cx="9525" cy="0"/>
        </a:xfrm>
        <a:prstGeom prst="rect">
          <a:avLst/>
        </a:prstGeom>
        <a:noFill/>
        <a:ln w="9525">
          <a:noFill/>
          <a:miter lim="800000"/>
          <a:headEnd/>
          <a:tailEnd/>
        </a:ln>
      </xdr:spPr>
    </xdr:pic>
    <xdr:clientData/>
  </xdr:twoCellAnchor>
  <xdr:twoCellAnchor>
    <xdr:from>
      <xdr:col>6</xdr:col>
      <xdr:colOff>0</xdr:colOff>
      <xdr:row>24</xdr:row>
      <xdr:rowOff>0</xdr:rowOff>
    </xdr:from>
    <xdr:to>
      <xdr:col>6</xdr:col>
      <xdr:colOff>9525</xdr:colOff>
      <xdr:row>24</xdr:row>
      <xdr:rowOff>0</xdr:rowOff>
    </xdr:to>
    <xdr:pic>
      <xdr:nvPicPr>
        <xdr:cNvPr id="79" name="Picture 392" descr="http://www.jadecor.de/images/spacer.gif">
          <a:extLst>
            <a:ext uri="{FF2B5EF4-FFF2-40B4-BE49-F238E27FC236}">
              <a16:creationId xmlns:a16="http://schemas.microsoft.com/office/drawing/2014/main" id="{44EF1597-1C9E-49EF-A784-BDC96DBAB87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4714875"/>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80" name="Picture 405" descr="http://www.jadecor.de/images/spacer.gif">
          <a:extLst>
            <a:ext uri="{FF2B5EF4-FFF2-40B4-BE49-F238E27FC236}">
              <a16:creationId xmlns:a16="http://schemas.microsoft.com/office/drawing/2014/main" id="{CCCF36DE-3E92-4B4D-BCA7-F7FC6231811B}"/>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81" name="Picture 406" descr="http://www.jadecor.de/images/spacer.gif">
          <a:extLst>
            <a:ext uri="{FF2B5EF4-FFF2-40B4-BE49-F238E27FC236}">
              <a16:creationId xmlns:a16="http://schemas.microsoft.com/office/drawing/2014/main" id="{F53A46E2-7898-4A5F-80D6-6C180F85410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82" name="Picture 419" descr="http://www.jadecor.de/images/spacer.gif">
          <a:extLst>
            <a:ext uri="{FF2B5EF4-FFF2-40B4-BE49-F238E27FC236}">
              <a16:creationId xmlns:a16="http://schemas.microsoft.com/office/drawing/2014/main" id="{F2DF24A4-52EC-4924-8AED-EA5D7F59443B}"/>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83" name="Picture 420" descr="http://www.jadecor.de/images/spacer.gif">
          <a:extLst>
            <a:ext uri="{FF2B5EF4-FFF2-40B4-BE49-F238E27FC236}">
              <a16:creationId xmlns:a16="http://schemas.microsoft.com/office/drawing/2014/main" id="{1A14A1C3-1983-4D98-91F1-CFB9E82F31E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84" name="Picture 421" descr="http://www.jadecor.de/images/spacer.gif">
          <a:extLst>
            <a:ext uri="{FF2B5EF4-FFF2-40B4-BE49-F238E27FC236}">
              <a16:creationId xmlns:a16="http://schemas.microsoft.com/office/drawing/2014/main" id="{CAB985B7-D6FB-4FF1-A6C5-BA6ABAF5D55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85" name="Picture 422" descr="http://www.jadecor.de/images/spacer.gif">
          <a:extLst>
            <a:ext uri="{FF2B5EF4-FFF2-40B4-BE49-F238E27FC236}">
              <a16:creationId xmlns:a16="http://schemas.microsoft.com/office/drawing/2014/main" id="{1053A763-AC9F-4FA5-ABD9-53DE53AE1C85}"/>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86" name="Picture 423" descr="http://www.jadecor.de/images/spacer.gif">
          <a:extLst>
            <a:ext uri="{FF2B5EF4-FFF2-40B4-BE49-F238E27FC236}">
              <a16:creationId xmlns:a16="http://schemas.microsoft.com/office/drawing/2014/main" id="{32912C87-88EC-4B7C-A946-09A3A4115382}"/>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87" name="Picture 424" descr="http://www.jadecor.de/images/spacer.gif">
          <a:extLst>
            <a:ext uri="{FF2B5EF4-FFF2-40B4-BE49-F238E27FC236}">
              <a16:creationId xmlns:a16="http://schemas.microsoft.com/office/drawing/2014/main" id="{C6F9B3F9-F481-48D4-A8DE-F5562C77E2F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88" name="Picture 425" descr="http://www.jadecor.de/images/spacer.gif">
          <a:extLst>
            <a:ext uri="{FF2B5EF4-FFF2-40B4-BE49-F238E27FC236}">
              <a16:creationId xmlns:a16="http://schemas.microsoft.com/office/drawing/2014/main" id="{2D69E03A-452D-4B6F-8169-69406028BCF8}"/>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89" name="Picture 426" descr="http://www.jadecor.de/images/spacer.gif">
          <a:extLst>
            <a:ext uri="{FF2B5EF4-FFF2-40B4-BE49-F238E27FC236}">
              <a16:creationId xmlns:a16="http://schemas.microsoft.com/office/drawing/2014/main" id="{A20C6A9B-0266-4D2A-956C-C2D88DB1F83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90" name="Picture 427" descr="http://www.jadecor.de/images/spacer.gif">
          <a:extLst>
            <a:ext uri="{FF2B5EF4-FFF2-40B4-BE49-F238E27FC236}">
              <a16:creationId xmlns:a16="http://schemas.microsoft.com/office/drawing/2014/main" id="{30757BB8-03E7-4097-9A29-4CADCEB46E0B}"/>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91" name="Picture 428" descr="http://www.jadecor.de/images/spacer.gif">
          <a:extLst>
            <a:ext uri="{FF2B5EF4-FFF2-40B4-BE49-F238E27FC236}">
              <a16:creationId xmlns:a16="http://schemas.microsoft.com/office/drawing/2014/main" id="{5CD5D819-D2D8-4D4E-8D30-E2913D74C1E5}"/>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92" name="Picture 429" descr="http://www.jadecor.de/images/spacer.gif">
          <a:extLst>
            <a:ext uri="{FF2B5EF4-FFF2-40B4-BE49-F238E27FC236}">
              <a16:creationId xmlns:a16="http://schemas.microsoft.com/office/drawing/2014/main" id="{A96E8A23-251B-4D12-B967-CAA7F5E67BE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93" name="Picture 430" descr="http://www.jadecor.de/images/spacer.gif">
          <a:extLst>
            <a:ext uri="{FF2B5EF4-FFF2-40B4-BE49-F238E27FC236}">
              <a16:creationId xmlns:a16="http://schemas.microsoft.com/office/drawing/2014/main" id="{D151EE39-1BA0-453B-AE60-E58F3E5E3EF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94" name="Picture 431" descr="http://www.jadecor.de/images/spacer.gif">
          <a:extLst>
            <a:ext uri="{FF2B5EF4-FFF2-40B4-BE49-F238E27FC236}">
              <a16:creationId xmlns:a16="http://schemas.microsoft.com/office/drawing/2014/main" id="{25D67E2F-6225-48CD-921C-726D8BF56D98}"/>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95" name="Picture 432" descr="http://www.jadecor.de/images/spacer.gif">
          <a:extLst>
            <a:ext uri="{FF2B5EF4-FFF2-40B4-BE49-F238E27FC236}">
              <a16:creationId xmlns:a16="http://schemas.microsoft.com/office/drawing/2014/main" id="{62E53C98-7FA4-4609-8A60-81D907D9BE59}"/>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96" name="Picture 433" descr="http://www.jadecor.de/images/spacer.gif">
          <a:extLst>
            <a:ext uri="{FF2B5EF4-FFF2-40B4-BE49-F238E27FC236}">
              <a16:creationId xmlns:a16="http://schemas.microsoft.com/office/drawing/2014/main" id="{2D28ADE7-2712-445D-BBD8-DB49D087167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97" name="Picture 434" descr="http://www.jadecor.de/images/spacer.gif">
          <a:extLst>
            <a:ext uri="{FF2B5EF4-FFF2-40B4-BE49-F238E27FC236}">
              <a16:creationId xmlns:a16="http://schemas.microsoft.com/office/drawing/2014/main" id="{E3BB48D0-2998-44E1-AE19-E5E5FED7706A}"/>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98" name="Picture 435" descr="http://www.jadecor.de/images/spacer.gif">
          <a:extLst>
            <a:ext uri="{FF2B5EF4-FFF2-40B4-BE49-F238E27FC236}">
              <a16:creationId xmlns:a16="http://schemas.microsoft.com/office/drawing/2014/main" id="{7756EF33-72B0-46E1-8C9E-F2FAEB665ED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99" name="Picture 436" descr="http://www.jadecor.de/images/spacer.gif">
          <a:extLst>
            <a:ext uri="{FF2B5EF4-FFF2-40B4-BE49-F238E27FC236}">
              <a16:creationId xmlns:a16="http://schemas.microsoft.com/office/drawing/2014/main" id="{367EE0B7-C235-4753-9119-342BE27F384C}"/>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17</xdr:row>
      <xdr:rowOff>0</xdr:rowOff>
    </xdr:from>
    <xdr:to>
      <xdr:col>6</xdr:col>
      <xdr:colOff>9525</xdr:colOff>
      <xdr:row>17</xdr:row>
      <xdr:rowOff>0</xdr:rowOff>
    </xdr:to>
    <xdr:pic>
      <xdr:nvPicPr>
        <xdr:cNvPr id="100" name="Picture 53" descr="http://www.jadecor.de/images/spacer.gif">
          <a:extLst>
            <a:ext uri="{FF2B5EF4-FFF2-40B4-BE49-F238E27FC236}">
              <a16:creationId xmlns:a16="http://schemas.microsoft.com/office/drawing/2014/main" id="{F68F177A-1ABB-4085-B31E-7858BBDF9AEB}"/>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381375"/>
          <a:ext cx="9525" cy="0"/>
        </a:xfrm>
        <a:prstGeom prst="rect">
          <a:avLst/>
        </a:prstGeom>
        <a:noFill/>
        <a:ln w="9525">
          <a:noFill/>
          <a:miter lim="800000"/>
          <a:headEnd/>
          <a:tailEnd/>
        </a:ln>
      </xdr:spPr>
    </xdr:pic>
    <xdr:clientData/>
  </xdr:twoCellAnchor>
  <xdr:twoCellAnchor>
    <xdr:from>
      <xdr:col>6</xdr:col>
      <xdr:colOff>0</xdr:colOff>
      <xdr:row>17</xdr:row>
      <xdr:rowOff>0</xdr:rowOff>
    </xdr:from>
    <xdr:to>
      <xdr:col>6</xdr:col>
      <xdr:colOff>9525</xdr:colOff>
      <xdr:row>17</xdr:row>
      <xdr:rowOff>0</xdr:rowOff>
    </xdr:to>
    <xdr:pic>
      <xdr:nvPicPr>
        <xdr:cNvPr id="101" name="Picture 54" descr="http://www.jadecor.de/images/spacer.gif">
          <a:extLst>
            <a:ext uri="{FF2B5EF4-FFF2-40B4-BE49-F238E27FC236}">
              <a16:creationId xmlns:a16="http://schemas.microsoft.com/office/drawing/2014/main" id="{5ED27A48-B638-40A5-A48F-5A8EC52E81DE}"/>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381375"/>
          <a:ext cx="9525" cy="0"/>
        </a:xfrm>
        <a:prstGeom prst="rect">
          <a:avLst/>
        </a:prstGeom>
        <a:noFill/>
        <a:ln w="9525">
          <a:noFill/>
          <a:miter lim="800000"/>
          <a:headEnd/>
          <a:tailEnd/>
        </a:ln>
      </xdr:spPr>
    </xdr:pic>
    <xdr:clientData/>
  </xdr:twoCellAnchor>
  <xdr:twoCellAnchor>
    <xdr:from>
      <xdr:col>6</xdr:col>
      <xdr:colOff>0</xdr:colOff>
      <xdr:row>24</xdr:row>
      <xdr:rowOff>0</xdr:rowOff>
    </xdr:from>
    <xdr:to>
      <xdr:col>6</xdr:col>
      <xdr:colOff>9525</xdr:colOff>
      <xdr:row>24</xdr:row>
      <xdr:rowOff>0</xdr:rowOff>
    </xdr:to>
    <xdr:pic>
      <xdr:nvPicPr>
        <xdr:cNvPr id="102" name="Picture 73" descr="http://www.jadecor.de/images/spacer.gif">
          <a:extLst>
            <a:ext uri="{FF2B5EF4-FFF2-40B4-BE49-F238E27FC236}">
              <a16:creationId xmlns:a16="http://schemas.microsoft.com/office/drawing/2014/main" id="{D4B09C26-CF29-4488-9134-0D17C934F30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4714875"/>
          <a:ext cx="9525" cy="0"/>
        </a:xfrm>
        <a:prstGeom prst="rect">
          <a:avLst/>
        </a:prstGeom>
        <a:noFill/>
        <a:ln w="9525">
          <a:noFill/>
          <a:miter lim="800000"/>
          <a:headEnd/>
          <a:tailEnd/>
        </a:ln>
      </xdr:spPr>
    </xdr:pic>
    <xdr:clientData/>
  </xdr:twoCellAnchor>
  <xdr:twoCellAnchor>
    <xdr:from>
      <xdr:col>6</xdr:col>
      <xdr:colOff>0</xdr:colOff>
      <xdr:row>24</xdr:row>
      <xdr:rowOff>0</xdr:rowOff>
    </xdr:from>
    <xdr:to>
      <xdr:col>6</xdr:col>
      <xdr:colOff>9525</xdr:colOff>
      <xdr:row>24</xdr:row>
      <xdr:rowOff>0</xdr:rowOff>
    </xdr:to>
    <xdr:pic>
      <xdr:nvPicPr>
        <xdr:cNvPr id="103" name="Picture 74" descr="http://www.jadecor.de/images/spacer.gif">
          <a:extLst>
            <a:ext uri="{FF2B5EF4-FFF2-40B4-BE49-F238E27FC236}">
              <a16:creationId xmlns:a16="http://schemas.microsoft.com/office/drawing/2014/main" id="{2DD45E4D-D4F2-4A69-A4B7-EA109A29EC7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4714875"/>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04" name="Picture 106" descr="http://www.jadecor.de/images/spacer.gif">
          <a:extLst>
            <a:ext uri="{FF2B5EF4-FFF2-40B4-BE49-F238E27FC236}">
              <a16:creationId xmlns:a16="http://schemas.microsoft.com/office/drawing/2014/main" id="{45275153-7D80-4AC1-A5D9-4D6209ABC7FC}"/>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05" name="Picture 107" descr="http://www.jadecor.de/images/spacer.gif">
          <a:extLst>
            <a:ext uri="{FF2B5EF4-FFF2-40B4-BE49-F238E27FC236}">
              <a16:creationId xmlns:a16="http://schemas.microsoft.com/office/drawing/2014/main" id="{4C8EA4F6-B091-4F6C-830A-0EAC555FDF3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06" name="Picture 120" descr="http://www.jadecor.de/images/spacer.gif">
          <a:extLst>
            <a:ext uri="{FF2B5EF4-FFF2-40B4-BE49-F238E27FC236}">
              <a16:creationId xmlns:a16="http://schemas.microsoft.com/office/drawing/2014/main" id="{034724AB-F396-49AA-B93D-10949775EAF2}"/>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07" name="Picture 121" descr="http://www.jadecor.de/images/spacer.gif">
          <a:extLst>
            <a:ext uri="{FF2B5EF4-FFF2-40B4-BE49-F238E27FC236}">
              <a16:creationId xmlns:a16="http://schemas.microsoft.com/office/drawing/2014/main" id="{BD7773B9-1A60-4186-83F9-75210472FD19}"/>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08" name="Picture 106" descr="http://www.jadecor.de/images/spacer.gif">
          <a:extLst>
            <a:ext uri="{FF2B5EF4-FFF2-40B4-BE49-F238E27FC236}">
              <a16:creationId xmlns:a16="http://schemas.microsoft.com/office/drawing/2014/main" id="{891B39C5-4C0D-4931-B9AC-50DD16683411}"/>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09" name="Picture 107" descr="http://www.jadecor.de/images/spacer.gif">
          <a:extLst>
            <a:ext uri="{FF2B5EF4-FFF2-40B4-BE49-F238E27FC236}">
              <a16:creationId xmlns:a16="http://schemas.microsoft.com/office/drawing/2014/main" id="{E14DFC89-1EF8-491D-8BAA-F5981B95839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10" name="Picture 120" descr="http://www.jadecor.de/images/spacer.gif">
          <a:extLst>
            <a:ext uri="{FF2B5EF4-FFF2-40B4-BE49-F238E27FC236}">
              <a16:creationId xmlns:a16="http://schemas.microsoft.com/office/drawing/2014/main" id="{A9BC3A6B-269C-41FD-9B90-F2A2499243B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11" name="Picture 121" descr="http://www.jadecor.de/images/spacer.gif">
          <a:extLst>
            <a:ext uri="{FF2B5EF4-FFF2-40B4-BE49-F238E27FC236}">
              <a16:creationId xmlns:a16="http://schemas.microsoft.com/office/drawing/2014/main" id="{EE805B88-3D57-41E0-8FE0-6D7DE20AEE5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17</xdr:row>
      <xdr:rowOff>0</xdr:rowOff>
    </xdr:from>
    <xdr:to>
      <xdr:col>6</xdr:col>
      <xdr:colOff>9525</xdr:colOff>
      <xdr:row>17</xdr:row>
      <xdr:rowOff>0</xdr:rowOff>
    </xdr:to>
    <xdr:pic>
      <xdr:nvPicPr>
        <xdr:cNvPr id="112" name="Picture 307" descr="http://www.jadecor.de/images/spacer.gif">
          <a:extLst>
            <a:ext uri="{FF2B5EF4-FFF2-40B4-BE49-F238E27FC236}">
              <a16:creationId xmlns:a16="http://schemas.microsoft.com/office/drawing/2014/main" id="{5E96849B-6E54-41E2-B202-69F7266209DB}"/>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381375"/>
          <a:ext cx="9525" cy="0"/>
        </a:xfrm>
        <a:prstGeom prst="rect">
          <a:avLst/>
        </a:prstGeom>
        <a:noFill/>
        <a:ln w="9525">
          <a:noFill/>
          <a:miter lim="800000"/>
          <a:headEnd/>
          <a:tailEnd/>
        </a:ln>
      </xdr:spPr>
    </xdr:pic>
    <xdr:clientData/>
  </xdr:twoCellAnchor>
  <xdr:twoCellAnchor>
    <xdr:from>
      <xdr:col>6</xdr:col>
      <xdr:colOff>0</xdr:colOff>
      <xdr:row>17</xdr:row>
      <xdr:rowOff>0</xdr:rowOff>
    </xdr:from>
    <xdr:to>
      <xdr:col>6</xdr:col>
      <xdr:colOff>9525</xdr:colOff>
      <xdr:row>17</xdr:row>
      <xdr:rowOff>0</xdr:rowOff>
    </xdr:to>
    <xdr:pic>
      <xdr:nvPicPr>
        <xdr:cNvPr id="113" name="Picture 308" descr="http://www.jadecor.de/images/spacer.gif">
          <a:extLst>
            <a:ext uri="{FF2B5EF4-FFF2-40B4-BE49-F238E27FC236}">
              <a16:creationId xmlns:a16="http://schemas.microsoft.com/office/drawing/2014/main" id="{0B269795-BBAF-4B97-9581-7B53768C2C6B}"/>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381375"/>
          <a:ext cx="9525" cy="0"/>
        </a:xfrm>
        <a:prstGeom prst="rect">
          <a:avLst/>
        </a:prstGeom>
        <a:noFill/>
        <a:ln w="9525">
          <a:noFill/>
          <a:miter lim="800000"/>
          <a:headEnd/>
          <a:tailEnd/>
        </a:ln>
      </xdr:spPr>
    </xdr:pic>
    <xdr:clientData/>
  </xdr:twoCellAnchor>
  <xdr:twoCellAnchor>
    <xdr:from>
      <xdr:col>6</xdr:col>
      <xdr:colOff>0</xdr:colOff>
      <xdr:row>24</xdr:row>
      <xdr:rowOff>0</xdr:rowOff>
    </xdr:from>
    <xdr:to>
      <xdr:col>6</xdr:col>
      <xdr:colOff>9525</xdr:colOff>
      <xdr:row>24</xdr:row>
      <xdr:rowOff>0</xdr:rowOff>
    </xdr:to>
    <xdr:pic>
      <xdr:nvPicPr>
        <xdr:cNvPr id="114" name="Picture 309" descr="http://www.jadecor.de/images/spacer.gif">
          <a:extLst>
            <a:ext uri="{FF2B5EF4-FFF2-40B4-BE49-F238E27FC236}">
              <a16:creationId xmlns:a16="http://schemas.microsoft.com/office/drawing/2014/main" id="{13880760-C022-4817-92CB-29954A52F9EC}"/>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4714875"/>
          <a:ext cx="9525" cy="0"/>
        </a:xfrm>
        <a:prstGeom prst="rect">
          <a:avLst/>
        </a:prstGeom>
        <a:noFill/>
        <a:ln w="9525">
          <a:noFill/>
          <a:miter lim="800000"/>
          <a:headEnd/>
          <a:tailEnd/>
        </a:ln>
      </xdr:spPr>
    </xdr:pic>
    <xdr:clientData/>
  </xdr:twoCellAnchor>
  <xdr:twoCellAnchor>
    <xdr:from>
      <xdr:col>6</xdr:col>
      <xdr:colOff>0</xdr:colOff>
      <xdr:row>24</xdr:row>
      <xdr:rowOff>0</xdr:rowOff>
    </xdr:from>
    <xdr:to>
      <xdr:col>6</xdr:col>
      <xdr:colOff>9525</xdr:colOff>
      <xdr:row>24</xdr:row>
      <xdr:rowOff>0</xdr:rowOff>
    </xdr:to>
    <xdr:pic>
      <xdr:nvPicPr>
        <xdr:cNvPr id="115" name="Picture 310" descr="http://www.jadecor.de/images/spacer.gif">
          <a:extLst>
            <a:ext uri="{FF2B5EF4-FFF2-40B4-BE49-F238E27FC236}">
              <a16:creationId xmlns:a16="http://schemas.microsoft.com/office/drawing/2014/main" id="{F6F3A9FD-743D-4BA3-9CC1-7C5B0DD8A61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4714875"/>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16" name="Picture 323" descr="http://www.jadecor.de/images/spacer.gif">
          <a:extLst>
            <a:ext uri="{FF2B5EF4-FFF2-40B4-BE49-F238E27FC236}">
              <a16:creationId xmlns:a16="http://schemas.microsoft.com/office/drawing/2014/main" id="{BD18F869-DDBC-4116-9122-A17FA4CB8ACF}"/>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17" name="Picture 324" descr="http://www.jadecor.de/images/spacer.gif">
          <a:extLst>
            <a:ext uri="{FF2B5EF4-FFF2-40B4-BE49-F238E27FC236}">
              <a16:creationId xmlns:a16="http://schemas.microsoft.com/office/drawing/2014/main" id="{E1CEA36F-241C-4DE2-A45F-816C625F5A29}"/>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18" name="Picture 337" descr="http://www.jadecor.de/images/spacer.gif">
          <a:extLst>
            <a:ext uri="{FF2B5EF4-FFF2-40B4-BE49-F238E27FC236}">
              <a16:creationId xmlns:a16="http://schemas.microsoft.com/office/drawing/2014/main" id="{78E27C51-2DF1-443B-8A64-F196141D3FF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19" name="Picture 338" descr="http://www.jadecor.de/images/spacer.gif">
          <a:extLst>
            <a:ext uri="{FF2B5EF4-FFF2-40B4-BE49-F238E27FC236}">
              <a16:creationId xmlns:a16="http://schemas.microsoft.com/office/drawing/2014/main" id="{EDEED1A6-6DA5-4440-8F0C-D2AF7E93EA98}"/>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17</xdr:row>
      <xdr:rowOff>0</xdr:rowOff>
    </xdr:from>
    <xdr:to>
      <xdr:col>6</xdr:col>
      <xdr:colOff>9525</xdr:colOff>
      <xdr:row>17</xdr:row>
      <xdr:rowOff>0</xdr:rowOff>
    </xdr:to>
    <xdr:pic>
      <xdr:nvPicPr>
        <xdr:cNvPr id="120" name="Picture 348" descr="http://www.jadecor.de/images/spacer.gif">
          <a:extLst>
            <a:ext uri="{FF2B5EF4-FFF2-40B4-BE49-F238E27FC236}">
              <a16:creationId xmlns:a16="http://schemas.microsoft.com/office/drawing/2014/main" id="{0C4F0F9B-58D1-476E-8B42-1E1D10F1B34A}"/>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381375"/>
          <a:ext cx="9525" cy="0"/>
        </a:xfrm>
        <a:prstGeom prst="rect">
          <a:avLst/>
        </a:prstGeom>
        <a:noFill/>
        <a:ln w="9525">
          <a:noFill/>
          <a:miter lim="800000"/>
          <a:headEnd/>
          <a:tailEnd/>
        </a:ln>
      </xdr:spPr>
    </xdr:pic>
    <xdr:clientData/>
  </xdr:twoCellAnchor>
  <xdr:twoCellAnchor>
    <xdr:from>
      <xdr:col>6</xdr:col>
      <xdr:colOff>0</xdr:colOff>
      <xdr:row>17</xdr:row>
      <xdr:rowOff>0</xdr:rowOff>
    </xdr:from>
    <xdr:to>
      <xdr:col>6</xdr:col>
      <xdr:colOff>9525</xdr:colOff>
      <xdr:row>17</xdr:row>
      <xdr:rowOff>0</xdr:rowOff>
    </xdr:to>
    <xdr:pic>
      <xdr:nvPicPr>
        <xdr:cNvPr id="121" name="Picture 349" descr="http://www.jadecor.de/images/spacer.gif">
          <a:extLst>
            <a:ext uri="{FF2B5EF4-FFF2-40B4-BE49-F238E27FC236}">
              <a16:creationId xmlns:a16="http://schemas.microsoft.com/office/drawing/2014/main" id="{A4459CED-DAFB-4BA3-AE2C-E51CE3F2279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381375"/>
          <a:ext cx="9525" cy="0"/>
        </a:xfrm>
        <a:prstGeom prst="rect">
          <a:avLst/>
        </a:prstGeom>
        <a:noFill/>
        <a:ln w="9525">
          <a:noFill/>
          <a:miter lim="800000"/>
          <a:headEnd/>
          <a:tailEnd/>
        </a:ln>
      </xdr:spPr>
    </xdr:pic>
    <xdr:clientData/>
  </xdr:twoCellAnchor>
  <xdr:twoCellAnchor>
    <xdr:from>
      <xdr:col>6</xdr:col>
      <xdr:colOff>0</xdr:colOff>
      <xdr:row>24</xdr:row>
      <xdr:rowOff>0</xdr:rowOff>
    </xdr:from>
    <xdr:to>
      <xdr:col>6</xdr:col>
      <xdr:colOff>9525</xdr:colOff>
      <xdr:row>24</xdr:row>
      <xdr:rowOff>0</xdr:rowOff>
    </xdr:to>
    <xdr:pic>
      <xdr:nvPicPr>
        <xdr:cNvPr id="122" name="Picture 350" descr="http://www.jadecor.de/images/spacer.gif">
          <a:extLst>
            <a:ext uri="{FF2B5EF4-FFF2-40B4-BE49-F238E27FC236}">
              <a16:creationId xmlns:a16="http://schemas.microsoft.com/office/drawing/2014/main" id="{D3B2944E-1BD7-4C7A-80DD-3A6D89E9B904}"/>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4714875"/>
          <a:ext cx="9525" cy="0"/>
        </a:xfrm>
        <a:prstGeom prst="rect">
          <a:avLst/>
        </a:prstGeom>
        <a:noFill/>
        <a:ln w="9525">
          <a:noFill/>
          <a:miter lim="800000"/>
          <a:headEnd/>
          <a:tailEnd/>
        </a:ln>
      </xdr:spPr>
    </xdr:pic>
    <xdr:clientData/>
  </xdr:twoCellAnchor>
  <xdr:twoCellAnchor>
    <xdr:from>
      <xdr:col>6</xdr:col>
      <xdr:colOff>0</xdr:colOff>
      <xdr:row>24</xdr:row>
      <xdr:rowOff>0</xdr:rowOff>
    </xdr:from>
    <xdr:to>
      <xdr:col>6</xdr:col>
      <xdr:colOff>9525</xdr:colOff>
      <xdr:row>24</xdr:row>
      <xdr:rowOff>0</xdr:rowOff>
    </xdr:to>
    <xdr:pic>
      <xdr:nvPicPr>
        <xdr:cNvPr id="123" name="Picture 351" descr="http://www.jadecor.de/images/spacer.gif">
          <a:extLst>
            <a:ext uri="{FF2B5EF4-FFF2-40B4-BE49-F238E27FC236}">
              <a16:creationId xmlns:a16="http://schemas.microsoft.com/office/drawing/2014/main" id="{6EBC853B-223A-46B4-B5C5-653E6D52F8B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4714875"/>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24" name="Picture 364" descr="http://www.jadecor.de/images/spacer.gif">
          <a:extLst>
            <a:ext uri="{FF2B5EF4-FFF2-40B4-BE49-F238E27FC236}">
              <a16:creationId xmlns:a16="http://schemas.microsoft.com/office/drawing/2014/main" id="{88324C9E-31FC-428D-B83A-EF613C6B9F98}"/>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25" name="Picture 365" descr="http://www.jadecor.de/images/spacer.gif">
          <a:extLst>
            <a:ext uri="{FF2B5EF4-FFF2-40B4-BE49-F238E27FC236}">
              <a16:creationId xmlns:a16="http://schemas.microsoft.com/office/drawing/2014/main" id="{DFE694E9-8F39-4E6F-97AB-967BC0DA7EF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26" name="Picture 378" descr="http://www.jadecor.de/images/spacer.gif">
          <a:extLst>
            <a:ext uri="{FF2B5EF4-FFF2-40B4-BE49-F238E27FC236}">
              <a16:creationId xmlns:a16="http://schemas.microsoft.com/office/drawing/2014/main" id="{1F06E005-3235-4862-8908-58F06C865E6C}"/>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27" name="Picture 379" descr="http://www.jadecor.de/images/spacer.gif">
          <a:extLst>
            <a:ext uri="{FF2B5EF4-FFF2-40B4-BE49-F238E27FC236}">
              <a16:creationId xmlns:a16="http://schemas.microsoft.com/office/drawing/2014/main" id="{CD57FE4D-2340-45B7-99CC-762B5FAF048E}"/>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17</xdr:row>
      <xdr:rowOff>0</xdr:rowOff>
    </xdr:from>
    <xdr:to>
      <xdr:col>6</xdr:col>
      <xdr:colOff>9525</xdr:colOff>
      <xdr:row>17</xdr:row>
      <xdr:rowOff>0</xdr:rowOff>
    </xdr:to>
    <xdr:pic>
      <xdr:nvPicPr>
        <xdr:cNvPr id="128" name="Picture 389" descr="http://www.jadecor.de/images/spacer.gif">
          <a:extLst>
            <a:ext uri="{FF2B5EF4-FFF2-40B4-BE49-F238E27FC236}">
              <a16:creationId xmlns:a16="http://schemas.microsoft.com/office/drawing/2014/main" id="{28D1D33B-079C-4AA1-8DA0-A298F6631C1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381375"/>
          <a:ext cx="9525" cy="0"/>
        </a:xfrm>
        <a:prstGeom prst="rect">
          <a:avLst/>
        </a:prstGeom>
        <a:noFill/>
        <a:ln w="9525">
          <a:noFill/>
          <a:miter lim="800000"/>
          <a:headEnd/>
          <a:tailEnd/>
        </a:ln>
      </xdr:spPr>
    </xdr:pic>
    <xdr:clientData/>
  </xdr:twoCellAnchor>
  <xdr:twoCellAnchor>
    <xdr:from>
      <xdr:col>6</xdr:col>
      <xdr:colOff>0</xdr:colOff>
      <xdr:row>17</xdr:row>
      <xdr:rowOff>0</xdr:rowOff>
    </xdr:from>
    <xdr:to>
      <xdr:col>6</xdr:col>
      <xdr:colOff>9525</xdr:colOff>
      <xdr:row>17</xdr:row>
      <xdr:rowOff>0</xdr:rowOff>
    </xdr:to>
    <xdr:pic>
      <xdr:nvPicPr>
        <xdr:cNvPr id="129" name="Picture 390" descr="http://www.jadecor.de/images/spacer.gif">
          <a:extLst>
            <a:ext uri="{FF2B5EF4-FFF2-40B4-BE49-F238E27FC236}">
              <a16:creationId xmlns:a16="http://schemas.microsoft.com/office/drawing/2014/main" id="{913440C2-881B-437C-9B63-1464C54ACEB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381375"/>
          <a:ext cx="9525" cy="0"/>
        </a:xfrm>
        <a:prstGeom prst="rect">
          <a:avLst/>
        </a:prstGeom>
        <a:noFill/>
        <a:ln w="9525">
          <a:noFill/>
          <a:miter lim="800000"/>
          <a:headEnd/>
          <a:tailEnd/>
        </a:ln>
      </xdr:spPr>
    </xdr:pic>
    <xdr:clientData/>
  </xdr:twoCellAnchor>
  <xdr:twoCellAnchor>
    <xdr:from>
      <xdr:col>6</xdr:col>
      <xdr:colOff>0</xdr:colOff>
      <xdr:row>24</xdr:row>
      <xdr:rowOff>0</xdr:rowOff>
    </xdr:from>
    <xdr:to>
      <xdr:col>6</xdr:col>
      <xdr:colOff>9525</xdr:colOff>
      <xdr:row>24</xdr:row>
      <xdr:rowOff>0</xdr:rowOff>
    </xdr:to>
    <xdr:pic>
      <xdr:nvPicPr>
        <xdr:cNvPr id="130" name="Picture 391" descr="http://www.jadecor.de/images/spacer.gif">
          <a:extLst>
            <a:ext uri="{FF2B5EF4-FFF2-40B4-BE49-F238E27FC236}">
              <a16:creationId xmlns:a16="http://schemas.microsoft.com/office/drawing/2014/main" id="{DE4C4BC3-66C7-4D64-B487-3B5C85057811}"/>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4714875"/>
          <a:ext cx="9525" cy="0"/>
        </a:xfrm>
        <a:prstGeom prst="rect">
          <a:avLst/>
        </a:prstGeom>
        <a:noFill/>
        <a:ln w="9525">
          <a:noFill/>
          <a:miter lim="800000"/>
          <a:headEnd/>
          <a:tailEnd/>
        </a:ln>
      </xdr:spPr>
    </xdr:pic>
    <xdr:clientData/>
  </xdr:twoCellAnchor>
  <xdr:twoCellAnchor>
    <xdr:from>
      <xdr:col>6</xdr:col>
      <xdr:colOff>0</xdr:colOff>
      <xdr:row>24</xdr:row>
      <xdr:rowOff>0</xdr:rowOff>
    </xdr:from>
    <xdr:to>
      <xdr:col>6</xdr:col>
      <xdr:colOff>9525</xdr:colOff>
      <xdr:row>24</xdr:row>
      <xdr:rowOff>0</xdr:rowOff>
    </xdr:to>
    <xdr:pic>
      <xdr:nvPicPr>
        <xdr:cNvPr id="131" name="Picture 392" descr="http://www.jadecor.de/images/spacer.gif">
          <a:extLst>
            <a:ext uri="{FF2B5EF4-FFF2-40B4-BE49-F238E27FC236}">
              <a16:creationId xmlns:a16="http://schemas.microsoft.com/office/drawing/2014/main" id="{9D2A47C0-6515-485E-9938-293DFDC15B94}"/>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4714875"/>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32" name="Picture 405" descr="http://www.jadecor.de/images/spacer.gif">
          <a:extLst>
            <a:ext uri="{FF2B5EF4-FFF2-40B4-BE49-F238E27FC236}">
              <a16:creationId xmlns:a16="http://schemas.microsoft.com/office/drawing/2014/main" id="{E0529678-F142-4E95-A97A-DB2EA7B8A18A}"/>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33" name="Picture 406" descr="http://www.jadecor.de/images/spacer.gif">
          <a:extLst>
            <a:ext uri="{FF2B5EF4-FFF2-40B4-BE49-F238E27FC236}">
              <a16:creationId xmlns:a16="http://schemas.microsoft.com/office/drawing/2014/main" id="{E58ADC78-7165-4CE4-AE6D-5A9AF8851C6B}"/>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34" name="Picture 419" descr="http://www.jadecor.de/images/spacer.gif">
          <a:extLst>
            <a:ext uri="{FF2B5EF4-FFF2-40B4-BE49-F238E27FC236}">
              <a16:creationId xmlns:a16="http://schemas.microsoft.com/office/drawing/2014/main" id="{87C6FA46-E3EA-4FAA-A039-DCDC152BEDBC}"/>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35" name="Picture 420" descr="http://www.jadecor.de/images/spacer.gif">
          <a:extLst>
            <a:ext uri="{FF2B5EF4-FFF2-40B4-BE49-F238E27FC236}">
              <a16:creationId xmlns:a16="http://schemas.microsoft.com/office/drawing/2014/main" id="{D45400D0-FD2C-46E3-B2E2-6DC1D87EFB11}"/>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36" name="Picture 421" descr="http://www.jadecor.de/images/spacer.gif">
          <a:extLst>
            <a:ext uri="{FF2B5EF4-FFF2-40B4-BE49-F238E27FC236}">
              <a16:creationId xmlns:a16="http://schemas.microsoft.com/office/drawing/2014/main" id="{4C52155E-3CA8-4F3A-8814-9DAD300A6A4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37" name="Picture 422" descr="http://www.jadecor.de/images/spacer.gif">
          <a:extLst>
            <a:ext uri="{FF2B5EF4-FFF2-40B4-BE49-F238E27FC236}">
              <a16:creationId xmlns:a16="http://schemas.microsoft.com/office/drawing/2014/main" id="{F472D905-F458-4031-A057-C54B93A9EC7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38" name="Picture 423" descr="http://www.jadecor.de/images/spacer.gif">
          <a:extLst>
            <a:ext uri="{FF2B5EF4-FFF2-40B4-BE49-F238E27FC236}">
              <a16:creationId xmlns:a16="http://schemas.microsoft.com/office/drawing/2014/main" id="{99C71F24-7B0F-44B0-8264-8CBC0ABB3EA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7</xdr:row>
      <xdr:rowOff>0</xdr:rowOff>
    </xdr:from>
    <xdr:to>
      <xdr:col>6</xdr:col>
      <xdr:colOff>9525</xdr:colOff>
      <xdr:row>7</xdr:row>
      <xdr:rowOff>0</xdr:rowOff>
    </xdr:to>
    <xdr:pic>
      <xdr:nvPicPr>
        <xdr:cNvPr id="139" name="Picture 424" descr="http://www.jadecor.de/images/spacer.gif">
          <a:extLst>
            <a:ext uri="{FF2B5EF4-FFF2-40B4-BE49-F238E27FC236}">
              <a16:creationId xmlns:a16="http://schemas.microsoft.com/office/drawing/2014/main" id="{EB2C5849-AA47-48B7-A169-5A358536BD4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63830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140" name="Picture 425" descr="http://www.jadecor.de/images/spacer.gif">
          <a:extLst>
            <a:ext uri="{FF2B5EF4-FFF2-40B4-BE49-F238E27FC236}">
              <a16:creationId xmlns:a16="http://schemas.microsoft.com/office/drawing/2014/main" id="{7D406631-88D5-4D06-8830-5095F7221BB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141" name="Picture 426" descr="http://www.jadecor.de/images/spacer.gif">
          <a:extLst>
            <a:ext uri="{FF2B5EF4-FFF2-40B4-BE49-F238E27FC236}">
              <a16:creationId xmlns:a16="http://schemas.microsoft.com/office/drawing/2014/main" id="{5A37088E-C4C1-4127-886F-2595B124D2C4}"/>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142" name="Picture 427" descr="http://www.jadecor.de/images/spacer.gif">
          <a:extLst>
            <a:ext uri="{FF2B5EF4-FFF2-40B4-BE49-F238E27FC236}">
              <a16:creationId xmlns:a16="http://schemas.microsoft.com/office/drawing/2014/main" id="{F1E79E3B-3EDB-40AF-B10F-D0A01041D9B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143" name="Picture 428" descr="http://www.jadecor.de/images/spacer.gif">
          <a:extLst>
            <a:ext uri="{FF2B5EF4-FFF2-40B4-BE49-F238E27FC236}">
              <a16:creationId xmlns:a16="http://schemas.microsoft.com/office/drawing/2014/main" id="{DE1EBAD9-4EE5-4156-9D53-F35262FDD00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144" name="Picture 429" descr="http://www.jadecor.de/images/spacer.gif">
          <a:extLst>
            <a:ext uri="{FF2B5EF4-FFF2-40B4-BE49-F238E27FC236}">
              <a16:creationId xmlns:a16="http://schemas.microsoft.com/office/drawing/2014/main" id="{BF661A71-1BF0-4248-B9FA-06B3363BF7CA}"/>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145" name="Picture 430" descr="http://www.jadecor.de/images/spacer.gif">
          <a:extLst>
            <a:ext uri="{FF2B5EF4-FFF2-40B4-BE49-F238E27FC236}">
              <a16:creationId xmlns:a16="http://schemas.microsoft.com/office/drawing/2014/main" id="{65DB5627-48F5-44B6-92C6-07135EF3319E}"/>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146" name="Picture 431" descr="http://www.jadecor.de/images/spacer.gif">
          <a:extLst>
            <a:ext uri="{FF2B5EF4-FFF2-40B4-BE49-F238E27FC236}">
              <a16:creationId xmlns:a16="http://schemas.microsoft.com/office/drawing/2014/main" id="{B6E5D9D6-8C52-4172-8FAA-9D25D75003B9}"/>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147" name="Picture 432" descr="http://www.jadecor.de/images/spacer.gif">
          <a:extLst>
            <a:ext uri="{FF2B5EF4-FFF2-40B4-BE49-F238E27FC236}">
              <a16:creationId xmlns:a16="http://schemas.microsoft.com/office/drawing/2014/main" id="{45FB13F5-0F15-454F-80A3-C91356237F9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148" name="Picture 433" descr="http://www.jadecor.de/images/spacer.gif">
          <a:extLst>
            <a:ext uri="{FF2B5EF4-FFF2-40B4-BE49-F238E27FC236}">
              <a16:creationId xmlns:a16="http://schemas.microsoft.com/office/drawing/2014/main" id="{E7AA2806-BF9D-48CC-9365-DF7815FDB30F}"/>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149" name="Picture 434" descr="http://www.jadecor.de/images/spacer.gif">
          <a:extLst>
            <a:ext uri="{FF2B5EF4-FFF2-40B4-BE49-F238E27FC236}">
              <a16:creationId xmlns:a16="http://schemas.microsoft.com/office/drawing/2014/main" id="{3F2630FA-2CBA-4052-8C0C-E99483CB4B5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150" name="Picture 435" descr="http://www.jadecor.de/images/spacer.gif">
          <a:extLst>
            <a:ext uri="{FF2B5EF4-FFF2-40B4-BE49-F238E27FC236}">
              <a16:creationId xmlns:a16="http://schemas.microsoft.com/office/drawing/2014/main" id="{3ACE23F9-884E-43F3-B133-DA9427126E18}"/>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5</xdr:row>
      <xdr:rowOff>0</xdr:rowOff>
    </xdr:from>
    <xdr:to>
      <xdr:col>6</xdr:col>
      <xdr:colOff>9525</xdr:colOff>
      <xdr:row>5</xdr:row>
      <xdr:rowOff>0</xdr:rowOff>
    </xdr:to>
    <xdr:pic>
      <xdr:nvPicPr>
        <xdr:cNvPr id="151" name="Picture 436" descr="http://www.jadecor.de/images/spacer.gif">
          <a:extLst>
            <a:ext uri="{FF2B5EF4-FFF2-40B4-BE49-F238E27FC236}">
              <a16:creationId xmlns:a16="http://schemas.microsoft.com/office/drawing/2014/main" id="{8656AFB1-C563-419E-8DB0-B7CFE8ED35AB}"/>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76350"/>
          <a:ext cx="9525" cy="0"/>
        </a:xfrm>
        <a:prstGeom prst="rect">
          <a:avLst/>
        </a:prstGeom>
        <a:noFill/>
        <a:ln w="9525">
          <a:noFill/>
          <a:miter lim="800000"/>
          <a:headEnd/>
          <a:tailEnd/>
        </a:ln>
      </xdr:spPr>
    </xdr:pic>
    <xdr:clientData/>
  </xdr:twoCellAnchor>
  <xdr:twoCellAnchor>
    <xdr:from>
      <xdr:col>6</xdr:col>
      <xdr:colOff>0</xdr:colOff>
      <xdr:row>16</xdr:row>
      <xdr:rowOff>0</xdr:rowOff>
    </xdr:from>
    <xdr:to>
      <xdr:col>6</xdr:col>
      <xdr:colOff>9525</xdr:colOff>
      <xdr:row>16</xdr:row>
      <xdr:rowOff>0</xdr:rowOff>
    </xdr:to>
    <xdr:pic>
      <xdr:nvPicPr>
        <xdr:cNvPr id="152" name="Picture 53" descr="http://www.jadecor.de/images/spacer.gif">
          <a:extLst>
            <a:ext uri="{FF2B5EF4-FFF2-40B4-BE49-F238E27FC236}">
              <a16:creationId xmlns:a16="http://schemas.microsoft.com/office/drawing/2014/main" id="{32B68BA0-3BFD-4C9C-9C55-2168B79A0204}"/>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190875"/>
          <a:ext cx="9525" cy="0"/>
        </a:xfrm>
        <a:prstGeom prst="rect">
          <a:avLst/>
        </a:prstGeom>
        <a:noFill/>
        <a:ln w="9525">
          <a:noFill/>
          <a:miter lim="800000"/>
          <a:headEnd/>
          <a:tailEnd/>
        </a:ln>
      </xdr:spPr>
    </xdr:pic>
    <xdr:clientData/>
  </xdr:twoCellAnchor>
  <xdr:twoCellAnchor>
    <xdr:from>
      <xdr:col>6</xdr:col>
      <xdr:colOff>0</xdr:colOff>
      <xdr:row>16</xdr:row>
      <xdr:rowOff>0</xdr:rowOff>
    </xdr:from>
    <xdr:to>
      <xdr:col>6</xdr:col>
      <xdr:colOff>9525</xdr:colOff>
      <xdr:row>16</xdr:row>
      <xdr:rowOff>0</xdr:rowOff>
    </xdr:to>
    <xdr:pic>
      <xdr:nvPicPr>
        <xdr:cNvPr id="153" name="Picture 54" descr="http://www.jadecor.de/images/spacer.gif">
          <a:extLst>
            <a:ext uri="{FF2B5EF4-FFF2-40B4-BE49-F238E27FC236}">
              <a16:creationId xmlns:a16="http://schemas.microsoft.com/office/drawing/2014/main" id="{44862287-ECAF-4A4F-941F-1A58626F4E3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190875"/>
          <a:ext cx="9525" cy="0"/>
        </a:xfrm>
        <a:prstGeom prst="rect">
          <a:avLst/>
        </a:prstGeom>
        <a:noFill/>
        <a:ln w="9525">
          <a:noFill/>
          <a:miter lim="800000"/>
          <a:headEnd/>
          <a:tailEnd/>
        </a:ln>
      </xdr:spPr>
    </xdr:pic>
    <xdr:clientData/>
  </xdr:twoCellAnchor>
  <xdr:twoCellAnchor>
    <xdr:from>
      <xdr:col>6</xdr:col>
      <xdr:colOff>0</xdr:colOff>
      <xdr:row>16</xdr:row>
      <xdr:rowOff>0</xdr:rowOff>
    </xdr:from>
    <xdr:to>
      <xdr:col>6</xdr:col>
      <xdr:colOff>9525</xdr:colOff>
      <xdr:row>16</xdr:row>
      <xdr:rowOff>0</xdr:rowOff>
    </xdr:to>
    <xdr:pic>
      <xdr:nvPicPr>
        <xdr:cNvPr id="154" name="Picture 307" descr="http://www.jadecor.de/images/spacer.gif">
          <a:extLst>
            <a:ext uri="{FF2B5EF4-FFF2-40B4-BE49-F238E27FC236}">
              <a16:creationId xmlns:a16="http://schemas.microsoft.com/office/drawing/2014/main" id="{437401F8-708D-43B5-B052-182DFF692392}"/>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190875"/>
          <a:ext cx="9525" cy="0"/>
        </a:xfrm>
        <a:prstGeom prst="rect">
          <a:avLst/>
        </a:prstGeom>
        <a:noFill/>
        <a:ln w="9525">
          <a:noFill/>
          <a:miter lim="800000"/>
          <a:headEnd/>
          <a:tailEnd/>
        </a:ln>
      </xdr:spPr>
    </xdr:pic>
    <xdr:clientData/>
  </xdr:twoCellAnchor>
  <xdr:twoCellAnchor>
    <xdr:from>
      <xdr:col>6</xdr:col>
      <xdr:colOff>0</xdr:colOff>
      <xdr:row>16</xdr:row>
      <xdr:rowOff>0</xdr:rowOff>
    </xdr:from>
    <xdr:to>
      <xdr:col>6</xdr:col>
      <xdr:colOff>9525</xdr:colOff>
      <xdr:row>16</xdr:row>
      <xdr:rowOff>0</xdr:rowOff>
    </xdr:to>
    <xdr:pic>
      <xdr:nvPicPr>
        <xdr:cNvPr id="155" name="Picture 308" descr="http://www.jadecor.de/images/spacer.gif">
          <a:extLst>
            <a:ext uri="{FF2B5EF4-FFF2-40B4-BE49-F238E27FC236}">
              <a16:creationId xmlns:a16="http://schemas.microsoft.com/office/drawing/2014/main" id="{EBB3100E-B631-4ECC-9D99-E04E42C70B5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190875"/>
          <a:ext cx="9525" cy="0"/>
        </a:xfrm>
        <a:prstGeom prst="rect">
          <a:avLst/>
        </a:prstGeom>
        <a:noFill/>
        <a:ln w="9525">
          <a:noFill/>
          <a:miter lim="800000"/>
          <a:headEnd/>
          <a:tailEnd/>
        </a:ln>
      </xdr:spPr>
    </xdr:pic>
    <xdr:clientData/>
  </xdr:twoCellAnchor>
  <xdr:twoCellAnchor>
    <xdr:from>
      <xdr:col>6</xdr:col>
      <xdr:colOff>0</xdr:colOff>
      <xdr:row>16</xdr:row>
      <xdr:rowOff>0</xdr:rowOff>
    </xdr:from>
    <xdr:to>
      <xdr:col>6</xdr:col>
      <xdr:colOff>9525</xdr:colOff>
      <xdr:row>16</xdr:row>
      <xdr:rowOff>0</xdr:rowOff>
    </xdr:to>
    <xdr:pic>
      <xdr:nvPicPr>
        <xdr:cNvPr id="156" name="Picture 348" descr="http://www.jadecor.de/images/spacer.gif">
          <a:extLst>
            <a:ext uri="{FF2B5EF4-FFF2-40B4-BE49-F238E27FC236}">
              <a16:creationId xmlns:a16="http://schemas.microsoft.com/office/drawing/2014/main" id="{8CA5DEFC-BD1B-4B47-94A1-D2707F631A05}"/>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190875"/>
          <a:ext cx="9525" cy="0"/>
        </a:xfrm>
        <a:prstGeom prst="rect">
          <a:avLst/>
        </a:prstGeom>
        <a:noFill/>
        <a:ln w="9525">
          <a:noFill/>
          <a:miter lim="800000"/>
          <a:headEnd/>
          <a:tailEnd/>
        </a:ln>
      </xdr:spPr>
    </xdr:pic>
    <xdr:clientData/>
  </xdr:twoCellAnchor>
  <xdr:twoCellAnchor>
    <xdr:from>
      <xdr:col>6</xdr:col>
      <xdr:colOff>0</xdr:colOff>
      <xdr:row>16</xdr:row>
      <xdr:rowOff>0</xdr:rowOff>
    </xdr:from>
    <xdr:to>
      <xdr:col>6</xdr:col>
      <xdr:colOff>9525</xdr:colOff>
      <xdr:row>16</xdr:row>
      <xdr:rowOff>0</xdr:rowOff>
    </xdr:to>
    <xdr:pic>
      <xdr:nvPicPr>
        <xdr:cNvPr id="157" name="Picture 349" descr="http://www.jadecor.de/images/spacer.gif">
          <a:extLst>
            <a:ext uri="{FF2B5EF4-FFF2-40B4-BE49-F238E27FC236}">
              <a16:creationId xmlns:a16="http://schemas.microsoft.com/office/drawing/2014/main" id="{4BD0E862-B3E2-4517-BE57-A02DD6DE89E9}"/>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190875"/>
          <a:ext cx="9525" cy="0"/>
        </a:xfrm>
        <a:prstGeom prst="rect">
          <a:avLst/>
        </a:prstGeom>
        <a:noFill/>
        <a:ln w="9525">
          <a:noFill/>
          <a:miter lim="800000"/>
          <a:headEnd/>
          <a:tailEnd/>
        </a:ln>
      </xdr:spPr>
    </xdr:pic>
    <xdr:clientData/>
  </xdr:twoCellAnchor>
  <xdr:twoCellAnchor>
    <xdr:from>
      <xdr:col>6</xdr:col>
      <xdr:colOff>0</xdr:colOff>
      <xdr:row>16</xdr:row>
      <xdr:rowOff>0</xdr:rowOff>
    </xdr:from>
    <xdr:to>
      <xdr:col>6</xdr:col>
      <xdr:colOff>9525</xdr:colOff>
      <xdr:row>16</xdr:row>
      <xdr:rowOff>0</xdr:rowOff>
    </xdr:to>
    <xdr:pic>
      <xdr:nvPicPr>
        <xdr:cNvPr id="158" name="Picture 389" descr="http://www.jadecor.de/images/spacer.gif">
          <a:extLst>
            <a:ext uri="{FF2B5EF4-FFF2-40B4-BE49-F238E27FC236}">
              <a16:creationId xmlns:a16="http://schemas.microsoft.com/office/drawing/2014/main" id="{039594A6-EDEF-4149-99C5-2A9C3F3D9E9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190875"/>
          <a:ext cx="9525" cy="0"/>
        </a:xfrm>
        <a:prstGeom prst="rect">
          <a:avLst/>
        </a:prstGeom>
        <a:noFill/>
        <a:ln w="9525">
          <a:noFill/>
          <a:miter lim="800000"/>
          <a:headEnd/>
          <a:tailEnd/>
        </a:ln>
      </xdr:spPr>
    </xdr:pic>
    <xdr:clientData/>
  </xdr:twoCellAnchor>
  <xdr:twoCellAnchor>
    <xdr:from>
      <xdr:col>6</xdr:col>
      <xdr:colOff>0</xdr:colOff>
      <xdr:row>16</xdr:row>
      <xdr:rowOff>0</xdr:rowOff>
    </xdr:from>
    <xdr:to>
      <xdr:col>6</xdr:col>
      <xdr:colOff>9525</xdr:colOff>
      <xdr:row>16</xdr:row>
      <xdr:rowOff>0</xdr:rowOff>
    </xdr:to>
    <xdr:pic>
      <xdr:nvPicPr>
        <xdr:cNvPr id="159" name="Picture 390" descr="http://www.jadecor.de/images/spacer.gif">
          <a:extLst>
            <a:ext uri="{FF2B5EF4-FFF2-40B4-BE49-F238E27FC236}">
              <a16:creationId xmlns:a16="http://schemas.microsoft.com/office/drawing/2014/main" id="{BCCD55B1-D259-4917-A6A4-2F20AD9215BB}"/>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3190875"/>
          <a:ext cx="9525" cy="0"/>
        </a:xfrm>
        <a:prstGeom prst="rect">
          <a:avLst/>
        </a:prstGeom>
        <a:noFill/>
        <a:ln w="9525">
          <a:noFill/>
          <a:miter lim="800000"/>
          <a:headEnd/>
          <a:tailEnd/>
        </a:ln>
      </xdr:spPr>
    </xdr:pic>
    <xdr:clientData/>
  </xdr:twoCellAnchor>
  <xdr:twoCellAnchor>
    <xdr:from>
      <xdr:col>6</xdr:col>
      <xdr:colOff>0</xdr:colOff>
      <xdr:row>63</xdr:row>
      <xdr:rowOff>0</xdr:rowOff>
    </xdr:from>
    <xdr:to>
      <xdr:col>6</xdr:col>
      <xdr:colOff>9525</xdr:colOff>
      <xdr:row>63</xdr:row>
      <xdr:rowOff>0</xdr:rowOff>
    </xdr:to>
    <xdr:pic>
      <xdr:nvPicPr>
        <xdr:cNvPr id="160" name="Picture 448" descr="http://www.jadecor.de/images/spacer.gif">
          <a:extLst>
            <a:ext uri="{FF2B5EF4-FFF2-40B4-BE49-F238E27FC236}">
              <a16:creationId xmlns:a16="http://schemas.microsoft.com/office/drawing/2014/main" id="{28337E9F-5265-4449-B879-E74D8C698CC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1029950"/>
          <a:ext cx="9525" cy="0"/>
        </a:xfrm>
        <a:prstGeom prst="rect">
          <a:avLst/>
        </a:prstGeom>
        <a:noFill/>
        <a:ln w="9525">
          <a:noFill/>
          <a:miter lim="800000"/>
          <a:headEnd/>
          <a:tailEnd/>
        </a:ln>
      </xdr:spPr>
    </xdr:pic>
    <xdr:clientData/>
  </xdr:twoCellAnchor>
  <xdr:twoCellAnchor>
    <xdr:from>
      <xdr:col>6</xdr:col>
      <xdr:colOff>0</xdr:colOff>
      <xdr:row>63</xdr:row>
      <xdr:rowOff>0</xdr:rowOff>
    </xdr:from>
    <xdr:to>
      <xdr:col>6</xdr:col>
      <xdr:colOff>9525</xdr:colOff>
      <xdr:row>63</xdr:row>
      <xdr:rowOff>0</xdr:rowOff>
    </xdr:to>
    <xdr:pic>
      <xdr:nvPicPr>
        <xdr:cNvPr id="161" name="Picture 449" descr="http://www.jadecor.de/images/spacer.gif">
          <a:extLst>
            <a:ext uri="{FF2B5EF4-FFF2-40B4-BE49-F238E27FC236}">
              <a16:creationId xmlns:a16="http://schemas.microsoft.com/office/drawing/2014/main" id="{ABDC9EAD-2CAC-4769-BAA2-CBD8C512B4D2}"/>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1029950"/>
          <a:ext cx="9525" cy="0"/>
        </a:xfrm>
        <a:prstGeom prst="rect">
          <a:avLst/>
        </a:prstGeom>
        <a:noFill/>
        <a:ln w="9525">
          <a:noFill/>
          <a:miter lim="800000"/>
          <a:headEnd/>
          <a:tailEnd/>
        </a:ln>
      </xdr:spPr>
    </xdr:pic>
    <xdr:clientData/>
  </xdr:twoCellAnchor>
  <xdr:twoCellAnchor>
    <xdr:from>
      <xdr:col>6</xdr:col>
      <xdr:colOff>0</xdr:colOff>
      <xdr:row>70</xdr:row>
      <xdr:rowOff>0</xdr:rowOff>
    </xdr:from>
    <xdr:to>
      <xdr:col>6</xdr:col>
      <xdr:colOff>9525</xdr:colOff>
      <xdr:row>70</xdr:row>
      <xdr:rowOff>0</xdr:rowOff>
    </xdr:to>
    <xdr:pic>
      <xdr:nvPicPr>
        <xdr:cNvPr id="162" name="Picture 450" descr="http://www.jadecor.de/images/spacer.gif">
          <a:extLst>
            <a:ext uri="{FF2B5EF4-FFF2-40B4-BE49-F238E27FC236}">
              <a16:creationId xmlns:a16="http://schemas.microsoft.com/office/drawing/2014/main" id="{657865A4-9458-435E-A1A6-D334A2E4EF1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163425"/>
          <a:ext cx="9525" cy="0"/>
        </a:xfrm>
        <a:prstGeom prst="rect">
          <a:avLst/>
        </a:prstGeom>
        <a:noFill/>
        <a:ln w="9525">
          <a:noFill/>
          <a:miter lim="800000"/>
          <a:headEnd/>
          <a:tailEnd/>
        </a:ln>
      </xdr:spPr>
    </xdr:pic>
    <xdr:clientData/>
  </xdr:twoCellAnchor>
  <xdr:twoCellAnchor>
    <xdr:from>
      <xdr:col>6</xdr:col>
      <xdr:colOff>0</xdr:colOff>
      <xdr:row>70</xdr:row>
      <xdr:rowOff>0</xdr:rowOff>
    </xdr:from>
    <xdr:to>
      <xdr:col>6</xdr:col>
      <xdr:colOff>9525</xdr:colOff>
      <xdr:row>70</xdr:row>
      <xdr:rowOff>0</xdr:rowOff>
    </xdr:to>
    <xdr:pic>
      <xdr:nvPicPr>
        <xdr:cNvPr id="163" name="Picture 451" descr="http://www.jadecor.de/images/spacer.gif">
          <a:extLst>
            <a:ext uri="{FF2B5EF4-FFF2-40B4-BE49-F238E27FC236}">
              <a16:creationId xmlns:a16="http://schemas.microsoft.com/office/drawing/2014/main" id="{E78FDFC1-6B8A-437E-BA12-4E3AB54C502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37528500" y="12163425"/>
          <a:ext cx="9525" cy="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2700</xdr:colOff>
      <xdr:row>1</xdr:row>
      <xdr:rowOff>687274</xdr:rowOff>
    </xdr:to>
    <xdr:pic>
      <xdr:nvPicPr>
        <xdr:cNvPr id="7" name="Image 6">
          <a:extLst>
            <a:ext uri="{FF2B5EF4-FFF2-40B4-BE49-F238E27FC236}">
              <a16:creationId xmlns:a16="http://schemas.microsoft.com/office/drawing/2014/main" id="{ABC6BD63-D89C-44B8-89E7-39181ABC0A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86075" y="161926"/>
          <a:ext cx="1260000" cy="687273"/>
        </a:xfrm>
        <a:prstGeom prst="rect">
          <a:avLst/>
        </a:prstGeom>
      </xdr:spPr>
    </xdr:pic>
    <xdr:clientData/>
  </xdr:twoCellAnchor>
  <xdr:twoCellAnchor editAs="oneCell">
    <xdr:from>
      <xdr:col>1</xdr:col>
      <xdr:colOff>0</xdr:colOff>
      <xdr:row>2</xdr:row>
      <xdr:rowOff>1</xdr:rowOff>
    </xdr:from>
    <xdr:to>
      <xdr:col>2</xdr:col>
      <xdr:colOff>2700</xdr:colOff>
      <xdr:row>2</xdr:row>
      <xdr:rowOff>687274</xdr:rowOff>
    </xdr:to>
    <xdr:pic>
      <xdr:nvPicPr>
        <xdr:cNvPr id="9" name="Image 8">
          <a:extLst>
            <a:ext uri="{FF2B5EF4-FFF2-40B4-BE49-F238E27FC236}">
              <a16:creationId xmlns:a16="http://schemas.microsoft.com/office/drawing/2014/main" id="{708D9509-EF09-43B9-B4A6-381DAC9E01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86075" y="1428751"/>
          <a:ext cx="1260000" cy="687273"/>
        </a:xfrm>
        <a:prstGeom prst="rect">
          <a:avLst/>
        </a:prstGeom>
      </xdr:spPr>
    </xdr:pic>
    <xdr:clientData/>
  </xdr:twoCellAnchor>
  <xdr:twoCellAnchor editAs="oneCell">
    <xdr:from>
      <xdr:col>1</xdr:col>
      <xdr:colOff>0</xdr:colOff>
      <xdr:row>3</xdr:row>
      <xdr:rowOff>1</xdr:rowOff>
    </xdr:from>
    <xdr:to>
      <xdr:col>2</xdr:col>
      <xdr:colOff>2700</xdr:colOff>
      <xdr:row>3</xdr:row>
      <xdr:rowOff>687274</xdr:rowOff>
    </xdr:to>
    <xdr:pic>
      <xdr:nvPicPr>
        <xdr:cNvPr id="11" name="Image 10">
          <a:extLst>
            <a:ext uri="{FF2B5EF4-FFF2-40B4-BE49-F238E27FC236}">
              <a16:creationId xmlns:a16="http://schemas.microsoft.com/office/drawing/2014/main" id="{AE4F2DAB-291E-49C6-87C7-92B6A00E55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86075" y="2695576"/>
          <a:ext cx="1260000" cy="687273"/>
        </a:xfrm>
        <a:prstGeom prst="rect">
          <a:avLst/>
        </a:prstGeom>
      </xdr:spPr>
    </xdr:pic>
    <xdr:clientData/>
  </xdr:twoCellAnchor>
  <xdr:twoCellAnchor editAs="oneCell">
    <xdr:from>
      <xdr:col>1</xdr:col>
      <xdr:colOff>0</xdr:colOff>
      <xdr:row>4</xdr:row>
      <xdr:rowOff>1</xdr:rowOff>
    </xdr:from>
    <xdr:to>
      <xdr:col>2</xdr:col>
      <xdr:colOff>2700</xdr:colOff>
      <xdr:row>4</xdr:row>
      <xdr:rowOff>687274</xdr:rowOff>
    </xdr:to>
    <xdr:pic>
      <xdr:nvPicPr>
        <xdr:cNvPr id="13" name="Image 12">
          <a:extLst>
            <a:ext uri="{FF2B5EF4-FFF2-40B4-BE49-F238E27FC236}">
              <a16:creationId xmlns:a16="http://schemas.microsoft.com/office/drawing/2014/main" id="{8F0F333F-48CE-4C28-BB21-4C6ECE6AAF7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86075" y="3962401"/>
          <a:ext cx="1260000" cy="687273"/>
        </a:xfrm>
        <a:prstGeom prst="rect">
          <a:avLst/>
        </a:prstGeom>
      </xdr:spPr>
    </xdr:pic>
    <xdr:clientData/>
  </xdr:twoCellAnchor>
  <xdr:twoCellAnchor editAs="oneCell">
    <xdr:from>
      <xdr:col>1</xdr:col>
      <xdr:colOff>0</xdr:colOff>
      <xdr:row>5</xdr:row>
      <xdr:rowOff>1</xdr:rowOff>
    </xdr:from>
    <xdr:to>
      <xdr:col>2</xdr:col>
      <xdr:colOff>2700</xdr:colOff>
      <xdr:row>5</xdr:row>
      <xdr:rowOff>687274</xdr:rowOff>
    </xdr:to>
    <xdr:pic>
      <xdr:nvPicPr>
        <xdr:cNvPr id="15" name="Image 14">
          <a:extLst>
            <a:ext uri="{FF2B5EF4-FFF2-40B4-BE49-F238E27FC236}">
              <a16:creationId xmlns:a16="http://schemas.microsoft.com/office/drawing/2014/main" id="{45B6C1D7-4E60-4CE6-956F-1E557137E2B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886075" y="5229226"/>
          <a:ext cx="1260000" cy="687273"/>
        </a:xfrm>
        <a:prstGeom prst="rect">
          <a:avLst/>
        </a:prstGeom>
      </xdr:spPr>
    </xdr:pic>
    <xdr:clientData/>
  </xdr:twoCellAnchor>
  <xdr:twoCellAnchor editAs="oneCell">
    <xdr:from>
      <xdr:col>1</xdr:col>
      <xdr:colOff>0</xdr:colOff>
      <xdr:row>6</xdr:row>
      <xdr:rowOff>1</xdr:rowOff>
    </xdr:from>
    <xdr:to>
      <xdr:col>2</xdr:col>
      <xdr:colOff>2700</xdr:colOff>
      <xdr:row>6</xdr:row>
      <xdr:rowOff>687274</xdr:rowOff>
    </xdr:to>
    <xdr:pic>
      <xdr:nvPicPr>
        <xdr:cNvPr id="17" name="Image 16">
          <a:extLst>
            <a:ext uri="{FF2B5EF4-FFF2-40B4-BE49-F238E27FC236}">
              <a16:creationId xmlns:a16="http://schemas.microsoft.com/office/drawing/2014/main" id="{22CEF96E-F683-460A-AFC2-ACA16DE3D82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886075" y="6496051"/>
          <a:ext cx="1260000" cy="687273"/>
        </a:xfrm>
        <a:prstGeom prst="rect">
          <a:avLst/>
        </a:prstGeom>
      </xdr:spPr>
    </xdr:pic>
    <xdr:clientData/>
  </xdr:twoCellAnchor>
  <xdr:twoCellAnchor editAs="oneCell">
    <xdr:from>
      <xdr:col>1</xdr:col>
      <xdr:colOff>0</xdr:colOff>
      <xdr:row>7</xdr:row>
      <xdr:rowOff>1</xdr:rowOff>
    </xdr:from>
    <xdr:to>
      <xdr:col>2</xdr:col>
      <xdr:colOff>2700</xdr:colOff>
      <xdr:row>7</xdr:row>
      <xdr:rowOff>687274</xdr:rowOff>
    </xdr:to>
    <xdr:pic>
      <xdr:nvPicPr>
        <xdr:cNvPr id="19" name="Image 18">
          <a:extLst>
            <a:ext uri="{FF2B5EF4-FFF2-40B4-BE49-F238E27FC236}">
              <a16:creationId xmlns:a16="http://schemas.microsoft.com/office/drawing/2014/main" id="{40164B71-3972-4DD7-9C7B-ED13FF8508D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886075" y="7762876"/>
          <a:ext cx="1260000" cy="687273"/>
        </a:xfrm>
        <a:prstGeom prst="rect">
          <a:avLst/>
        </a:prstGeom>
      </xdr:spPr>
    </xdr:pic>
    <xdr:clientData/>
  </xdr:twoCellAnchor>
  <xdr:twoCellAnchor editAs="oneCell">
    <xdr:from>
      <xdr:col>1</xdr:col>
      <xdr:colOff>0</xdr:colOff>
      <xdr:row>8</xdr:row>
      <xdr:rowOff>1</xdr:rowOff>
    </xdr:from>
    <xdr:to>
      <xdr:col>2</xdr:col>
      <xdr:colOff>2700</xdr:colOff>
      <xdr:row>8</xdr:row>
      <xdr:rowOff>687274</xdr:rowOff>
    </xdr:to>
    <xdr:pic>
      <xdr:nvPicPr>
        <xdr:cNvPr id="21" name="Image 20">
          <a:extLst>
            <a:ext uri="{FF2B5EF4-FFF2-40B4-BE49-F238E27FC236}">
              <a16:creationId xmlns:a16="http://schemas.microsoft.com/office/drawing/2014/main" id="{7D0CB3E1-9E75-4011-96D9-FE3C02408AC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886075" y="9029701"/>
          <a:ext cx="1260000" cy="687273"/>
        </a:xfrm>
        <a:prstGeom prst="rect">
          <a:avLst/>
        </a:prstGeom>
      </xdr:spPr>
    </xdr:pic>
    <xdr:clientData/>
  </xdr:twoCellAnchor>
  <xdr:twoCellAnchor editAs="oneCell">
    <xdr:from>
      <xdr:col>1</xdr:col>
      <xdr:colOff>0</xdr:colOff>
      <xdr:row>9</xdr:row>
      <xdr:rowOff>1</xdr:rowOff>
    </xdr:from>
    <xdr:to>
      <xdr:col>2</xdr:col>
      <xdr:colOff>2700</xdr:colOff>
      <xdr:row>9</xdr:row>
      <xdr:rowOff>687274</xdr:rowOff>
    </xdr:to>
    <xdr:pic>
      <xdr:nvPicPr>
        <xdr:cNvPr id="23" name="Image 22">
          <a:extLst>
            <a:ext uri="{FF2B5EF4-FFF2-40B4-BE49-F238E27FC236}">
              <a16:creationId xmlns:a16="http://schemas.microsoft.com/office/drawing/2014/main" id="{8BB96872-DA15-4CAC-8237-BF50FDEC2CB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886075" y="10296526"/>
          <a:ext cx="1260000" cy="687273"/>
        </a:xfrm>
        <a:prstGeom prst="rect">
          <a:avLst/>
        </a:prstGeom>
      </xdr:spPr>
    </xdr:pic>
    <xdr:clientData/>
  </xdr:twoCellAnchor>
  <xdr:twoCellAnchor editAs="oneCell">
    <xdr:from>
      <xdr:col>1</xdr:col>
      <xdr:colOff>0</xdr:colOff>
      <xdr:row>10</xdr:row>
      <xdr:rowOff>1</xdr:rowOff>
    </xdr:from>
    <xdr:to>
      <xdr:col>2</xdr:col>
      <xdr:colOff>2700</xdr:colOff>
      <xdr:row>10</xdr:row>
      <xdr:rowOff>687274</xdr:rowOff>
    </xdr:to>
    <xdr:pic>
      <xdr:nvPicPr>
        <xdr:cNvPr id="25" name="Image 24">
          <a:extLst>
            <a:ext uri="{FF2B5EF4-FFF2-40B4-BE49-F238E27FC236}">
              <a16:creationId xmlns:a16="http://schemas.microsoft.com/office/drawing/2014/main" id="{22ECD78B-3E35-485E-A831-B9864BCAB2D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886075" y="11563351"/>
          <a:ext cx="1260000" cy="687273"/>
        </a:xfrm>
        <a:prstGeom prst="rect">
          <a:avLst/>
        </a:prstGeom>
      </xdr:spPr>
    </xdr:pic>
    <xdr:clientData/>
  </xdr:twoCellAnchor>
  <xdr:twoCellAnchor editAs="oneCell">
    <xdr:from>
      <xdr:col>1</xdr:col>
      <xdr:colOff>0</xdr:colOff>
      <xdr:row>11</xdr:row>
      <xdr:rowOff>1</xdr:rowOff>
    </xdr:from>
    <xdr:to>
      <xdr:col>2</xdr:col>
      <xdr:colOff>2700</xdr:colOff>
      <xdr:row>11</xdr:row>
      <xdr:rowOff>687274</xdr:rowOff>
    </xdr:to>
    <xdr:pic>
      <xdr:nvPicPr>
        <xdr:cNvPr id="27" name="Image 26">
          <a:extLst>
            <a:ext uri="{FF2B5EF4-FFF2-40B4-BE49-F238E27FC236}">
              <a16:creationId xmlns:a16="http://schemas.microsoft.com/office/drawing/2014/main" id="{12149929-CF86-442F-8DDF-1BAFD5A4B71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886075" y="12830176"/>
          <a:ext cx="1260000" cy="687273"/>
        </a:xfrm>
        <a:prstGeom prst="rect">
          <a:avLst/>
        </a:prstGeom>
      </xdr:spPr>
    </xdr:pic>
    <xdr:clientData/>
  </xdr:twoCellAnchor>
  <xdr:twoCellAnchor editAs="oneCell">
    <xdr:from>
      <xdr:col>1</xdr:col>
      <xdr:colOff>0</xdr:colOff>
      <xdr:row>12</xdr:row>
      <xdr:rowOff>1</xdr:rowOff>
    </xdr:from>
    <xdr:to>
      <xdr:col>2</xdr:col>
      <xdr:colOff>2700</xdr:colOff>
      <xdr:row>12</xdr:row>
      <xdr:rowOff>687274</xdr:rowOff>
    </xdr:to>
    <xdr:pic>
      <xdr:nvPicPr>
        <xdr:cNvPr id="29" name="Image 28">
          <a:extLst>
            <a:ext uri="{FF2B5EF4-FFF2-40B4-BE49-F238E27FC236}">
              <a16:creationId xmlns:a16="http://schemas.microsoft.com/office/drawing/2014/main" id="{776FE18E-5D84-4CCE-8F23-57EBC5F7FEA9}"/>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886075" y="14097001"/>
          <a:ext cx="1260000" cy="687273"/>
        </a:xfrm>
        <a:prstGeom prst="rect">
          <a:avLst/>
        </a:prstGeom>
      </xdr:spPr>
    </xdr:pic>
    <xdr:clientData/>
  </xdr:twoCellAnchor>
  <xdr:twoCellAnchor editAs="oneCell">
    <xdr:from>
      <xdr:col>1</xdr:col>
      <xdr:colOff>0</xdr:colOff>
      <xdr:row>13</xdr:row>
      <xdr:rowOff>1</xdr:rowOff>
    </xdr:from>
    <xdr:to>
      <xdr:col>2</xdr:col>
      <xdr:colOff>2700</xdr:colOff>
      <xdr:row>13</xdr:row>
      <xdr:rowOff>687274</xdr:rowOff>
    </xdr:to>
    <xdr:pic>
      <xdr:nvPicPr>
        <xdr:cNvPr id="31" name="Image 30">
          <a:extLst>
            <a:ext uri="{FF2B5EF4-FFF2-40B4-BE49-F238E27FC236}">
              <a16:creationId xmlns:a16="http://schemas.microsoft.com/office/drawing/2014/main" id="{55BE06A3-2D9B-4220-A576-6B008990E1B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886075" y="15363826"/>
          <a:ext cx="1260000" cy="687273"/>
        </a:xfrm>
        <a:prstGeom prst="rect">
          <a:avLst/>
        </a:prstGeom>
      </xdr:spPr>
    </xdr:pic>
    <xdr:clientData/>
  </xdr:twoCellAnchor>
  <xdr:twoCellAnchor editAs="oneCell">
    <xdr:from>
      <xdr:col>1</xdr:col>
      <xdr:colOff>0</xdr:colOff>
      <xdr:row>14</xdr:row>
      <xdr:rowOff>1</xdr:rowOff>
    </xdr:from>
    <xdr:to>
      <xdr:col>2</xdr:col>
      <xdr:colOff>2700</xdr:colOff>
      <xdr:row>14</xdr:row>
      <xdr:rowOff>687274</xdr:rowOff>
    </xdr:to>
    <xdr:pic>
      <xdr:nvPicPr>
        <xdr:cNvPr id="33" name="Image 32">
          <a:extLst>
            <a:ext uri="{FF2B5EF4-FFF2-40B4-BE49-F238E27FC236}">
              <a16:creationId xmlns:a16="http://schemas.microsoft.com/office/drawing/2014/main" id="{6EAA4D6D-42CA-4912-B264-A29B6A17043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886075" y="16630651"/>
          <a:ext cx="1260000" cy="687273"/>
        </a:xfrm>
        <a:prstGeom prst="rect">
          <a:avLst/>
        </a:prstGeom>
      </xdr:spPr>
    </xdr:pic>
    <xdr:clientData/>
  </xdr:twoCellAnchor>
  <xdr:twoCellAnchor editAs="oneCell">
    <xdr:from>
      <xdr:col>1</xdr:col>
      <xdr:colOff>0</xdr:colOff>
      <xdr:row>15</xdr:row>
      <xdr:rowOff>1</xdr:rowOff>
    </xdr:from>
    <xdr:to>
      <xdr:col>2</xdr:col>
      <xdr:colOff>2700</xdr:colOff>
      <xdr:row>15</xdr:row>
      <xdr:rowOff>687274</xdr:rowOff>
    </xdr:to>
    <xdr:pic>
      <xdr:nvPicPr>
        <xdr:cNvPr id="35" name="Image 34">
          <a:extLst>
            <a:ext uri="{FF2B5EF4-FFF2-40B4-BE49-F238E27FC236}">
              <a16:creationId xmlns:a16="http://schemas.microsoft.com/office/drawing/2014/main" id="{69A72EBB-E88C-4881-9334-163A7FAF4BD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886075" y="17897476"/>
          <a:ext cx="1260000" cy="687273"/>
        </a:xfrm>
        <a:prstGeom prst="rect">
          <a:avLst/>
        </a:prstGeom>
      </xdr:spPr>
    </xdr:pic>
    <xdr:clientData/>
  </xdr:twoCellAnchor>
  <xdr:twoCellAnchor editAs="oneCell">
    <xdr:from>
      <xdr:col>1</xdr:col>
      <xdr:colOff>0</xdr:colOff>
      <xdr:row>16</xdr:row>
      <xdr:rowOff>1</xdr:rowOff>
    </xdr:from>
    <xdr:to>
      <xdr:col>2</xdr:col>
      <xdr:colOff>2700</xdr:colOff>
      <xdr:row>16</xdr:row>
      <xdr:rowOff>687274</xdr:rowOff>
    </xdr:to>
    <xdr:pic>
      <xdr:nvPicPr>
        <xdr:cNvPr id="37" name="Image 36">
          <a:extLst>
            <a:ext uri="{FF2B5EF4-FFF2-40B4-BE49-F238E27FC236}">
              <a16:creationId xmlns:a16="http://schemas.microsoft.com/office/drawing/2014/main" id="{AC50B416-141D-46FB-BA9E-93900B3BEADF}"/>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886075" y="19164301"/>
          <a:ext cx="1260000" cy="687273"/>
        </a:xfrm>
        <a:prstGeom prst="rect">
          <a:avLst/>
        </a:prstGeom>
      </xdr:spPr>
    </xdr:pic>
    <xdr:clientData/>
  </xdr:twoCellAnchor>
  <xdr:twoCellAnchor editAs="oneCell">
    <xdr:from>
      <xdr:col>1</xdr:col>
      <xdr:colOff>0</xdr:colOff>
      <xdr:row>17</xdr:row>
      <xdr:rowOff>0</xdr:rowOff>
    </xdr:from>
    <xdr:to>
      <xdr:col>2</xdr:col>
      <xdr:colOff>2700</xdr:colOff>
      <xdr:row>17</xdr:row>
      <xdr:rowOff>687273</xdr:rowOff>
    </xdr:to>
    <xdr:pic>
      <xdr:nvPicPr>
        <xdr:cNvPr id="39" name="Image 38">
          <a:extLst>
            <a:ext uri="{FF2B5EF4-FFF2-40B4-BE49-F238E27FC236}">
              <a16:creationId xmlns:a16="http://schemas.microsoft.com/office/drawing/2014/main" id="{F3AB7A30-864F-4DC7-A14A-AD45DCE95E1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886075" y="20431125"/>
          <a:ext cx="1260000" cy="687273"/>
        </a:xfrm>
        <a:prstGeom prst="rect">
          <a:avLst/>
        </a:prstGeom>
      </xdr:spPr>
    </xdr:pic>
    <xdr:clientData/>
  </xdr:twoCellAnchor>
  <xdr:twoCellAnchor editAs="oneCell">
    <xdr:from>
      <xdr:col>1</xdr:col>
      <xdr:colOff>0</xdr:colOff>
      <xdr:row>18</xdr:row>
      <xdr:rowOff>1</xdr:rowOff>
    </xdr:from>
    <xdr:to>
      <xdr:col>2</xdr:col>
      <xdr:colOff>2700</xdr:colOff>
      <xdr:row>18</xdr:row>
      <xdr:rowOff>687274</xdr:rowOff>
    </xdr:to>
    <xdr:pic>
      <xdr:nvPicPr>
        <xdr:cNvPr id="41" name="Image 40">
          <a:extLst>
            <a:ext uri="{FF2B5EF4-FFF2-40B4-BE49-F238E27FC236}">
              <a16:creationId xmlns:a16="http://schemas.microsoft.com/office/drawing/2014/main" id="{FDB62308-2327-4F0F-93EE-74FA6675D05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886075" y="21697951"/>
          <a:ext cx="1260000" cy="687273"/>
        </a:xfrm>
        <a:prstGeom prst="rect">
          <a:avLst/>
        </a:prstGeom>
      </xdr:spPr>
    </xdr:pic>
    <xdr:clientData/>
  </xdr:twoCellAnchor>
  <xdr:twoCellAnchor editAs="oneCell">
    <xdr:from>
      <xdr:col>1</xdr:col>
      <xdr:colOff>0</xdr:colOff>
      <xdr:row>19</xdr:row>
      <xdr:rowOff>0</xdr:rowOff>
    </xdr:from>
    <xdr:to>
      <xdr:col>2</xdr:col>
      <xdr:colOff>2700</xdr:colOff>
      <xdr:row>19</xdr:row>
      <xdr:rowOff>687273</xdr:rowOff>
    </xdr:to>
    <xdr:pic>
      <xdr:nvPicPr>
        <xdr:cNvPr id="43" name="Image 42">
          <a:extLst>
            <a:ext uri="{FF2B5EF4-FFF2-40B4-BE49-F238E27FC236}">
              <a16:creationId xmlns:a16="http://schemas.microsoft.com/office/drawing/2014/main" id="{09E6EB1A-3DD1-41E0-A6D0-9F301BD21F3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886075" y="22964775"/>
          <a:ext cx="1260000" cy="687273"/>
        </a:xfrm>
        <a:prstGeom prst="rect">
          <a:avLst/>
        </a:prstGeom>
      </xdr:spPr>
    </xdr:pic>
    <xdr:clientData/>
  </xdr:twoCellAnchor>
  <xdr:twoCellAnchor editAs="oneCell">
    <xdr:from>
      <xdr:col>1</xdr:col>
      <xdr:colOff>0</xdr:colOff>
      <xdr:row>20</xdr:row>
      <xdr:rowOff>1</xdr:rowOff>
    </xdr:from>
    <xdr:to>
      <xdr:col>2</xdr:col>
      <xdr:colOff>2700</xdr:colOff>
      <xdr:row>20</xdr:row>
      <xdr:rowOff>687274</xdr:rowOff>
    </xdr:to>
    <xdr:pic>
      <xdr:nvPicPr>
        <xdr:cNvPr id="45" name="Image 44">
          <a:extLst>
            <a:ext uri="{FF2B5EF4-FFF2-40B4-BE49-F238E27FC236}">
              <a16:creationId xmlns:a16="http://schemas.microsoft.com/office/drawing/2014/main" id="{29F74BE7-65F3-4B81-9BB5-2B09B4BAA36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2886075" y="24231601"/>
          <a:ext cx="1260000" cy="687273"/>
        </a:xfrm>
        <a:prstGeom prst="rect">
          <a:avLst/>
        </a:prstGeom>
      </xdr:spPr>
    </xdr:pic>
    <xdr:clientData/>
  </xdr:twoCellAnchor>
  <xdr:twoCellAnchor editAs="oneCell">
    <xdr:from>
      <xdr:col>1</xdr:col>
      <xdr:colOff>0</xdr:colOff>
      <xdr:row>21</xdr:row>
      <xdr:rowOff>1</xdr:rowOff>
    </xdr:from>
    <xdr:to>
      <xdr:col>2</xdr:col>
      <xdr:colOff>2700</xdr:colOff>
      <xdr:row>21</xdr:row>
      <xdr:rowOff>687274</xdr:rowOff>
    </xdr:to>
    <xdr:pic>
      <xdr:nvPicPr>
        <xdr:cNvPr id="47" name="Image 46">
          <a:extLst>
            <a:ext uri="{FF2B5EF4-FFF2-40B4-BE49-F238E27FC236}">
              <a16:creationId xmlns:a16="http://schemas.microsoft.com/office/drawing/2014/main" id="{2B1265AB-302E-4B37-9726-06FBB281DEC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886075" y="25498426"/>
          <a:ext cx="1260000" cy="687273"/>
        </a:xfrm>
        <a:prstGeom prst="rect">
          <a:avLst/>
        </a:prstGeom>
      </xdr:spPr>
    </xdr:pic>
    <xdr:clientData/>
  </xdr:twoCellAnchor>
  <xdr:twoCellAnchor editAs="oneCell">
    <xdr:from>
      <xdr:col>1</xdr:col>
      <xdr:colOff>0</xdr:colOff>
      <xdr:row>22</xdr:row>
      <xdr:rowOff>1</xdr:rowOff>
    </xdr:from>
    <xdr:to>
      <xdr:col>2</xdr:col>
      <xdr:colOff>2700</xdr:colOff>
      <xdr:row>22</xdr:row>
      <xdr:rowOff>687274</xdr:rowOff>
    </xdr:to>
    <xdr:pic>
      <xdr:nvPicPr>
        <xdr:cNvPr id="49" name="Image 48">
          <a:extLst>
            <a:ext uri="{FF2B5EF4-FFF2-40B4-BE49-F238E27FC236}">
              <a16:creationId xmlns:a16="http://schemas.microsoft.com/office/drawing/2014/main" id="{B5742BB3-D326-4BF5-93DC-244CF339F8F1}"/>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886075" y="26765251"/>
          <a:ext cx="1260000" cy="687273"/>
        </a:xfrm>
        <a:prstGeom prst="rect">
          <a:avLst/>
        </a:prstGeom>
      </xdr:spPr>
    </xdr:pic>
    <xdr:clientData/>
  </xdr:twoCellAnchor>
  <xdr:twoCellAnchor editAs="oneCell">
    <xdr:from>
      <xdr:col>1</xdr:col>
      <xdr:colOff>0</xdr:colOff>
      <xdr:row>23</xdr:row>
      <xdr:rowOff>1</xdr:rowOff>
    </xdr:from>
    <xdr:to>
      <xdr:col>2</xdr:col>
      <xdr:colOff>2700</xdr:colOff>
      <xdr:row>23</xdr:row>
      <xdr:rowOff>687274</xdr:rowOff>
    </xdr:to>
    <xdr:pic>
      <xdr:nvPicPr>
        <xdr:cNvPr id="51" name="Image 50">
          <a:extLst>
            <a:ext uri="{FF2B5EF4-FFF2-40B4-BE49-F238E27FC236}">
              <a16:creationId xmlns:a16="http://schemas.microsoft.com/office/drawing/2014/main" id="{EDE95137-5ADC-4FEE-8CB4-D22B0D1EDC8C}"/>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2886075" y="28032076"/>
          <a:ext cx="1260000" cy="687273"/>
        </a:xfrm>
        <a:prstGeom prst="rect">
          <a:avLst/>
        </a:prstGeom>
      </xdr:spPr>
    </xdr:pic>
    <xdr:clientData/>
  </xdr:twoCellAnchor>
  <xdr:twoCellAnchor editAs="oneCell">
    <xdr:from>
      <xdr:col>1</xdr:col>
      <xdr:colOff>0</xdr:colOff>
      <xdr:row>24</xdr:row>
      <xdr:rowOff>1</xdr:rowOff>
    </xdr:from>
    <xdr:to>
      <xdr:col>2</xdr:col>
      <xdr:colOff>2700</xdr:colOff>
      <xdr:row>24</xdr:row>
      <xdr:rowOff>687274</xdr:rowOff>
    </xdr:to>
    <xdr:pic>
      <xdr:nvPicPr>
        <xdr:cNvPr id="53" name="Image 52">
          <a:extLst>
            <a:ext uri="{FF2B5EF4-FFF2-40B4-BE49-F238E27FC236}">
              <a16:creationId xmlns:a16="http://schemas.microsoft.com/office/drawing/2014/main" id="{F6AEBBBB-B589-4121-858B-033F5DED7E5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886075" y="29298901"/>
          <a:ext cx="1260000" cy="687273"/>
        </a:xfrm>
        <a:prstGeom prst="rect">
          <a:avLst/>
        </a:prstGeom>
      </xdr:spPr>
    </xdr:pic>
    <xdr:clientData/>
  </xdr:twoCellAnchor>
  <xdr:twoCellAnchor editAs="oneCell">
    <xdr:from>
      <xdr:col>1</xdr:col>
      <xdr:colOff>0</xdr:colOff>
      <xdr:row>25</xdr:row>
      <xdr:rowOff>1</xdr:rowOff>
    </xdr:from>
    <xdr:to>
      <xdr:col>2</xdr:col>
      <xdr:colOff>2700</xdr:colOff>
      <xdr:row>25</xdr:row>
      <xdr:rowOff>687274</xdr:rowOff>
    </xdr:to>
    <xdr:pic>
      <xdr:nvPicPr>
        <xdr:cNvPr id="55" name="Image 54">
          <a:extLst>
            <a:ext uri="{FF2B5EF4-FFF2-40B4-BE49-F238E27FC236}">
              <a16:creationId xmlns:a16="http://schemas.microsoft.com/office/drawing/2014/main" id="{E8BD47DA-3516-4FCC-A8BE-389BB78A85B1}"/>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2886075" y="30565726"/>
          <a:ext cx="1260000" cy="687273"/>
        </a:xfrm>
        <a:prstGeom prst="rect">
          <a:avLst/>
        </a:prstGeom>
      </xdr:spPr>
    </xdr:pic>
    <xdr:clientData/>
  </xdr:twoCellAnchor>
  <xdr:twoCellAnchor editAs="oneCell">
    <xdr:from>
      <xdr:col>1</xdr:col>
      <xdr:colOff>0</xdr:colOff>
      <xdr:row>26</xdr:row>
      <xdr:rowOff>1</xdr:rowOff>
    </xdr:from>
    <xdr:to>
      <xdr:col>2</xdr:col>
      <xdr:colOff>2700</xdr:colOff>
      <xdr:row>26</xdr:row>
      <xdr:rowOff>687274</xdr:rowOff>
    </xdr:to>
    <xdr:pic>
      <xdr:nvPicPr>
        <xdr:cNvPr id="57" name="Image 56">
          <a:extLst>
            <a:ext uri="{FF2B5EF4-FFF2-40B4-BE49-F238E27FC236}">
              <a16:creationId xmlns:a16="http://schemas.microsoft.com/office/drawing/2014/main" id="{FCC2E413-B08B-47B8-8C0E-663452FA897D}"/>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2886075" y="31832551"/>
          <a:ext cx="1260000" cy="687273"/>
        </a:xfrm>
        <a:prstGeom prst="rect">
          <a:avLst/>
        </a:prstGeom>
      </xdr:spPr>
    </xdr:pic>
    <xdr:clientData/>
  </xdr:twoCellAnchor>
  <xdr:twoCellAnchor editAs="oneCell">
    <xdr:from>
      <xdr:col>1</xdr:col>
      <xdr:colOff>0</xdr:colOff>
      <xdr:row>27</xdr:row>
      <xdr:rowOff>1</xdr:rowOff>
    </xdr:from>
    <xdr:to>
      <xdr:col>2</xdr:col>
      <xdr:colOff>2700</xdr:colOff>
      <xdr:row>27</xdr:row>
      <xdr:rowOff>687274</xdr:rowOff>
    </xdr:to>
    <xdr:pic>
      <xdr:nvPicPr>
        <xdr:cNvPr id="59" name="Image 58">
          <a:extLst>
            <a:ext uri="{FF2B5EF4-FFF2-40B4-BE49-F238E27FC236}">
              <a16:creationId xmlns:a16="http://schemas.microsoft.com/office/drawing/2014/main" id="{B8B85929-813C-473E-B830-21B43A99FC79}"/>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886075" y="33099376"/>
          <a:ext cx="1260000" cy="687273"/>
        </a:xfrm>
        <a:prstGeom prst="rect">
          <a:avLst/>
        </a:prstGeom>
      </xdr:spPr>
    </xdr:pic>
    <xdr:clientData/>
  </xdr:twoCellAnchor>
  <xdr:twoCellAnchor editAs="oneCell">
    <xdr:from>
      <xdr:col>1</xdr:col>
      <xdr:colOff>0</xdr:colOff>
      <xdr:row>28</xdr:row>
      <xdr:rowOff>1</xdr:rowOff>
    </xdr:from>
    <xdr:to>
      <xdr:col>2</xdr:col>
      <xdr:colOff>2700</xdr:colOff>
      <xdr:row>28</xdr:row>
      <xdr:rowOff>687274</xdr:rowOff>
    </xdr:to>
    <xdr:pic>
      <xdr:nvPicPr>
        <xdr:cNvPr id="61" name="Image 60">
          <a:extLst>
            <a:ext uri="{FF2B5EF4-FFF2-40B4-BE49-F238E27FC236}">
              <a16:creationId xmlns:a16="http://schemas.microsoft.com/office/drawing/2014/main" id="{4AD0215D-7B5C-4D6B-A517-86E1A9AB53FB}"/>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2886075" y="34366201"/>
          <a:ext cx="1260000" cy="687273"/>
        </a:xfrm>
        <a:prstGeom prst="rect">
          <a:avLst/>
        </a:prstGeom>
      </xdr:spPr>
    </xdr:pic>
    <xdr:clientData/>
  </xdr:twoCellAnchor>
  <xdr:twoCellAnchor editAs="oneCell">
    <xdr:from>
      <xdr:col>1</xdr:col>
      <xdr:colOff>0</xdr:colOff>
      <xdr:row>29</xdr:row>
      <xdr:rowOff>1</xdr:rowOff>
    </xdr:from>
    <xdr:to>
      <xdr:col>2</xdr:col>
      <xdr:colOff>2700</xdr:colOff>
      <xdr:row>29</xdr:row>
      <xdr:rowOff>687274</xdr:rowOff>
    </xdr:to>
    <xdr:pic>
      <xdr:nvPicPr>
        <xdr:cNvPr id="63" name="Image 62">
          <a:extLst>
            <a:ext uri="{FF2B5EF4-FFF2-40B4-BE49-F238E27FC236}">
              <a16:creationId xmlns:a16="http://schemas.microsoft.com/office/drawing/2014/main" id="{FC2F3819-B54B-4598-9C8A-4B136C0953CF}"/>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2886075" y="35633026"/>
          <a:ext cx="1260000" cy="687273"/>
        </a:xfrm>
        <a:prstGeom prst="rect">
          <a:avLst/>
        </a:prstGeom>
      </xdr:spPr>
    </xdr:pic>
    <xdr:clientData/>
  </xdr:twoCellAnchor>
  <xdr:twoCellAnchor editAs="oneCell">
    <xdr:from>
      <xdr:col>1</xdr:col>
      <xdr:colOff>0</xdr:colOff>
      <xdr:row>30</xdr:row>
      <xdr:rowOff>1</xdr:rowOff>
    </xdr:from>
    <xdr:to>
      <xdr:col>2</xdr:col>
      <xdr:colOff>2700</xdr:colOff>
      <xdr:row>30</xdr:row>
      <xdr:rowOff>687274</xdr:rowOff>
    </xdr:to>
    <xdr:pic>
      <xdr:nvPicPr>
        <xdr:cNvPr id="65" name="Image 64">
          <a:extLst>
            <a:ext uri="{FF2B5EF4-FFF2-40B4-BE49-F238E27FC236}">
              <a16:creationId xmlns:a16="http://schemas.microsoft.com/office/drawing/2014/main" id="{36888349-B676-4759-A4FE-00A7BC841DCB}"/>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2886075" y="36899851"/>
          <a:ext cx="1260000" cy="687273"/>
        </a:xfrm>
        <a:prstGeom prst="rect">
          <a:avLst/>
        </a:prstGeom>
      </xdr:spPr>
    </xdr:pic>
    <xdr:clientData/>
  </xdr:twoCellAnchor>
  <xdr:twoCellAnchor editAs="oneCell">
    <xdr:from>
      <xdr:col>1</xdr:col>
      <xdr:colOff>0</xdr:colOff>
      <xdr:row>31</xdr:row>
      <xdr:rowOff>1</xdr:rowOff>
    </xdr:from>
    <xdr:to>
      <xdr:col>2</xdr:col>
      <xdr:colOff>2700</xdr:colOff>
      <xdr:row>31</xdr:row>
      <xdr:rowOff>687274</xdr:rowOff>
    </xdr:to>
    <xdr:pic>
      <xdr:nvPicPr>
        <xdr:cNvPr id="67" name="Image 66">
          <a:extLst>
            <a:ext uri="{FF2B5EF4-FFF2-40B4-BE49-F238E27FC236}">
              <a16:creationId xmlns:a16="http://schemas.microsoft.com/office/drawing/2014/main" id="{F9C0985B-7E5D-4CFC-AAFE-90C914E4F586}"/>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2886075" y="38166676"/>
          <a:ext cx="1260000" cy="687273"/>
        </a:xfrm>
        <a:prstGeom prst="rect">
          <a:avLst/>
        </a:prstGeom>
      </xdr:spPr>
    </xdr:pic>
    <xdr:clientData/>
  </xdr:twoCellAnchor>
  <xdr:twoCellAnchor editAs="oneCell">
    <xdr:from>
      <xdr:col>1</xdr:col>
      <xdr:colOff>0</xdr:colOff>
      <xdr:row>32</xdr:row>
      <xdr:rowOff>1</xdr:rowOff>
    </xdr:from>
    <xdr:to>
      <xdr:col>2</xdr:col>
      <xdr:colOff>2700</xdr:colOff>
      <xdr:row>32</xdr:row>
      <xdr:rowOff>687274</xdr:rowOff>
    </xdr:to>
    <xdr:pic>
      <xdr:nvPicPr>
        <xdr:cNvPr id="69" name="Image 68">
          <a:extLst>
            <a:ext uri="{FF2B5EF4-FFF2-40B4-BE49-F238E27FC236}">
              <a16:creationId xmlns:a16="http://schemas.microsoft.com/office/drawing/2014/main" id="{64DBCAE5-91E4-44B7-A3EC-9CC6D7DC4B0B}"/>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2886075" y="39433501"/>
          <a:ext cx="1260000" cy="687273"/>
        </a:xfrm>
        <a:prstGeom prst="rect">
          <a:avLst/>
        </a:prstGeom>
      </xdr:spPr>
    </xdr:pic>
    <xdr:clientData/>
  </xdr:twoCellAnchor>
  <xdr:twoCellAnchor editAs="oneCell">
    <xdr:from>
      <xdr:col>1</xdr:col>
      <xdr:colOff>0</xdr:colOff>
      <xdr:row>33</xdr:row>
      <xdr:rowOff>1</xdr:rowOff>
    </xdr:from>
    <xdr:to>
      <xdr:col>2</xdr:col>
      <xdr:colOff>2700</xdr:colOff>
      <xdr:row>33</xdr:row>
      <xdr:rowOff>687274</xdr:rowOff>
    </xdr:to>
    <xdr:pic>
      <xdr:nvPicPr>
        <xdr:cNvPr id="71" name="Image 70">
          <a:extLst>
            <a:ext uri="{FF2B5EF4-FFF2-40B4-BE49-F238E27FC236}">
              <a16:creationId xmlns:a16="http://schemas.microsoft.com/office/drawing/2014/main" id="{4A20BC56-2169-48F8-8447-44E361BC5BCB}"/>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2886075" y="40700326"/>
          <a:ext cx="1260000" cy="687273"/>
        </a:xfrm>
        <a:prstGeom prst="rect">
          <a:avLst/>
        </a:prstGeom>
      </xdr:spPr>
    </xdr:pic>
    <xdr:clientData/>
  </xdr:twoCellAnchor>
  <xdr:twoCellAnchor editAs="oneCell">
    <xdr:from>
      <xdr:col>1</xdr:col>
      <xdr:colOff>0</xdr:colOff>
      <xdr:row>35</xdr:row>
      <xdr:rowOff>1</xdr:rowOff>
    </xdr:from>
    <xdr:to>
      <xdr:col>2</xdr:col>
      <xdr:colOff>2700</xdr:colOff>
      <xdr:row>35</xdr:row>
      <xdr:rowOff>687274</xdr:rowOff>
    </xdr:to>
    <xdr:pic>
      <xdr:nvPicPr>
        <xdr:cNvPr id="73" name="Image 72">
          <a:extLst>
            <a:ext uri="{FF2B5EF4-FFF2-40B4-BE49-F238E27FC236}">
              <a16:creationId xmlns:a16="http://schemas.microsoft.com/office/drawing/2014/main" id="{BFE52CBA-8083-4F8C-85DA-BB0202D24DF7}"/>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2886075" y="43233976"/>
          <a:ext cx="1260000" cy="687273"/>
        </a:xfrm>
        <a:prstGeom prst="rect">
          <a:avLst/>
        </a:prstGeom>
      </xdr:spPr>
    </xdr:pic>
    <xdr:clientData/>
  </xdr:twoCellAnchor>
  <xdr:twoCellAnchor editAs="oneCell">
    <xdr:from>
      <xdr:col>1</xdr:col>
      <xdr:colOff>0</xdr:colOff>
      <xdr:row>36</xdr:row>
      <xdr:rowOff>1</xdr:rowOff>
    </xdr:from>
    <xdr:to>
      <xdr:col>2</xdr:col>
      <xdr:colOff>2700</xdr:colOff>
      <xdr:row>36</xdr:row>
      <xdr:rowOff>687274</xdr:rowOff>
    </xdr:to>
    <xdr:pic>
      <xdr:nvPicPr>
        <xdr:cNvPr id="75" name="Image 74">
          <a:extLst>
            <a:ext uri="{FF2B5EF4-FFF2-40B4-BE49-F238E27FC236}">
              <a16:creationId xmlns:a16="http://schemas.microsoft.com/office/drawing/2014/main" id="{0FA620F1-A854-4F58-BB5C-EE047627E3F3}"/>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2886075" y="44500801"/>
          <a:ext cx="1260000" cy="687273"/>
        </a:xfrm>
        <a:prstGeom prst="rect">
          <a:avLst/>
        </a:prstGeom>
      </xdr:spPr>
    </xdr:pic>
    <xdr:clientData/>
  </xdr:twoCellAnchor>
  <xdr:twoCellAnchor editAs="oneCell">
    <xdr:from>
      <xdr:col>1</xdr:col>
      <xdr:colOff>0</xdr:colOff>
      <xdr:row>37</xdr:row>
      <xdr:rowOff>1</xdr:rowOff>
    </xdr:from>
    <xdr:to>
      <xdr:col>2</xdr:col>
      <xdr:colOff>2700</xdr:colOff>
      <xdr:row>37</xdr:row>
      <xdr:rowOff>687274</xdr:rowOff>
    </xdr:to>
    <xdr:pic>
      <xdr:nvPicPr>
        <xdr:cNvPr id="77" name="Image 76">
          <a:extLst>
            <a:ext uri="{FF2B5EF4-FFF2-40B4-BE49-F238E27FC236}">
              <a16:creationId xmlns:a16="http://schemas.microsoft.com/office/drawing/2014/main" id="{291C18DC-4476-41E0-A519-ACC089D1036C}"/>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2886075" y="45767626"/>
          <a:ext cx="1260000" cy="687273"/>
        </a:xfrm>
        <a:prstGeom prst="rect">
          <a:avLst/>
        </a:prstGeom>
      </xdr:spPr>
    </xdr:pic>
    <xdr:clientData/>
  </xdr:twoCellAnchor>
  <xdr:twoCellAnchor editAs="oneCell">
    <xdr:from>
      <xdr:col>1</xdr:col>
      <xdr:colOff>0</xdr:colOff>
      <xdr:row>38</xdr:row>
      <xdr:rowOff>1</xdr:rowOff>
    </xdr:from>
    <xdr:to>
      <xdr:col>2</xdr:col>
      <xdr:colOff>2700</xdr:colOff>
      <xdr:row>38</xdr:row>
      <xdr:rowOff>687274</xdr:rowOff>
    </xdr:to>
    <xdr:pic>
      <xdr:nvPicPr>
        <xdr:cNvPr id="79" name="Image 78">
          <a:extLst>
            <a:ext uri="{FF2B5EF4-FFF2-40B4-BE49-F238E27FC236}">
              <a16:creationId xmlns:a16="http://schemas.microsoft.com/office/drawing/2014/main" id="{63BC54B0-C44C-4243-BAAE-8F0332D0BBEB}"/>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2886075" y="47034451"/>
          <a:ext cx="1260000" cy="687273"/>
        </a:xfrm>
        <a:prstGeom prst="rect">
          <a:avLst/>
        </a:prstGeom>
      </xdr:spPr>
    </xdr:pic>
    <xdr:clientData/>
  </xdr:twoCellAnchor>
  <xdr:twoCellAnchor editAs="oneCell">
    <xdr:from>
      <xdr:col>1</xdr:col>
      <xdr:colOff>0</xdr:colOff>
      <xdr:row>39</xdr:row>
      <xdr:rowOff>1</xdr:rowOff>
    </xdr:from>
    <xdr:to>
      <xdr:col>2</xdr:col>
      <xdr:colOff>2700</xdr:colOff>
      <xdr:row>39</xdr:row>
      <xdr:rowOff>687274</xdr:rowOff>
    </xdr:to>
    <xdr:pic>
      <xdr:nvPicPr>
        <xdr:cNvPr id="81" name="Image 80">
          <a:extLst>
            <a:ext uri="{FF2B5EF4-FFF2-40B4-BE49-F238E27FC236}">
              <a16:creationId xmlns:a16="http://schemas.microsoft.com/office/drawing/2014/main" id="{0CF21F11-DED4-45AE-84B2-D663ED41F9FD}"/>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2886075" y="48301276"/>
          <a:ext cx="1260000" cy="687273"/>
        </a:xfrm>
        <a:prstGeom prst="rect">
          <a:avLst/>
        </a:prstGeom>
      </xdr:spPr>
    </xdr:pic>
    <xdr:clientData/>
  </xdr:twoCellAnchor>
  <xdr:twoCellAnchor editAs="oneCell">
    <xdr:from>
      <xdr:col>1</xdr:col>
      <xdr:colOff>0</xdr:colOff>
      <xdr:row>40</xdr:row>
      <xdr:rowOff>1</xdr:rowOff>
    </xdr:from>
    <xdr:to>
      <xdr:col>2</xdr:col>
      <xdr:colOff>2700</xdr:colOff>
      <xdr:row>40</xdr:row>
      <xdr:rowOff>687274</xdr:rowOff>
    </xdr:to>
    <xdr:pic>
      <xdr:nvPicPr>
        <xdr:cNvPr id="83" name="Image 82">
          <a:extLst>
            <a:ext uri="{FF2B5EF4-FFF2-40B4-BE49-F238E27FC236}">
              <a16:creationId xmlns:a16="http://schemas.microsoft.com/office/drawing/2014/main" id="{A93AC419-0397-4527-87C7-B8296132BF0B}"/>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2886075" y="49568101"/>
          <a:ext cx="1260000" cy="687273"/>
        </a:xfrm>
        <a:prstGeom prst="rect">
          <a:avLst/>
        </a:prstGeom>
      </xdr:spPr>
    </xdr:pic>
    <xdr:clientData/>
  </xdr:twoCellAnchor>
  <xdr:twoCellAnchor editAs="oneCell">
    <xdr:from>
      <xdr:col>1</xdr:col>
      <xdr:colOff>0</xdr:colOff>
      <xdr:row>41</xdr:row>
      <xdr:rowOff>1</xdr:rowOff>
    </xdr:from>
    <xdr:to>
      <xdr:col>2</xdr:col>
      <xdr:colOff>2700</xdr:colOff>
      <xdr:row>41</xdr:row>
      <xdr:rowOff>687274</xdr:rowOff>
    </xdr:to>
    <xdr:pic>
      <xdr:nvPicPr>
        <xdr:cNvPr id="85" name="Image 84">
          <a:extLst>
            <a:ext uri="{FF2B5EF4-FFF2-40B4-BE49-F238E27FC236}">
              <a16:creationId xmlns:a16="http://schemas.microsoft.com/office/drawing/2014/main" id="{45371BBA-2D46-4D3C-8204-9A06D4777FE5}"/>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2886075" y="50834926"/>
          <a:ext cx="1260000" cy="687273"/>
        </a:xfrm>
        <a:prstGeom prst="rect">
          <a:avLst/>
        </a:prstGeom>
      </xdr:spPr>
    </xdr:pic>
    <xdr:clientData/>
  </xdr:twoCellAnchor>
  <xdr:twoCellAnchor editAs="oneCell">
    <xdr:from>
      <xdr:col>1</xdr:col>
      <xdr:colOff>0</xdr:colOff>
      <xdr:row>42</xdr:row>
      <xdr:rowOff>1</xdr:rowOff>
    </xdr:from>
    <xdr:to>
      <xdr:col>2</xdr:col>
      <xdr:colOff>2700</xdr:colOff>
      <xdr:row>42</xdr:row>
      <xdr:rowOff>687274</xdr:rowOff>
    </xdr:to>
    <xdr:pic>
      <xdr:nvPicPr>
        <xdr:cNvPr id="87" name="Image 86">
          <a:extLst>
            <a:ext uri="{FF2B5EF4-FFF2-40B4-BE49-F238E27FC236}">
              <a16:creationId xmlns:a16="http://schemas.microsoft.com/office/drawing/2014/main" id="{5D6213AB-6D72-4CA8-8EE7-58BBB6102372}"/>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2886075" y="52101751"/>
          <a:ext cx="1260000" cy="687273"/>
        </a:xfrm>
        <a:prstGeom prst="rect">
          <a:avLst/>
        </a:prstGeom>
      </xdr:spPr>
    </xdr:pic>
    <xdr:clientData/>
  </xdr:twoCellAnchor>
  <xdr:twoCellAnchor editAs="oneCell">
    <xdr:from>
      <xdr:col>1</xdr:col>
      <xdr:colOff>0</xdr:colOff>
      <xdr:row>43</xdr:row>
      <xdr:rowOff>1</xdr:rowOff>
    </xdr:from>
    <xdr:to>
      <xdr:col>2</xdr:col>
      <xdr:colOff>2700</xdr:colOff>
      <xdr:row>43</xdr:row>
      <xdr:rowOff>687274</xdr:rowOff>
    </xdr:to>
    <xdr:pic>
      <xdr:nvPicPr>
        <xdr:cNvPr id="89" name="Image 88">
          <a:extLst>
            <a:ext uri="{FF2B5EF4-FFF2-40B4-BE49-F238E27FC236}">
              <a16:creationId xmlns:a16="http://schemas.microsoft.com/office/drawing/2014/main" id="{3ED1E602-3951-4520-B4F2-F2166794326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886075" y="53368576"/>
          <a:ext cx="1260000" cy="687273"/>
        </a:xfrm>
        <a:prstGeom prst="rect">
          <a:avLst/>
        </a:prstGeom>
      </xdr:spPr>
    </xdr:pic>
    <xdr:clientData/>
  </xdr:twoCellAnchor>
  <xdr:twoCellAnchor editAs="oneCell">
    <xdr:from>
      <xdr:col>1</xdr:col>
      <xdr:colOff>0</xdr:colOff>
      <xdr:row>44</xdr:row>
      <xdr:rowOff>1</xdr:rowOff>
    </xdr:from>
    <xdr:to>
      <xdr:col>2</xdr:col>
      <xdr:colOff>2700</xdr:colOff>
      <xdr:row>44</xdr:row>
      <xdr:rowOff>687274</xdr:rowOff>
    </xdr:to>
    <xdr:pic>
      <xdr:nvPicPr>
        <xdr:cNvPr id="91" name="Image 90">
          <a:extLst>
            <a:ext uri="{FF2B5EF4-FFF2-40B4-BE49-F238E27FC236}">
              <a16:creationId xmlns:a16="http://schemas.microsoft.com/office/drawing/2014/main" id="{B3E9454F-6368-44D5-BAAA-D9052FDB27E8}"/>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2886075" y="54635401"/>
          <a:ext cx="1260000" cy="687273"/>
        </a:xfrm>
        <a:prstGeom prst="rect">
          <a:avLst/>
        </a:prstGeom>
      </xdr:spPr>
    </xdr:pic>
    <xdr:clientData/>
  </xdr:twoCellAnchor>
  <xdr:twoCellAnchor editAs="oneCell">
    <xdr:from>
      <xdr:col>1</xdr:col>
      <xdr:colOff>0</xdr:colOff>
      <xdr:row>45</xdr:row>
      <xdr:rowOff>1</xdr:rowOff>
    </xdr:from>
    <xdr:to>
      <xdr:col>2</xdr:col>
      <xdr:colOff>2700</xdr:colOff>
      <xdr:row>45</xdr:row>
      <xdr:rowOff>687274</xdr:rowOff>
    </xdr:to>
    <xdr:pic>
      <xdr:nvPicPr>
        <xdr:cNvPr id="93" name="Image 92">
          <a:extLst>
            <a:ext uri="{FF2B5EF4-FFF2-40B4-BE49-F238E27FC236}">
              <a16:creationId xmlns:a16="http://schemas.microsoft.com/office/drawing/2014/main" id="{387AA6A8-3B7E-452F-BFA1-71892AD0D5D7}"/>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2886075" y="55902226"/>
          <a:ext cx="1260000" cy="687273"/>
        </a:xfrm>
        <a:prstGeom prst="rect">
          <a:avLst/>
        </a:prstGeom>
      </xdr:spPr>
    </xdr:pic>
    <xdr:clientData/>
  </xdr:twoCellAnchor>
  <xdr:twoCellAnchor editAs="oneCell">
    <xdr:from>
      <xdr:col>1</xdr:col>
      <xdr:colOff>0</xdr:colOff>
      <xdr:row>46</xdr:row>
      <xdr:rowOff>1</xdr:rowOff>
    </xdr:from>
    <xdr:to>
      <xdr:col>2</xdr:col>
      <xdr:colOff>2700</xdr:colOff>
      <xdr:row>46</xdr:row>
      <xdr:rowOff>687274</xdr:rowOff>
    </xdr:to>
    <xdr:pic>
      <xdr:nvPicPr>
        <xdr:cNvPr id="95" name="Image 94">
          <a:extLst>
            <a:ext uri="{FF2B5EF4-FFF2-40B4-BE49-F238E27FC236}">
              <a16:creationId xmlns:a16="http://schemas.microsoft.com/office/drawing/2014/main" id="{4CA49AAA-55AB-4AC4-8A34-2A5711C30775}"/>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2886075" y="57169051"/>
          <a:ext cx="1260000" cy="687273"/>
        </a:xfrm>
        <a:prstGeom prst="rect">
          <a:avLst/>
        </a:prstGeom>
      </xdr:spPr>
    </xdr:pic>
    <xdr:clientData/>
  </xdr:twoCellAnchor>
  <xdr:twoCellAnchor editAs="oneCell">
    <xdr:from>
      <xdr:col>1</xdr:col>
      <xdr:colOff>0</xdr:colOff>
      <xdr:row>47</xdr:row>
      <xdr:rowOff>1</xdr:rowOff>
    </xdr:from>
    <xdr:to>
      <xdr:col>2</xdr:col>
      <xdr:colOff>2700</xdr:colOff>
      <xdr:row>47</xdr:row>
      <xdr:rowOff>687274</xdr:rowOff>
    </xdr:to>
    <xdr:pic>
      <xdr:nvPicPr>
        <xdr:cNvPr id="97" name="Image 96">
          <a:extLst>
            <a:ext uri="{FF2B5EF4-FFF2-40B4-BE49-F238E27FC236}">
              <a16:creationId xmlns:a16="http://schemas.microsoft.com/office/drawing/2014/main" id="{2DB7AD23-BF16-4FE0-BB06-7F6C3099DF43}"/>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2886075" y="58435876"/>
          <a:ext cx="1260000" cy="687273"/>
        </a:xfrm>
        <a:prstGeom prst="rect">
          <a:avLst/>
        </a:prstGeom>
      </xdr:spPr>
    </xdr:pic>
    <xdr:clientData/>
  </xdr:twoCellAnchor>
  <xdr:twoCellAnchor editAs="oneCell">
    <xdr:from>
      <xdr:col>1</xdr:col>
      <xdr:colOff>0</xdr:colOff>
      <xdr:row>48</xdr:row>
      <xdr:rowOff>1</xdr:rowOff>
    </xdr:from>
    <xdr:to>
      <xdr:col>2</xdr:col>
      <xdr:colOff>2700</xdr:colOff>
      <xdr:row>48</xdr:row>
      <xdr:rowOff>687274</xdr:rowOff>
    </xdr:to>
    <xdr:pic>
      <xdr:nvPicPr>
        <xdr:cNvPr id="99" name="Image 98">
          <a:extLst>
            <a:ext uri="{FF2B5EF4-FFF2-40B4-BE49-F238E27FC236}">
              <a16:creationId xmlns:a16="http://schemas.microsoft.com/office/drawing/2014/main" id="{FC6463CF-A9DF-49F0-8E87-DC4F6B30A195}"/>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886075" y="59702701"/>
          <a:ext cx="1260000" cy="687273"/>
        </a:xfrm>
        <a:prstGeom prst="rect">
          <a:avLst/>
        </a:prstGeom>
      </xdr:spPr>
    </xdr:pic>
    <xdr:clientData/>
  </xdr:twoCellAnchor>
  <xdr:twoCellAnchor editAs="oneCell">
    <xdr:from>
      <xdr:col>1</xdr:col>
      <xdr:colOff>0</xdr:colOff>
      <xdr:row>50</xdr:row>
      <xdr:rowOff>1</xdr:rowOff>
    </xdr:from>
    <xdr:to>
      <xdr:col>2</xdr:col>
      <xdr:colOff>2700</xdr:colOff>
      <xdr:row>50</xdr:row>
      <xdr:rowOff>687274</xdr:rowOff>
    </xdr:to>
    <xdr:pic>
      <xdr:nvPicPr>
        <xdr:cNvPr id="101" name="Image 100">
          <a:extLst>
            <a:ext uri="{FF2B5EF4-FFF2-40B4-BE49-F238E27FC236}">
              <a16:creationId xmlns:a16="http://schemas.microsoft.com/office/drawing/2014/main" id="{355BAEA3-E4D2-4060-8FFE-BC3A643889FD}"/>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2886075" y="62236351"/>
          <a:ext cx="1260000" cy="687273"/>
        </a:xfrm>
        <a:prstGeom prst="rect">
          <a:avLst/>
        </a:prstGeom>
      </xdr:spPr>
    </xdr:pic>
    <xdr:clientData/>
  </xdr:twoCellAnchor>
  <xdr:twoCellAnchor editAs="oneCell">
    <xdr:from>
      <xdr:col>1</xdr:col>
      <xdr:colOff>0</xdr:colOff>
      <xdr:row>51</xdr:row>
      <xdr:rowOff>1</xdr:rowOff>
    </xdr:from>
    <xdr:to>
      <xdr:col>2</xdr:col>
      <xdr:colOff>2700</xdr:colOff>
      <xdr:row>51</xdr:row>
      <xdr:rowOff>687274</xdr:rowOff>
    </xdr:to>
    <xdr:pic>
      <xdr:nvPicPr>
        <xdr:cNvPr id="103" name="Image 102">
          <a:extLst>
            <a:ext uri="{FF2B5EF4-FFF2-40B4-BE49-F238E27FC236}">
              <a16:creationId xmlns:a16="http://schemas.microsoft.com/office/drawing/2014/main" id="{FA756DA9-FB6A-4C6D-A90A-F746BDCD5DAC}"/>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2886075" y="63503176"/>
          <a:ext cx="1260000" cy="687273"/>
        </a:xfrm>
        <a:prstGeom prst="rect">
          <a:avLst/>
        </a:prstGeom>
      </xdr:spPr>
    </xdr:pic>
    <xdr:clientData/>
  </xdr:twoCellAnchor>
  <xdr:twoCellAnchor editAs="oneCell">
    <xdr:from>
      <xdr:col>1</xdr:col>
      <xdr:colOff>0</xdr:colOff>
      <xdr:row>52</xdr:row>
      <xdr:rowOff>1</xdr:rowOff>
    </xdr:from>
    <xdr:to>
      <xdr:col>2</xdr:col>
      <xdr:colOff>2700</xdr:colOff>
      <xdr:row>52</xdr:row>
      <xdr:rowOff>687274</xdr:rowOff>
    </xdr:to>
    <xdr:pic>
      <xdr:nvPicPr>
        <xdr:cNvPr id="105" name="Image 104">
          <a:extLst>
            <a:ext uri="{FF2B5EF4-FFF2-40B4-BE49-F238E27FC236}">
              <a16:creationId xmlns:a16="http://schemas.microsoft.com/office/drawing/2014/main" id="{FC866214-7655-4B67-9CF5-F28533CAE795}"/>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2886075" y="64770001"/>
          <a:ext cx="1260000" cy="687273"/>
        </a:xfrm>
        <a:prstGeom prst="rect">
          <a:avLst/>
        </a:prstGeom>
      </xdr:spPr>
    </xdr:pic>
    <xdr:clientData/>
  </xdr:twoCellAnchor>
  <xdr:twoCellAnchor editAs="oneCell">
    <xdr:from>
      <xdr:col>1</xdr:col>
      <xdr:colOff>0</xdr:colOff>
      <xdr:row>53</xdr:row>
      <xdr:rowOff>1</xdr:rowOff>
    </xdr:from>
    <xdr:to>
      <xdr:col>2</xdr:col>
      <xdr:colOff>2700</xdr:colOff>
      <xdr:row>53</xdr:row>
      <xdr:rowOff>687274</xdr:rowOff>
    </xdr:to>
    <xdr:pic>
      <xdr:nvPicPr>
        <xdr:cNvPr id="107" name="Image 106">
          <a:extLst>
            <a:ext uri="{FF2B5EF4-FFF2-40B4-BE49-F238E27FC236}">
              <a16:creationId xmlns:a16="http://schemas.microsoft.com/office/drawing/2014/main" id="{5E641BCE-BFF7-41F6-B7C3-1CE4EAFA1039}"/>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2886075" y="66036826"/>
          <a:ext cx="1260000" cy="687273"/>
        </a:xfrm>
        <a:prstGeom prst="rect">
          <a:avLst/>
        </a:prstGeom>
      </xdr:spPr>
    </xdr:pic>
    <xdr:clientData/>
  </xdr:twoCellAnchor>
  <xdr:twoCellAnchor editAs="oneCell">
    <xdr:from>
      <xdr:col>1</xdr:col>
      <xdr:colOff>0</xdr:colOff>
      <xdr:row>54</xdr:row>
      <xdr:rowOff>1</xdr:rowOff>
    </xdr:from>
    <xdr:to>
      <xdr:col>2</xdr:col>
      <xdr:colOff>2700</xdr:colOff>
      <xdr:row>54</xdr:row>
      <xdr:rowOff>687274</xdr:rowOff>
    </xdr:to>
    <xdr:pic>
      <xdr:nvPicPr>
        <xdr:cNvPr id="109" name="Image 108">
          <a:extLst>
            <a:ext uri="{FF2B5EF4-FFF2-40B4-BE49-F238E27FC236}">
              <a16:creationId xmlns:a16="http://schemas.microsoft.com/office/drawing/2014/main" id="{60AE4644-3A70-48B0-8173-739919357DD7}"/>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2886075" y="67303651"/>
          <a:ext cx="1260000" cy="687273"/>
        </a:xfrm>
        <a:prstGeom prst="rect">
          <a:avLst/>
        </a:prstGeom>
      </xdr:spPr>
    </xdr:pic>
    <xdr:clientData/>
  </xdr:twoCellAnchor>
  <xdr:twoCellAnchor editAs="oneCell">
    <xdr:from>
      <xdr:col>1</xdr:col>
      <xdr:colOff>0</xdr:colOff>
      <xdr:row>55</xdr:row>
      <xdr:rowOff>1</xdr:rowOff>
    </xdr:from>
    <xdr:to>
      <xdr:col>2</xdr:col>
      <xdr:colOff>2700</xdr:colOff>
      <xdr:row>55</xdr:row>
      <xdr:rowOff>687274</xdr:rowOff>
    </xdr:to>
    <xdr:pic>
      <xdr:nvPicPr>
        <xdr:cNvPr id="111" name="Image 110">
          <a:extLst>
            <a:ext uri="{FF2B5EF4-FFF2-40B4-BE49-F238E27FC236}">
              <a16:creationId xmlns:a16="http://schemas.microsoft.com/office/drawing/2014/main" id="{A74BB805-B75E-4CD4-B76E-E064B3025155}"/>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2886075" y="68570476"/>
          <a:ext cx="1260000" cy="687273"/>
        </a:xfrm>
        <a:prstGeom prst="rect">
          <a:avLst/>
        </a:prstGeom>
      </xdr:spPr>
    </xdr:pic>
    <xdr:clientData/>
  </xdr:twoCellAnchor>
  <xdr:twoCellAnchor editAs="oneCell">
    <xdr:from>
      <xdr:col>1</xdr:col>
      <xdr:colOff>0</xdr:colOff>
      <xdr:row>56</xdr:row>
      <xdr:rowOff>1</xdr:rowOff>
    </xdr:from>
    <xdr:to>
      <xdr:col>2</xdr:col>
      <xdr:colOff>2700</xdr:colOff>
      <xdr:row>56</xdr:row>
      <xdr:rowOff>687274</xdr:rowOff>
    </xdr:to>
    <xdr:pic>
      <xdr:nvPicPr>
        <xdr:cNvPr id="113" name="Image 112">
          <a:extLst>
            <a:ext uri="{FF2B5EF4-FFF2-40B4-BE49-F238E27FC236}">
              <a16:creationId xmlns:a16="http://schemas.microsoft.com/office/drawing/2014/main" id="{AD58DC8B-438D-4A67-8D84-4C3449471682}"/>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2886075" y="69837301"/>
          <a:ext cx="1260000" cy="687273"/>
        </a:xfrm>
        <a:prstGeom prst="rect">
          <a:avLst/>
        </a:prstGeom>
      </xdr:spPr>
    </xdr:pic>
    <xdr:clientData/>
  </xdr:twoCellAnchor>
  <xdr:twoCellAnchor editAs="oneCell">
    <xdr:from>
      <xdr:col>1</xdr:col>
      <xdr:colOff>0</xdr:colOff>
      <xdr:row>57</xdr:row>
      <xdr:rowOff>1</xdr:rowOff>
    </xdr:from>
    <xdr:to>
      <xdr:col>2</xdr:col>
      <xdr:colOff>2700</xdr:colOff>
      <xdr:row>57</xdr:row>
      <xdr:rowOff>687274</xdr:rowOff>
    </xdr:to>
    <xdr:pic>
      <xdr:nvPicPr>
        <xdr:cNvPr id="115" name="Image 114">
          <a:extLst>
            <a:ext uri="{FF2B5EF4-FFF2-40B4-BE49-F238E27FC236}">
              <a16:creationId xmlns:a16="http://schemas.microsoft.com/office/drawing/2014/main" id="{DDD83672-A6BD-4D80-AE86-D8700FF6106D}"/>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2886075" y="71104126"/>
          <a:ext cx="1260000" cy="687273"/>
        </a:xfrm>
        <a:prstGeom prst="rect">
          <a:avLst/>
        </a:prstGeom>
      </xdr:spPr>
    </xdr:pic>
    <xdr:clientData/>
  </xdr:twoCellAnchor>
  <xdr:twoCellAnchor editAs="oneCell">
    <xdr:from>
      <xdr:col>1</xdr:col>
      <xdr:colOff>0</xdr:colOff>
      <xdr:row>58</xdr:row>
      <xdr:rowOff>1</xdr:rowOff>
    </xdr:from>
    <xdr:to>
      <xdr:col>2</xdr:col>
      <xdr:colOff>2700</xdr:colOff>
      <xdr:row>58</xdr:row>
      <xdr:rowOff>687274</xdr:rowOff>
    </xdr:to>
    <xdr:pic>
      <xdr:nvPicPr>
        <xdr:cNvPr id="117" name="Image 116">
          <a:extLst>
            <a:ext uri="{FF2B5EF4-FFF2-40B4-BE49-F238E27FC236}">
              <a16:creationId xmlns:a16="http://schemas.microsoft.com/office/drawing/2014/main" id="{A2EE27C0-E680-4D2E-B7AB-0277C617F188}"/>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2886075" y="72370951"/>
          <a:ext cx="1260000" cy="687273"/>
        </a:xfrm>
        <a:prstGeom prst="rect">
          <a:avLst/>
        </a:prstGeom>
      </xdr:spPr>
    </xdr:pic>
    <xdr:clientData/>
  </xdr:twoCellAnchor>
  <xdr:twoCellAnchor editAs="oneCell">
    <xdr:from>
      <xdr:col>1</xdr:col>
      <xdr:colOff>0</xdr:colOff>
      <xdr:row>59</xdr:row>
      <xdr:rowOff>1</xdr:rowOff>
    </xdr:from>
    <xdr:to>
      <xdr:col>2</xdr:col>
      <xdr:colOff>2700</xdr:colOff>
      <xdr:row>59</xdr:row>
      <xdr:rowOff>687274</xdr:rowOff>
    </xdr:to>
    <xdr:pic>
      <xdr:nvPicPr>
        <xdr:cNvPr id="119" name="Image 118">
          <a:extLst>
            <a:ext uri="{FF2B5EF4-FFF2-40B4-BE49-F238E27FC236}">
              <a16:creationId xmlns:a16="http://schemas.microsoft.com/office/drawing/2014/main" id="{9AA852D5-B0C9-4E8D-8206-BC359630CC12}"/>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2886075" y="73637776"/>
          <a:ext cx="1260000" cy="687273"/>
        </a:xfrm>
        <a:prstGeom prst="rect">
          <a:avLst/>
        </a:prstGeom>
      </xdr:spPr>
    </xdr:pic>
    <xdr:clientData/>
  </xdr:twoCellAnchor>
  <xdr:twoCellAnchor editAs="oneCell">
    <xdr:from>
      <xdr:col>1</xdr:col>
      <xdr:colOff>0</xdr:colOff>
      <xdr:row>60</xdr:row>
      <xdr:rowOff>1</xdr:rowOff>
    </xdr:from>
    <xdr:to>
      <xdr:col>2</xdr:col>
      <xdr:colOff>2700</xdr:colOff>
      <xdr:row>60</xdr:row>
      <xdr:rowOff>687274</xdr:rowOff>
    </xdr:to>
    <xdr:pic>
      <xdr:nvPicPr>
        <xdr:cNvPr id="121" name="Image 120">
          <a:extLst>
            <a:ext uri="{FF2B5EF4-FFF2-40B4-BE49-F238E27FC236}">
              <a16:creationId xmlns:a16="http://schemas.microsoft.com/office/drawing/2014/main" id="{A9A4D349-B352-4F37-82E6-F873AAEE4534}"/>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2886075" y="74904601"/>
          <a:ext cx="1260000" cy="687273"/>
        </a:xfrm>
        <a:prstGeom prst="rect">
          <a:avLst/>
        </a:prstGeom>
      </xdr:spPr>
    </xdr:pic>
    <xdr:clientData/>
  </xdr:twoCellAnchor>
  <xdr:twoCellAnchor editAs="oneCell">
    <xdr:from>
      <xdr:col>1</xdr:col>
      <xdr:colOff>0</xdr:colOff>
      <xdr:row>61</xdr:row>
      <xdr:rowOff>0</xdr:rowOff>
    </xdr:from>
    <xdr:to>
      <xdr:col>2</xdr:col>
      <xdr:colOff>2700</xdr:colOff>
      <xdr:row>61</xdr:row>
      <xdr:rowOff>687273</xdr:rowOff>
    </xdr:to>
    <xdr:pic>
      <xdr:nvPicPr>
        <xdr:cNvPr id="123" name="Image 122">
          <a:extLst>
            <a:ext uri="{FF2B5EF4-FFF2-40B4-BE49-F238E27FC236}">
              <a16:creationId xmlns:a16="http://schemas.microsoft.com/office/drawing/2014/main" id="{9EC9117C-2DC9-45B9-840A-518A6042C5B7}"/>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2886075" y="76171425"/>
          <a:ext cx="1260000" cy="687273"/>
        </a:xfrm>
        <a:prstGeom prst="rect">
          <a:avLst/>
        </a:prstGeom>
      </xdr:spPr>
    </xdr:pic>
    <xdr:clientData/>
  </xdr:twoCellAnchor>
  <xdr:twoCellAnchor editAs="oneCell">
    <xdr:from>
      <xdr:col>1</xdr:col>
      <xdr:colOff>0</xdr:colOff>
      <xdr:row>62</xdr:row>
      <xdr:rowOff>1</xdr:rowOff>
    </xdr:from>
    <xdr:to>
      <xdr:col>2</xdr:col>
      <xdr:colOff>2700</xdr:colOff>
      <xdr:row>62</xdr:row>
      <xdr:rowOff>687274</xdr:rowOff>
    </xdr:to>
    <xdr:pic>
      <xdr:nvPicPr>
        <xdr:cNvPr id="125" name="Image 124">
          <a:extLst>
            <a:ext uri="{FF2B5EF4-FFF2-40B4-BE49-F238E27FC236}">
              <a16:creationId xmlns:a16="http://schemas.microsoft.com/office/drawing/2014/main" id="{27659BAB-C3B9-4949-9107-060CA1E8A5BA}"/>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2886075" y="77438251"/>
          <a:ext cx="1260000" cy="687273"/>
        </a:xfrm>
        <a:prstGeom prst="rect">
          <a:avLst/>
        </a:prstGeom>
      </xdr:spPr>
    </xdr:pic>
    <xdr:clientData/>
  </xdr:twoCellAnchor>
  <xdr:twoCellAnchor editAs="oneCell">
    <xdr:from>
      <xdr:col>1</xdr:col>
      <xdr:colOff>0</xdr:colOff>
      <xdr:row>63</xdr:row>
      <xdr:rowOff>1</xdr:rowOff>
    </xdr:from>
    <xdr:to>
      <xdr:col>2</xdr:col>
      <xdr:colOff>2700</xdr:colOff>
      <xdr:row>63</xdr:row>
      <xdr:rowOff>687274</xdr:rowOff>
    </xdr:to>
    <xdr:pic>
      <xdr:nvPicPr>
        <xdr:cNvPr id="127" name="Image 126">
          <a:extLst>
            <a:ext uri="{FF2B5EF4-FFF2-40B4-BE49-F238E27FC236}">
              <a16:creationId xmlns:a16="http://schemas.microsoft.com/office/drawing/2014/main" id="{DF4A85E2-C3B8-4000-ABEA-60690734B017}"/>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2886075" y="78705076"/>
          <a:ext cx="1260000" cy="687273"/>
        </a:xfrm>
        <a:prstGeom prst="rect">
          <a:avLst/>
        </a:prstGeom>
      </xdr:spPr>
    </xdr:pic>
    <xdr:clientData/>
  </xdr:twoCellAnchor>
  <xdr:twoCellAnchor editAs="oneCell">
    <xdr:from>
      <xdr:col>1</xdr:col>
      <xdr:colOff>0</xdr:colOff>
      <xdr:row>64</xdr:row>
      <xdr:rowOff>1</xdr:rowOff>
    </xdr:from>
    <xdr:to>
      <xdr:col>2</xdr:col>
      <xdr:colOff>2700</xdr:colOff>
      <xdr:row>64</xdr:row>
      <xdr:rowOff>687274</xdr:rowOff>
    </xdr:to>
    <xdr:pic>
      <xdr:nvPicPr>
        <xdr:cNvPr id="129" name="Image 128">
          <a:extLst>
            <a:ext uri="{FF2B5EF4-FFF2-40B4-BE49-F238E27FC236}">
              <a16:creationId xmlns:a16="http://schemas.microsoft.com/office/drawing/2014/main" id="{24958969-BF7D-426E-B730-0185F5907642}"/>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2886075" y="79971901"/>
          <a:ext cx="1260000" cy="687273"/>
        </a:xfrm>
        <a:prstGeom prst="rect">
          <a:avLst/>
        </a:prstGeom>
      </xdr:spPr>
    </xdr:pic>
    <xdr:clientData/>
  </xdr:twoCellAnchor>
  <xdr:twoCellAnchor editAs="oneCell">
    <xdr:from>
      <xdr:col>1</xdr:col>
      <xdr:colOff>0</xdr:colOff>
      <xdr:row>65</xdr:row>
      <xdr:rowOff>1</xdr:rowOff>
    </xdr:from>
    <xdr:to>
      <xdr:col>2</xdr:col>
      <xdr:colOff>2700</xdr:colOff>
      <xdr:row>65</xdr:row>
      <xdr:rowOff>687274</xdr:rowOff>
    </xdr:to>
    <xdr:pic>
      <xdr:nvPicPr>
        <xdr:cNvPr id="131" name="Image 130">
          <a:extLst>
            <a:ext uri="{FF2B5EF4-FFF2-40B4-BE49-F238E27FC236}">
              <a16:creationId xmlns:a16="http://schemas.microsoft.com/office/drawing/2014/main" id="{16E7FC22-740B-484C-B09B-ACA909A495A3}"/>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2886075" y="81238726"/>
          <a:ext cx="1260000" cy="687273"/>
        </a:xfrm>
        <a:prstGeom prst="rect">
          <a:avLst/>
        </a:prstGeom>
      </xdr:spPr>
    </xdr:pic>
    <xdr:clientData/>
  </xdr:twoCellAnchor>
  <xdr:twoCellAnchor editAs="oneCell">
    <xdr:from>
      <xdr:col>1</xdr:col>
      <xdr:colOff>0</xdr:colOff>
      <xdr:row>66</xdr:row>
      <xdr:rowOff>1</xdr:rowOff>
    </xdr:from>
    <xdr:to>
      <xdr:col>2</xdr:col>
      <xdr:colOff>2700</xdr:colOff>
      <xdr:row>66</xdr:row>
      <xdr:rowOff>687274</xdr:rowOff>
    </xdr:to>
    <xdr:pic>
      <xdr:nvPicPr>
        <xdr:cNvPr id="133" name="Image 132">
          <a:extLst>
            <a:ext uri="{FF2B5EF4-FFF2-40B4-BE49-F238E27FC236}">
              <a16:creationId xmlns:a16="http://schemas.microsoft.com/office/drawing/2014/main" id="{5F71CFBE-6283-4126-9D70-12AC6217109C}"/>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2886075" y="82505551"/>
          <a:ext cx="1260000" cy="687273"/>
        </a:xfrm>
        <a:prstGeom prst="rect">
          <a:avLst/>
        </a:prstGeom>
      </xdr:spPr>
    </xdr:pic>
    <xdr:clientData/>
  </xdr:twoCellAnchor>
  <xdr:twoCellAnchor editAs="oneCell">
    <xdr:from>
      <xdr:col>1</xdr:col>
      <xdr:colOff>0</xdr:colOff>
      <xdr:row>67</xdr:row>
      <xdr:rowOff>1</xdr:rowOff>
    </xdr:from>
    <xdr:to>
      <xdr:col>2</xdr:col>
      <xdr:colOff>2700</xdr:colOff>
      <xdr:row>67</xdr:row>
      <xdr:rowOff>687274</xdr:rowOff>
    </xdr:to>
    <xdr:pic>
      <xdr:nvPicPr>
        <xdr:cNvPr id="135" name="Image 134">
          <a:extLst>
            <a:ext uri="{FF2B5EF4-FFF2-40B4-BE49-F238E27FC236}">
              <a16:creationId xmlns:a16="http://schemas.microsoft.com/office/drawing/2014/main" id="{944280C3-D1B9-4CB0-BAAA-FC301205E0F6}"/>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2886075" y="83772376"/>
          <a:ext cx="1260000" cy="687273"/>
        </a:xfrm>
        <a:prstGeom prst="rect">
          <a:avLst/>
        </a:prstGeom>
      </xdr:spPr>
    </xdr:pic>
    <xdr:clientData/>
  </xdr:twoCellAnchor>
  <xdr:twoCellAnchor editAs="oneCell">
    <xdr:from>
      <xdr:col>1</xdr:col>
      <xdr:colOff>0</xdr:colOff>
      <xdr:row>68</xdr:row>
      <xdr:rowOff>1</xdr:rowOff>
    </xdr:from>
    <xdr:to>
      <xdr:col>2</xdr:col>
      <xdr:colOff>2700</xdr:colOff>
      <xdr:row>68</xdr:row>
      <xdr:rowOff>687274</xdr:rowOff>
    </xdr:to>
    <xdr:pic>
      <xdr:nvPicPr>
        <xdr:cNvPr id="137" name="Image 136">
          <a:extLst>
            <a:ext uri="{FF2B5EF4-FFF2-40B4-BE49-F238E27FC236}">
              <a16:creationId xmlns:a16="http://schemas.microsoft.com/office/drawing/2014/main" id="{184DE6CD-170B-4070-AEB3-1AC8F76FE886}"/>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2886075" y="85039201"/>
          <a:ext cx="1260000" cy="687273"/>
        </a:xfrm>
        <a:prstGeom prst="rect">
          <a:avLst/>
        </a:prstGeom>
      </xdr:spPr>
    </xdr:pic>
    <xdr:clientData/>
  </xdr:twoCellAnchor>
  <xdr:twoCellAnchor editAs="oneCell">
    <xdr:from>
      <xdr:col>1</xdr:col>
      <xdr:colOff>0</xdr:colOff>
      <xdr:row>69</xdr:row>
      <xdr:rowOff>1</xdr:rowOff>
    </xdr:from>
    <xdr:to>
      <xdr:col>2</xdr:col>
      <xdr:colOff>2700</xdr:colOff>
      <xdr:row>69</xdr:row>
      <xdr:rowOff>687274</xdr:rowOff>
    </xdr:to>
    <xdr:pic>
      <xdr:nvPicPr>
        <xdr:cNvPr id="139" name="Image 138">
          <a:extLst>
            <a:ext uri="{FF2B5EF4-FFF2-40B4-BE49-F238E27FC236}">
              <a16:creationId xmlns:a16="http://schemas.microsoft.com/office/drawing/2014/main" id="{5B17F129-AF93-4896-AD65-42CED346E072}"/>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2886075" y="86306026"/>
          <a:ext cx="1260000" cy="687273"/>
        </a:xfrm>
        <a:prstGeom prst="rect">
          <a:avLst/>
        </a:prstGeom>
      </xdr:spPr>
    </xdr:pic>
    <xdr:clientData/>
  </xdr:twoCellAnchor>
  <xdr:twoCellAnchor editAs="oneCell">
    <xdr:from>
      <xdr:col>1</xdr:col>
      <xdr:colOff>0</xdr:colOff>
      <xdr:row>70</xdr:row>
      <xdr:rowOff>1</xdr:rowOff>
    </xdr:from>
    <xdr:to>
      <xdr:col>2</xdr:col>
      <xdr:colOff>2700</xdr:colOff>
      <xdr:row>70</xdr:row>
      <xdr:rowOff>687274</xdr:rowOff>
    </xdr:to>
    <xdr:pic>
      <xdr:nvPicPr>
        <xdr:cNvPr id="141" name="Image 140">
          <a:extLst>
            <a:ext uri="{FF2B5EF4-FFF2-40B4-BE49-F238E27FC236}">
              <a16:creationId xmlns:a16="http://schemas.microsoft.com/office/drawing/2014/main" id="{C7D744FA-B7D8-4C79-BA95-DEFDCEE0D22C}"/>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2886075" y="87572851"/>
          <a:ext cx="1260000" cy="687273"/>
        </a:xfrm>
        <a:prstGeom prst="rect">
          <a:avLst/>
        </a:prstGeom>
      </xdr:spPr>
    </xdr:pic>
    <xdr:clientData/>
  </xdr:twoCellAnchor>
  <xdr:twoCellAnchor editAs="oneCell">
    <xdr:from>
      <xdr:col>1</xdr:col>
      <xdr:colOff>0</xdr:colOff>
      <xdr:row>71</xdr:row>
      <xdr:rowOff>1</xdr:rowOff>
    </xdr:from>
    <xdr:to>
      <xdr:col>2</xdr:col>
      <xdr:colOff>2700</xdr:colOff>
      <xdr:row>71</xdr:row>
      <xdr:rowOff>687274</xdr:rowOff>
    </xdr:to>
    <xdr:pic>
      <xdr:nvPicPr>
        <xdr:cNvPr id="143" name="Image 142">
          <a:extLst>
            <a:ext uri="{FF2B5EF4-FFF2-40B4-BE49-F238E27FC236}">
              <a16:creationId xmlns:a16="http://schemas.microsoft.com/office/drawing/2014/main" id="{A350C45F-671A-4A79-87AC-07B20D7A549D}"/>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2886075" y="88839676"/>
          <a:ext cx="1260000" cy="687273"/>
        </a:xfrm>
        <a:prstGeom prst="rect">
          <a:avLst/>
        </a:prstGeom>
      </xdr:spPr>
    </xdr:pic>
    <xdr:clientData/>
  </xdr:twoCellAnchor>
  <xdr:twoCellAnchor editAs="oneCell">
    <xdr:from>
      <xdr:col>1</xdr:col>
      <xdr:colOff>0</xdr:colOff>
      <xdr:row>72</xdr:row>
      <xdr:rowOff>1</xdr:rowOff>
    </xdr:from>
    <xdr:to>
      <xdr:col>2</xdr:col>
      <xdr:colOff>2700</xdr:colOff>
      <xdr:row>72</xdr:row>
      <xdr:rowOff>687274</xdr:rowOff>
    </xdr:to>
    <xdr:pic>
      <xdr:nvPicPr>
        <xdr:cNvPr id="145" name="Image 144">
          <a:extLst>
            <a:ext uri="{FF2B5EF4-FFF2-40B4-BE49-F238E27FC236}">
              <a16:creationId xmlns:a16="http://schemas.microsoft.com/office/drawing/2014/main" id="{5DF91BD5-E34E-4107-A62E-D2C66FDABF15}"/>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2886075" y="90106501"/>
          <a:ext cx="1260000" cy="687273"/>
        </a:xfrm>
        <a:prstGeom prst="rect">
          <a:avLst/>
        </a:prstGeom>
      </xdr:spPr>
    </xdr:pic>
    <xdr:clientData/>
  </xdr:twoCellAnchor>
  <xdr:twoCellAnchor editAs="oneCell">
    <xdr:from>
      <xdr:col>1</xdr:col>
      <xdr:colOff>0</xdr:colOff>
      <xdr:row>73</xdr:row>
      <xdr:rowOff>1</xdr:rowOff>
    </xdr:from>
    <xdr:to>
      <xdr:col>2</xdr:col>
      <xdr:colOff>2700</xdr:colOff>
      <xdr:row>73</xdr:row>
      <xdr:rowOff>687274</xdr:rowOff>
    </xdr:to>
    <xdr:pic>
      <xdr:nvPicPr>
        <xdr:cNvPr id="147" name="Image 146">
          <a:extLst>
            <a:ext uri="{FF2B5EF4-FFF2-40B4-BE49-F238E27FC236}">
              <a16:creationId xmlns:a16="http://schemas.microsoft.com/office/drawing/2014/main" id="{AFFF1845-B58C-4AAE-AEE2-A8A1ABA0A54A}"/>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886075" y="91373326"/>
          <a:ext cx="1260000" cy="687273"/>
        </a:xfrm>
        <a:prstGeom prst="rect">
          <a:avLst/>
        </a:prstGeom>
      </xdr:spPr>
    </xdr:pic>
    <xdr:clientData/>
  </xdr:twoCellAnchor>
  <xdr:twoCellAnchor editAs="oneCell">
    <xdr:from>
      <xdr:col>1</xdr:col>
      <xdr:colOff>0</xdr:colOff>
      <xdr:row>74</xdr:row>
      <xdr:rowOff>1</xdr:rowOff>
    </xdr:from>
    <xdr:to>
      <xdr:col>2</xdr:col>
      <xdr:colOff>2700</xdr:colOff>
      <xdr:row>74</xdr:row>
      <xdr:rowOff>687274</xdr:rowOff>
    </xdr:to>
    <xdr:pic>
      <xdr:nvPicPr>
        <xdr:cNvPr id="149" name="Image 148">
          <a:extLst>
            <a:ext uri="{FF2B5EF4-FFF2-40B4-BE49-F238E27FC236}">
              <a16:creationId xmlns:a16="http://schemas.microsoft.com/office/drawing/2014/main" id="{045EFEF7-6F17-4C79-9179-DCC4A8050CEF}"/>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886075" y="92640151"/>
          <a:ext cx="1260000" cy="687273"/>
        </a:xfrm>
        <a:prstGeom prst="rect">
          <a:avLst/>
        </a:prstGeom>
      </xdr:spPr>
    </xdr:pic>
    <xdr:clientData/>
  </xdr:twoCellAnchor>
  <xdr:twoCellAnchor editAs="oneCell">
    <xdr:from>
      <xdr:col>1</xdr:col>
      <xdr:colOff>0</xdr:colOff>
      <xdr:row>75</xdr:row>
      <xdr:rowOff>1</xdr:rowOff>
    </xdr:from>
    <xdr:to>
      <xdr:col>2</xdr:col>
      <xdr:colOff>2700</xdr:colOff>
      <xdr:row>75</xdr:row>
      <xdr:rowOff>687274</xdr:rowOff>
    </xdr:to>
    <xdr:pic>
      <xdr:nvPicPr>
        <xdr:cNvPr id="151" name="Image 150">
          <a:extLst>
            <a:ext uri="{FF2B5EF4-FFF2-40B4-BE49-F238E27FC236}">
              <a16:creationId xmlns:a16="http://schemas.microsoft.com/office/drawing/2014/main" id="{D885989B-C599-4643-9DA5-2D43A5835E38}"/>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886075" y="93906976"/>
          <a:ext cx="1260000" cy="687273"/>
        </a:xfrm>
        <a:prstGeom prst="rect">
          <a:avLst/>
        </a:prstGeom>
      </xdr:spPr>
    </xdr:pic>
    <xdr:clientData/>
  </xdr:twoCellAnchor>
  <xdr:twoCellAnchor editAs="oneCell">
    <xdr:from>
      <xdr:col>1</xdr:col>
      <xdr:colOff>0</xdr:colOff>
      <xdr:row>76</xdr:row>
      <xdr:rowOff>1</xdr:rowOff>
    </xdr:from>
    <xdr:to>
      <xdr:col>2</xdr:col>
      <xdr:colOff>2700</xdr:colOff>
      <xdr:row>76</xdr:row>
      <xdr:rowOff>687274</xdr:rowOff>
    </xdr:to>
    <xdr:pic>
      <xdr:nvPicPr>
        <xdr:cNvPr id="153" name="Image 152">
          <a:extLst>
            <a:ext uri="{FF2B5EF4-FFF2-40B4-BE49-F238E27FC236}">
              <a16:creationId xmlns:a16="http://schemas.microsoft.com/office/drawing/2014/main" id="{DE9CA38E-B4E6-4028-8646-19D244B4BA3E}"/>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2886075" y="95173801"/>
          <a:ext cx="1260000" cy="687273"/>
        </a:xfrm>
        <a:prstGeom prst="rect">
          <a:avLst/>
        </a:prstGeom>
      </xdr:spPr>
    </xdr:pic>
    <xdr:clientData/>
  </xdr:twoCellAnchor>
  <xdr:twoCellAnchor editAs="oneCell">
    <xdr:from>
      <xdr:col>1</xdr:col>
      <xdr:colOff>0</xdr:colOff>
      <xdr:row>77</xdr:row>
      <xdr:rowOff>1</xdr:rowOff>
    </xdr:from>
    <xdr:to>
      <xdr:col>2</xdr:col>
      <xdr:colOff>2700</xdr:colOff>
      <xdr:row>77</xdr:row>
      <xdr:rowOff>687274</xdr:rowOff>
    </xdr:to>
    <xdr:pic>
      <xdr:nvPicPr>
        <xdr:cNvPr id="155" name="Image 154">
          <a:extLst>
            <a:ext uri="{FF2B5EF4-FFF2-40B4-BE49-F238E27FC236}">
              <a16:creationId xmlns:a16="http://schemas.microsoft.com/office/drawing/2014/main" id="{421578C4-06A3-415B-A98F-ABC933F05EEC}"/>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886075" y="96440626"/>
          <a:ext cx="1260000" cy="687273"/>
        </a:xfrm>
        <a:prstGeom prst="rect">
          <a:avLst/>
        </a:prstGeom>
      </xdr:spPr>
    </xdr:pic>
    <xdr:clientData/>
  </xdr:twoCellAnchor>
  <xdr:twoCellAnchor editAs="oneCell">
    <xdr:from>
      <xdr:col>1</xdr:col>
      <xdr:colOff>0</xdr:colOff>
      <xdr:row>78</xdr:row>
      <xdr:rowOff>1</xdr:rowOff>
    </xdr:from>
    <xdr:to>
      <xdr:col>2</xdr:col>
      <xdr:colOff>2700</xdr:colOff>
      <xdr:row>78</xdr:row>
      <xdr:rowOff>687274</xdr:rowOff>
    </xdr:to>
    <xdr:pic>
      <xdr:nvPicPr>
        <xdr:cNvPr id="157" name="Image 156">
          <a:extLst>
            <a:ext uri="{FF2B5EF4-FFF2-40B4-BE49-F238E27FC236}">
              <a16:creationId xmlns:a16="http://schemas.microsoft.com/office/drawing/2014/main" id="{94A9EB61-E50D-41F0-B96B-2522C6C9861A}"/>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2886075" y="97707451"/>
          <a:ext cx="1260000" cy="687273"/>
        </a:xfrm>
        <a:prstGeom prst="rect">
          <a:avLst/>
        </a:prstGeom>
      </xdr:spPr>
    </xdr:pic>
    <xdr:clientData/>
  </xdr:twoCellAnchor>
  <xdr:twoCellAnchor editAs="oneCell">
    <xdr:from>
      <xdr:col>1</xdr:col>
      <xdr:colOff>0</xdr:colOff>
      <xdr:row>79</xdr:row>
      <xdr:rowOff>1</xdr:rowOff>
    </xdr:from>
    <xdr:to>
      <xdr:col>2</xdr:col>
      <xdr:colOff>2700</xdr:colOff>
      <xdr:row>79</xdr:row>
      <xdr:rowOff>687274</xdr:rowOff>
    </xdr:to>
    <xdr:pic>
      <xdr:nvPicPr>
        <xdr:cNvPr id="159" name="Image 158">
          <a:extLst>
            <a:ext uri="{FF2B5EF4-FFF2-40B4-BE49-F238E27FC236}">
              <a16:creationId xmlns:a16="http://schemas.microsoft.com/office/drawing/2014/main" id="{83ECF4B9-5732-4732-AB60-5CA8A78D75B9}"/>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2886075" y="98974276"/>
          <a:ext cx="1260000" cy="687273"/>
        </a:xfrm>
        <a:prstGeom prst="rect">
          <a:avLst/>
        </a:prstGeom>
      </xdr:spPr>
    </xdr:pic>
    <xdr:clientData/>
  </xdr:twoCellAnchor>
  <xdr:twoCellAnchor editAs="oneCell">
    <xdr:from>
      <xdr:col>1</xdr:col>
      <xdr:colOff>0</xdr:colOff>
      <xdr:row>80</xdr:row>
      <xdr:rowOff>1</xdr:rowOff>
    </xdr:from>
    <xdr:to>
      <xdr:col>2</xdr:col>
      <xdr:colOff>2700</xdr:colOff>
      <xdr:row>80</xdr:row>
      <xdr:rowOff>687274</xdr:rowOff>
    </xdr:to>
    <xdr:pic>
      <xdr:nvPicPr>
        <xdr:cNvPr id="161" name="Image 160">
          <a:extLst>
            <a:ext uri="{FF2B5EF4-FFF2-40B4-BE49-F238E27FC236}">
              <a16:creationId xmlns:a16="http://schemas.microsoft.com/office/drawing/2014/main" id="{EE9905C4-4182-4468-9F7B-0CEC2A6D5897}"/>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2886075" y="100241101"/>
          <a:ext cx="1260000" cy="687273"/>
        </a:xfrm>
        <a:prstGeom prst="rect">
          <a:avLst/>
        </a:prstGeom>
      </xdr:spPr>
    </xdr:pic>
    <xdr:clientData/>
  </xdr:twoCellAnchor>
  <xdr:twoCellAnchor editAs="oneCell">
    <xdr:from>
      <xdr:col>1</xdr:col>
      <xdr:colOff>0</xdr:colOff>
      <xdr:row>81</xdr:row>
      <xdr:rowOff>1</xdr:rowOff>
    </xdr:from>
    <xdr:to>
      <xdr:col>2</xdr:col>
      <xdr:colOff>2700</xdr:colOff>
      <xdr:row>81</xdr:row>
      <xdr:rowOff>687274</xdr:rowOff>
    </xdr:to>
    <xdr:pic>
      <xdr:nvPicPr>
        <xdr:cNvPr id="163" name="Image 162">
          <a:extLst>
            <a:ext uri="{FF2B5EF4-FFF2-40B4-BE49-F238E27FC236}">
              <a16:creationId xmlns:a16="http://schemas.microsoft.com/office/drawing/2014/main" id="{EF79ACEB-C262-4AA0-8EB5-53505B162B93}"/>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2886075" y="101507926"/>
          <a:ext cx="1260000" cy="687273"/>
        </a:xfrm>
        <a:prstGeom prst="rect">
          <a:avLst/>
        </a:prstGeom>
      </xdr:spPr>
    </xdr:pic>
    <xdr:clientData/>
  </xdr:twoCellAnchor>
  <xdr:twoCellAnchor editAs="oneCell">
    <xdr:from>
      <xdr:col>1</xdr:col>
      <xdr:colOff>0</xdr:colOff>
      <xdr:row>82</xdr:row>
      <xdr:rowOff>1</xdr:rowOff>
    </xdr:from>
    <xdr:to>
      <xdr:col>2</xdr:col>
      <xdr:colOff>2700</xdr:colOff>
      <xdr:row>82</xdr:row>
      <xdr:rowOff>687274</xdr:rowOff>
    </xdr:to>
    <xdr:pic>
      <xdr:nvPicPr>
        <xdr:cNvPr id="165" name="Image 164">
          <a:extLst>
            <a:ext uri="{FF2B5EF4-FFF2-40B4-BE49-F238E27FC236}">
              <a16:creationId xmlns:a16="http://schemas.microsoft.com/office/drawing/2014/main" id="{D7B697C8-BBD8-4BAE-AED4-DC25B3404142}"/>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886075" y="102774751"/>
          <a:ext cx="1260000" cy="687273"/>
        </a:xfrm>
        <a:prstGeom prst="rect">
          <a:avLst/>
        </a:prstGeom>
      </xdr:spPr>
    </xdr:pic>
    <xdr:clientData/>
  </xdr:twoCellAnchor>
  <xdr:twoCellAnchor editAs="oneCell">
    <xdr:from>
      <xdr:col>1</xdr:col>
      <xdr:colOff>0</xdr:colOff>
      <xdr:row>83</xdr:row>
      <xdr:rowOff>1</xdr:rowOff>
    </xdr:from>
    <xdr:to>
      <xdr:col>2</xdr:col>
      <xdr:colOff>2700</xdr:colOff>
      <xdr:row>83</xdr:row>
      <xdr:rowOff>687274</xdr:rowOff>
    </xdr:to>
    <xdr:pic>
      <xdr:nvPicPr>
        <xdr:cNvPr id="167" name="Image 166">
          <a:extLst>
            <a:ext uri="{FF2B5EF4-FFF2-40B4-BE49-F238E27FC236}">
              <a16:creationId xmlns:a16="http://schemas.microsoft.com/office/drawing/2014/main" id="{B690E368-0173-460D-8778-7BE69ED86C67}"/>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2886075" y="104041576"/>
          <a:ext cx="1260000" cy="687273"/>
        </a:xfrm>
        <a:prstGeom prst="rect">
          <a:avLst/>
        </a:prstGeom>
      </xdr:spPr>
    </xdr:pic>
    <xdr:clientData/>
  </xdr:twoCellAnchor>
  <xdr:twoCellAnchor editAs="oneCell">
    <xdr:from>
      <xdr:col>1</xdr:col>
      <xdr:colOff>0</xdr:colOff>
      <xdr:row>84</xdr:row>
      <xdr:rowOff>1</xdr:rowOff>
    </xdr:from>
    <xdr:to>
      <xdr:col>2</xdr:col>
      <xdr:colOff>2700</xdr:colOff>
      <xdr:row>84</xdr:row>
      <xdr:rowOff>687274</xdr:rowOff>
    </xdr:to>
    <xdr:pic>
      <xdr:nvPicPr>
        <xdr:cNvPr id="169" name="Image 168">
          <a:extLst>
            <a:ext uri="{FF2B5EF4-FFF2-40B4-BE49-F238E27FC236}">
              <a16:creationId xmlns:a16="http://schemas.microsoft.com/office/drawing/2014/main" id="{4CC07E6E-205E-491E-A6F9-3CDE24C16AA4}"/>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2886075" y="105308401"/>
          <a:ext cx="1260000" cy="687273"/>
        </a:xfrm>
        <a:prstGeom prst="rect">
          <a:avLst/>
        </a:prstGeom>
      </xdr:spPr>
    </xdr:pic>
    <xdr:clientData/>
  </xdr:twoCellAnchor>
  <xdr:twoCellAnchor editAs="oneCell">
    <xdr:from>
      <xdr:col>1</xdr:col>
      <xdr:colOff>0</xdr:colOff>
      <xdr:row>85</xdr:row>
      <xdr:rowOff>1</xdr:rowOff>
    </xdr:from>
    <xdr:to>
      <xdr:col>2</xdr:col>
      <xdr:colOff>2700</xdr:colOff>
      <xdr:row>85</xdr:row>
      <xdr:rowOff>687274</xdr:rowOff>
    </xdr:to>
    <xdr:pic>
      <xdr:nvPicPr>
        <xdr:cNvPr id="171" name="Image 170">
          <a:extLst>
            <a:ext uri="{FF2B5EF4-FFF2-40B4-BE49-F238E27FC236}">
              <a16:creationId xmlns:a16="http://schemas.microsoft.com/office/drawing/2014/main" id="{A4514812-A1E2-43BB-AF46-3074B61A77EB}"/>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2886075" y="106575226"/>
          <a:ext cx="1260000" cy="687273"/>
        </a:xfrm>
        <a:prstGeom prst="rect">
          <a:avLst/>
        </a:prstGeom>
      </xdr:spPr>
    </xdr:pic>
    <xdr:clientData/>
  </xdr:twoCellAnchor>
  <xdr:twoCellAnchor editAs="oneCell">
    <xdr:from>
      <xdr:col>1</xdr:col>
      <xdr:colOff>0</xdr:colOff>
      <xdr:row>86</xdr:row>
      <xdr:rowOff>1</xdr:rowOff>
    </xdr:from>
    <xdr:to>
      <xdr:col>2</xdr:col>
      <xdr:colOff>2700</xdr:colOff>
      <xdr:row>86</xdr:row>
      <xdr:rowOff>687274</xdr:rowOff>
    </xdr:to>
    <xdr:pic>
      <xdr:nvPicPr>
        <xdr:cNvPr id="173" name="Image 172">
          <a:extLst>
            <a:ext uri="{FF2B5EF4-FFF2-40B4-BE49-F238E27FC236}">
              <a16:creationId xmlns:a16="http://schemas.microsoft.com/office/drawing/2014/main" id="{8C9258DE-E946-4890-A260-AC61D6626574}"/>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2886075" y="107842051"/>
          <a:ext cx="1260000" cy="687273"/>
        </a:xfrm>
        <a:prstGeom prst="rect">
          <a:avLst/>
        </a:prstGeom>
      </xdr:spPr>
    </xdr:pic>
    <xdr:clientData/>
  </xdr:twoCellAnchor>
  <xdr:twoCellAnchor editAs="oneCell">
    <xdr:from>
      <xdr:col>1</xdr:col>
      <xdr:colOff>0</xdr:colOff>
      <xdr:row>34</xdr:row>
      <xdr:rowOff>1</xdr:rowOff>
    </xdr:from>
    <xdr:to>
      <xdr:col>2</xdr:col>
      <xdr:colOff>2700</xdr:colOff>
      <xdr:row>34</xdr:row>
      <xdr:rowOff>687274</xdr:rowOff>
    </xdr:to>
    <xdr:pic>
      <xdr:nvPicPr>
        <xdr:cNvPr id="175" name="Image 174">
          <a:extLst>
            <a:ext uri="{FF2B5EF4-FFF2-40B4-BE49-F238E27FC236}">
              <a16:creationId xmlns:a16="http://schemas.microsoft.com/office/drawing/2014/main" id="{9D7CF462-D25B-4383-A15F-9EFBD57A7849}"/>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2886075" y="41967151"/>
          <a:ext cx="1260000" cy="6872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32</xdr:row>
      <xdr:rowOff>0</xdr:rowOff>
    </xdr:from>
    <xdr:to>
      <xdr:col>1</xdr:col>
      <xdr:colOff>0</xdr:colOff>
      <xdr:row>32</xdr:row>
      <xdr:rowOff>0</xdr:rowOff>
    </xdr:to>
    <xdr:pic>
      <xdr:nvPicPr>
        <xdr:cNvPr id="2" name="Picture 3" descr="http://www.jadecor.de/images/spacer.gif">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238125" y="4162425"/>
          <a:ext cx="0" cy="0"/>
        </a:xfrm>
        <a:prstGeom prst="rect">
          <a:avLst/>
        </a:prstGeom>
        <a:noFill/>
        <a:ln w="9525">
          <a:noFill/>
          <a:miter lim="800000"/>
          <a:headEnd/>
          <a:tailEnd/>
        </a:ln>
      </xdr:spPr>
    </xdr:pic>
    <xdr:clientData/>
  </xdr:twoCellAnchor>
  <xdr:twoCellAnchor>
    <xdr:from>
      <xdr:col>1</xdr:col>
      <xdr:colOff>0</xdr:colOff>
      <xdr:row>32</xdr:row>
      <xdr:rowOff>0</xdr:rowOff>
    </xdr:from>
    <xdr:to>
      <xdr:col>1</xdr:col>
      <xdr:colOff>0</xdr:colOff>
      <xdr:row>32</xdr:row>
      <xdr:rowOff>0</xdr:rowOff>
    </xdr:to>
    <xdr:pic>
      <xdr:nvPicPr>
        <xdr:cNvPr id="3" name="Picture 4" descr="http://www.jadecor.de/images/spacer.gif">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238125" y="4162425"/>
          <a:ext cx="0" cy="0"/>
        </a:xfrm>
        <a:prstGeom prst="rect">
          <a:avLst/>
        </a:prstGeom>
        <a:noFill/>
        <a:ln w="9525">
          <a:noFill/>
          <a:miter lim="800000"/>
          <a:headEnd/>
          <a:tailEnd/>
        </a:ln>
      </xdr:spPr>
    </xdr:pic>
    <xdr:clientData/>
  </xdr:twoCellAnchor>
  <xdr:twoCellAnchor>
    <xdr:from>
      <xdr:col>1</xdr:col>
      <xdr:colOff>0</xdr:colOff>
      <xdr:row>32</xdr:row>
      <xdr:rowOff>0</xdr:rowOff>
    </xdr:from>
    <xdr:to>
      <xdr:col>1</xdr:col>
      <xdr:colOff>0</xdr:colOff>
      <xdr:row>32</xdr:row>
      <xdr:rowOff>0</xdr:rowOff>
    </xdr:to>
    <xdr:pic>
      <xdr:nvPicPr>
        <xdr:cNvPr id="4" name="Picture 5" descr="http://www.jadecor.de/images/spacer.gif">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238125" y="4162425"/>
          <a:ext cx="0" cy="0"/>
        </a:xfrm>
        <a:prstGeom prst="rect">
          <a:avLst/>
        </a:prstGeom>
        <a:noFill/>
        <a:ln w="9525">
          <a:noFill/>
          <a:miter lim="800000"/>
          <a:headEnd/>
          <a:tailEnd/>
        </a:ln>
      </xdr:spPr>
    </xdr:pic>
    <xdr:clientData/>
  </xdr:twoCellAnchor>
  <xdr:twoCellAnchor>
    <xdr:from>
      <xdr:col>1</xdr:col>
      <xdr:colOff>0</xdr:colOff>
      <xdr:row>32</xdr:row>
      <xdr:rowOff>0</xdr:rowOff>
    </xdr:from>
    <xdr:to>
      <xdr:col>1</xdr:col>
      <xdr:colOff>0</xdr:colOff>
      <xdr:row>32</xdr:row>
      <xdr:rowOff>0</xdr:rowOff>
    </xdr:to>
    <xdr:pic>
      <xdr:nvPicPr>
        <xdr:cNvPr id="5" name="Picture 6" descr="http://www.jadecor.de/images/spacer.gif">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238125" y="4162425"/>
          <a:ext cx="0" cy="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190500</xdr:colOff>
      <xdr:row>4</xdr:row>
      <xdr:rowOff>45244</xdr:rowOff>
    </xdr:from>
    <xdr:to>
      <xdr:col>12</xdr:col>
      <xdr:colOff>552449</xdr:colOff>
      <xdr:row>6</xdr:row>
      <xdr:rowOff>135731</xdr:rowOff>
    </xdr:to>
    <xdr:pic>
      <xdr:nvPicPr>
        <xdr:cNvPr id="2" name="Picture 3">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4619625" y="816769"/>
          <a:ext cx="1476375" cy="442912"/>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18</xdr:col>
          <xdr:colOff>38099</xdr:colOff>
          <xdr:row>12</xdr:row>
          <xdr:rowOff>38099</xdr:rowOff>
        </xdr:from>
        <xdr:to>
          <xdr:col>18</xdr:col>
          <xdr:colOff>1121834</xdr:colOff>
          <xdr:row>18</xdr:row>
          <xdr:rowOff>136071</xdr:rowOff>
        </xdr:to>
        <xdr:pic>
          <xdr:nvPicPr>
            <xdr:cNvPr id="4" name="Image 3">
              <a:extLst>
                <a:ext uri="{FF2B5EF4-FFF2-40B4-BE49-F238E27FC236}">
                  <a16:creationId xmlns:a16="http://schemas.microsoft.com/office/drawing/2014/main" id="{AA673B38-4B8D-41C7-93F8-5EBDE49419B7}"/>
                </a:ext>
              </a:extLst>
            </xdr:cNvPr>
            <xdr:cNvPicPr>
              <a:picLocks noChangeAspect="1" noChangeArrowheads="1"/>
              <a:extLst>
                <a:ext uri="{84589F7E-364E-4C9E-8A38-B11213B215E9}">
                  <a14:cameraTool cellRange="RefImg_Plafond" spid="_x0000_s4183"/>
                </a:ext>
              </a:extLst>
            </xdr:cNvPicPr>
          </xdr:nvPicPr>
          <xdr:blipFill>
            <a:blip xmlns:r="http://schemas.openxmlformats.org/officeDocument/2006/relationships" r:embed="rId2"/>
            <a:srcRect/>
            <a:stretch>
              <a:fillRect/>
            </a:stretch>
          </xdr:blipFill>
          <xdr:spPr bwMode="auto">
            <a:xfrm>
              <a:off x="7962899" y="2215242"/>
              <a:ext cx="1083735" cy="104502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32656</xdr:colOff>
          <xdr:row>21</xdr:row>
          <xdr:rowOff>40821</xdr:rowOff>
        </xdr:from>
        <xdr:to>
          <xdr:col>18</xdr:col>
          <xdr:colOff>1121229</xdr:colOff>
          <xdr:row>29</xdr:row>
          <xdr:rowOff>16328</xdr:rowOff>
        </xdr:to>
        <xdr:pic>
          <xdr:nvPicPr>
            <xdr:cNvPr id="5" name="Image 4">
              <a:extLst>
                <a:ext uri="{FF2B5EF4-FFF2-40B4-BE49-F238E27FC236}">
                  <a16:creationId xmlns:a16="http://schemas.microsoft.com/office/drawing/2014/main" id="{3DC38040-15D7-4C53-AD04-87020E1ACE3B}"/>
                </a:ext>
              </a:extLst>
            </xdr:cNvPr>
            <xdr:cNvPicPr>
              <a:picLocks noChangeAspect="1" noChangeArrowheads="1"/>
              <a:extLst>
                <a:ext uri="{84589F7E-364E-4C9E-8A38-B11213B215E9}">
                  <a14:cameraTool cellRange="RefImg_Murs" spid="_x0000_s4184"/>
                </a:ext>
              </a:extLst>
            </xdr:cNvPicPr>
          </xdr:nvPicPr>
          <xdr:blipFill>
            <a:blip xmlns:r="http://schemas.openxmlformats.org/officeDocument/2006/relationships" r:embed="rId3"/>
            <a:srcRect/>
            <a:stretch>
              <a:fillRect/>
            </a:stretch>
          </xdr:blipFill>
          <xdr:spPr bwMode="auto">
            <a:xfrm>
              <a:off x="7957456" y="3687535"/>
              <a:ext cx="1088573" cy="105863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13</xdr:col>
      <xdr:colOff>247650</xdr:colOff>
      <xdr:row>28</xdr:row>
      <xdr:rowOff>38100</xdr:rowOff>
    </xdr:from>
    <xdr:to>
      <xdr:col>16</xdr:col>
      <xdr:colOff>85726</xdr:colOff>
      <xdr:row>34</xdr:row>
      <xdr:rowOff>95250</xdr:rowOff>
    </xdr:to>
    <xdr:pic>
      <xdr:nvPicPr>
        <xdr:cNvPr id="2" name="Picture 1" descr="Logo-Jadecor-Chron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24625" y="5010150"/>
          <a:ext cx="1952625" cy="10763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18</xdr:col>
          <xdr:colOff>32039</xdr:colOff>
          <xdr:row>22</xdr:row>
          <xdr:rowOff>31172</xdr:rowOff>
        </xdr:from>
        <xdr:to>
          <xdr:col>18</xdr:col>
          <xdr:colOff>1303193</xdr:colOff>
          <xdr:row>27</xdr:row>
          <xdr:rowOff>138545</xdr:rowOff>
        </xdr:to>
        <xdr:pic>
          <xdr:nvPicPr>
            <xdr:cNvPr id="3" name="Image 2">
              <a:extLst>
                <a:ext uri="{FF2B5EF4-FFF2-40B4-BE49-F238E27FC236}">
                  <a16:creationId xmlns:a16="http://schemas.microsoft.com/office/drawing/2014/main" id="{D109064E-F1D1-4070-AF1A-B164CBFED5C0}"/>
                </a:ext>
              </a:extLst>
            </xdr:cNvPr>
            <xdr:cNvPicPr>
              <a:picLocks noChangeAspect="1" noChangeArrowheads="1"/>
              <a:extLst>
                <a:ext uri="{84589F7E-364E-4C9E-8A38-B11213B215E9}">
                  <a14:cameraTool cellRange="RefImg_Silk" spid="_x0000_s5139"/>
                </a:ext>
              </a:extLst>
            </xdr:cNvPicPr>
          </xdr:nvPicPr>
          <xdr:blipFill>
            <a:blip xmlns:r="http://schemas.openxmlformats.org/officeDocument/2006/relationships" r:embed="rId2"/>
            <a:srcRect/>
            <a:stretch>
              <a:fillRect/>
            </a:stretch>
          </xdr:blipFill>
          <xdr:spPr bwMode="auto">
            <a:xfrm>
              <a:off x="8864312" y="3997036"/>
              <a:ext cx="1271154" cy="95596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0</xdr:colOff>
      <xdr:row>15</xdr:row>
      <xdr:rowOff>0</xdr:rowOff>
    </xdr:from>
    <xdr:to>
      <xdr:col>0</xdr:col>
      <xdr:colOff>9525</xdr:colOff>
      <xdr:row>15</xdr:row>
      <xdr:rowOff>0</xdr:rowOff>
    </xdr:to>
    <xdr:pic>
      <xdr:nvPicPr>
        <xdr:cNvPr id="164" name="Picture 3" descr="http://www.jadecor.de/images/spacer.gif">
          <a:extLst>
            <a:ext uri="{FF2B5EF4-FFF2-40B4-BE49-F238E27FC236}">
              <a16:creationId xmlns:a16="http://schemas.microsoft.com/office/drawing/2014/main" id="{DE26DC3D-CFAF-41C6-ACF1-1903C803140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809875"/>
          <a:ext cx="9525" cy="0"/>
        </a:xfrm>
        <a:prstGeom prst="rect">
          <a:avLst/>
        </a:prstGeom>
        <a:noFill/>
        <a:ln w="9525">
          <a:noFill/>
          <a:miter lim="800000"/>
          <a:headEnd/>
          <a:tailEnd/>
        </a:ln>
      </xdr:spPr>
    </xdr:pic>
    <xdr:clientData/>
  </xdr:twoCellAnchor>
  <xdr:twoCellAnchor>
    <xdr:from>
      <xdr:col>0</xdr:col>
      <xdr:colOff>0</xdr:colOff>
      <xdr:row>15</xdr:row>
      <xdr:rowOff>0</xdr:rowOff>
    </xdr:from>
    <xdr:to>
      <xdr:col>0</xdr:col>
      <xdr:colOff>9525</xdr:colOff>
      <xdr:row>15</xdr:row>
      <xdr:rowOff>0</xdr:rowOff>
    </xdr:to>
    <xdr:pic>
      <xdr:nvPicPr>
        <xdr:cNvPr id="165" name="Picture 4" descr="http://www.jadecor.de/images/spacer.gif">
          <a:extLst>
            <a:ext uri="{FF2B5EF4-FFF2-40B4-BE49-F238E27FC236}">
              <a16:creationId xmlns:a16="http://schemas.microsoft.com/office/drawing/2014/main" id="{2B15063A-9C3D-49FF-9756-B342A9382068}"/>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809875"/>
          <a:ext cx="9525" cy="0"/>
        </a:xfrm>
        <a:prstGeom prst="rect">
          <a:avLst/>
        </a:prstGeom>
        <a:noFill/>
        <a:ln w="9525">
          <a:noFill/>
          <a:miter lim="800000"/>
          <a:headEnd/>
          <a:tailEnd/>
        </a:ln>
      </xdr:spPr>
    </xdr:pic>
    <xdr:clientData/>
  </xdr:twoCellAnchor>
  <xdr:twoCellAnchor>
    <xdr:from>
      <xdr:col>0</xdr:col>
      <xdr:colOff>0</xdr:colOff>
      <xdr:row>22</xdr:row>
      <xdr:rowOff>0</xdr:rowOff>
    </xdr:from>
    <xdr:to>
      <xdr:col>0</xdr:col>
      <xdr:colOff>9525</xdr:colOff>
      <xdr:row>22</xdr:row>
      <xdr:rowOff>0</xdr:rowOff>
    </xdr:to>
    <xdr:pic>
      <xdr:nvPicPr>
        <xdr:cNvPr id="166" name="Picture 5" descr="http://www.jadecor.de/images/spacer.gif">
          <a:extLst>
            <a:ext uri="{FF2B5EF4-FFF2-40B4-BE49-F238E27FC236}">
              <a16:creationId xmlns:a16="http://schemas.microsoft.com/office/drawing/2014/main" id="{F9807E4A-09BF-4130-9E31-F5D76CE3425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3952875"/>
          <a:ext cx="9525" cy="0"/>
        </a:xfrm>
        <a:prstGeom prst="rect">
          <a:avLst/>
        </a:prstGeom>
        <a:noFill/>
        <a:ln w="9525">
          <a:noFill/>
          <a:miter lim="800000"/>
          <a:headEnd/>
          <a:tailEnd/>
        </a:ln>
      </xdr:spPr>
    </xdr:pic>
    <xdr:clientData/>
  </xdr:twoCellAnchor>
  <xdr:twoCellAnchor>
    <xdr:from>
      <xdr:col>0</xdr:col>
      <xdr:colOff>0</xdr:colOff>
      <xdr:row>22</xdr:row>
      <xdr:rowOff>0</xdr:rowOff>
    </xdr:from>
    <xdr:to>
      <xdr:col>0</xdr:col>
      <xdr:colOff>9525</xdr:colOff>
      <xdr:row>22</xdr:row>
      <xdr:rowOff>0</xdr:rowOff>
    </xdr:to>
    <xdr:pic>
      <xdr:nvPicPr>
        <xdr:cNvPr id="167" name="Picture 6" descr="http://www.jadecor.de/images/spacer.gif">
          <a:extLst>
            <a:ext uri="{FF2B5EF4-FFF2-40B4-BE49-F238E27FC236}">
              <a16:creationId xmlns:a16="http://schemas.microsoft.com/office/drawing/2014/main" id="{A24072DF-86CB-4172-8FFD-982254EE7ECE}"/>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3952875"/>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168" name="Picture 7" descr="http://www.jadecor.de/images/spacer.gif">
          <a:extLst>
            <a:ext uri="{FF2B5EF4-FFF2-40B4-BE49-F238E27FC236}">
              <a16:creationId xmlns:a16="http://schemas.microsoft.com/office/drawing/2014/main" id="{54150C4E-F110-46C8-9A42-69F87BA5AE6F}"/>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169" name="Picture 8" descr="http://www.jadecor.de/images/spacer.gif">
          <a:extLst>
            <a:ext uri="{FF2B5EF4-FFF2-40B4-BE49-F238E27FC236}">
              <a16:creationId xmlns:a16="http://schemas.microsoft.com/office/drawing/2014/main" id="{C4D263B2-1A60-4034-B446-89A8D7A8925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170" name="Picture 9" descr="http://www.jadecor.de/images/spacer.gif">
          <a:extLst>
            <a:ext uri="{FF2B5EF4-FFF2-40B4-BE49-F238E27FC236}">
              <a16:creationId xmlns:a16="http://schemas.microsoft.com/office/drawing/2014/main" id="{F8003395-ECC6-4276-90D8-48FA379B126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171" name="Picture 10" descr="http://www.jadecor.de/images/spacer.gif">
          <a:extLst>
            <a:ext uri="{FF2B5EF4-FFF2-40B4-BE49-F238E27FC236}">
              <a16:creationId xmlns:a16="http://schemas.microsoft.com/office/drawing/2014/main" id="{767998F2-28CF-4549-9660-66548A9B165C}"/>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15</xdr:row>
      <xdr:rowOff>0</xdr:rowOff>
    </xdr:from>
    <xdr:to>
      <xdr:col>0</xdr:col>
      <xdr:colOff>9525</xdr:colOff>
      <xdr:row>15</xdr:row>
      <xdr:rowOff>0</xdr:rowOff>
    </xdr:to>
    <xdr:pic>
      <xdr:nvPicPr>
        <xdr:cNvPr id="172" name="Picture 11" descr="http://www.jadecor.de/images/spacer.gif">
          <a:extLst>
            <a:ext uri="{FF2B5EF4-FFF2-40B4-BE49-F238E27FC236}">
              <a16:creationId xmlns:a16="http://schemas.microsoft.com/office/drawing/2014/main" id="{F87EAC24-62C9-415F-9F65-EC902D6A5A24}"/>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809875"/>
          <a:ext cx="9525" cy="0"/>
        </a:xfrm>
        <a:prstGeom prst="rect">
          <a:avLst/>
        </a:prstGeom>
        <a:noFill/>
        <a:ln w="9525">
          <a:noFill/>
          <a:miter lim="800000"/>
          <a:headEnd/>
          <a:tailEnd/>
        </a:ln>
      </xdr:spPr>
    </xdr:pic>
    <xdr:clientData/>
  </xdr:twoCellAnchor>
  <xdr:twoCellAnchor>
    <xdr:from>
      <xdr:col>0</xdr:col>
      <xdr:colOff>0</xdr:colOff>
      <xdr:row>15</xdr:row>
      <xdr:rowOff>0</xdr:rowOff>
    </xdr:from>
    <xdr:to>
      <xdr:col>0</xdr:col>
      <xdr:colOff>9525</xdr:colOff>
      <xdr:row>15</xdr:row>
      <xdr:rowOff>0</xdr:rowOff>
    </xdr:to>
    <xdr:pic>
      <xdr:nvPicPr>
        <xdr:cNvPr id="173" name="Picture 12" descr="http://www.jadecor.de/images/spacer.gif">
          <a:extLst>
            <a:ext uri="{FF2B5EF4-FFF2-40B4-BE49-F238E27FC236}">
              <a16:creationId xmlns:a16="http://schemas.microsoft.com/office/drawing/2014/main" id="{03D30865-1BAB-48FA-A3B1-8A9B958F3709}"/>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809875"/>
          <a:ext cx="9525" cy="0"/>
        </a:xfrm>
        <a:prstGeom prst="rect">
          <a:avLst/>
        </a:prstGeom>
        <a:noFill/>
        <a:ln w="9525">
          <a:noFill/>
          <a:miter lim="800000"/>
          <a:headEnd/>
          <a:tailEnd/>
        </a:ln>
      </xdr:spPr>
    </xdr:pic>
    <xdr:clientData/>
  </xdr:twoCellAnchor>
  <xdr:twoCellAnchor>
    <xdr:from>
      <xdr:col>0</xdr:col>
      <xdr:colOff>0</xdr:colOff>
      <xdr:row>22</xdr:row>
      <xdr:rowOff>0</xdr:rowOff>
    </xdr:from>
    <xdr:to>
      <xdr:col>0</xdr:col>
      <xdr:colOff>9525</xdr:colOff>
      <xdr:row>22</xdr:row>
      <xdr:rowOff>0</xdr:rowOff>
    </xdr:to>
    <xdr:pic>
      <xdr:nvPicPr>
        <xdr:cNvPr id="174" name="Picture 13" descr="http://www.jadecor.de/images/spacer.gif">
          <a:extLst>
            <a:ext uri="{FF2B5EF4-FFF2-40B4-BE49-F238E27FC236}">
              <a16:creationId xmlns:a16="http://schemas.microsoft.com/office/drawing/2014/main" id="{BCD6CF11-5EFF-4569-8257-3FDB203B42BB}"/>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3952875"/>
          <a:ext cx="9525" cy="0"/>
        </a:xfrm>
        <a:prstGeom prst="rect">
          <a:avLst/>
        </a:prstGeom>
        <a:noFill/>
        <a:ln w="9525">
          <a:noFill/>
          <a:miter lim="800000"/>
          <a:headEnd/>
          <a:tailEnd/>
        </a:ln>
      </xdr:spPr>
    </xdr:pic>
    <xdr:clientData/>
  </xdr:twoCellAnchor>
  <xdr:twoCellAnchor>
    <xdr:from>
      <xdr:col>0</xdr:col>
      <xdr:colOff>0</xdr:colOff>
      <xdr:row>22</xdr:row>
      <xdr:rowOff>0</xdr:rowOff>
    </xdr:from>
    <xdr:to>
      <xdr:col>0</xdr:col>
      <xdr:colOff>9525</xdr:colOff>
      <xdr:row>22</xdr:row>
      <xdr:rowOff>0</xdr:rowOff>
    </xdr:to>
    <xdr:pic>
      <xdr:nvPicPr>
        <xdr:cNvPr id="175" name="Picture 14" descr="http://www.jadecor.de/images/spacer.gif">
          <a:extLst>
            <a:ext uri="{FF2B5EF4-FFF2-40B4-BE49-F238E27FC236}">
              <a16:creationId xmlns:a16="http://schemas.microsoft.com/office/drawing/2014/main" id="{01B139B5-DDB5-46EC-952B-E0C033AC49A5}"/>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3952875"/>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176" name="Picture 15" descr="http://www.jadecor.de/images/spacer.gif">
          <a:extLst>
            <a:ext uri="{FF2B5EF4-FFF2-40B4-BE49-F238E27FC236}">
              <a16:creationId xmlns:a16="http://schemas.microsoft.com/office/drawing/2014/main" id="{10FEAC6A-8346-4BC2-848C-B8453B424B5E}"/>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177" name="Picture 16" descr="http://www.jadecor.de/images/spacer.gif">
          <a:extLst>
            <a:ext uri="{FF2B5EF4-FFF2-40B4-BE49-F238E27FC236}">
              <a16:creationId xmlns:a16="http://schemas.microsoft.com/office/drawing/2014/main" id="{C2D0C611-95ED-490B-A780-E7BDF74CA14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178" name="Picture 17" descr="http://www.jadecor.de/images/spacer.gif">
          <a:extLst>
            <a:ext uri="{FF2B5EF4-FFF2-40B4-BE49-F238E27FC236}">
              <a16:creationId xmlns:a16="http://schemas.microsoft.com/office/drawing/2014/main" id="{0C15AE10-03B1-451F-8693-21E2392925BC}"/>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179" name="Picture 18" descr="http://www.jadecor.de/images/spacer.gif">
          <a:extLst>
            <a:ext uri="{FF2B5EF4-FFF2-40B4-BE49-F238E27FC236}">
              <a16:creationId xmlns:a16="http://schemas.microsoft.com/office/drawing/2014/main" id="{225F7C5C-0643-458D-BAA7-5453B4E14AD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15</xdr:row>
      <xdr:rowOff>0</xdr:rowOff>
    </xdr:from>
    <xdr:to>
      <xdr:col>0</xdr:col>
      <xdr:colOff>9525</xdr:colOff>
      <xdr:row>15</xdr:row>
      <xdr:rowOff>0</xdr:rowOff>
    </xdr:to>
    <xdr:pic>
      <xdr:nvPicPr>
        <xdr:cNvPr id="180" name="Picture 19" descr="http://www.jadecor.de/images/spacer.gif">
          <a:extLst>
            <a:ext uri="{FF2B5EF4-FFF2-40B4-BE49-F238E27FC236}">
              <a16:creationId xmlns:a16="http://schemas.microsoft.com/office/drawing/2014/main" id="{2254BB8E-D789-49D9-B067-86A8C4954BF5}"/>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809875"/>
          <a:ext cx="9525" cy="0"/>
        </a:xfrm>
        <a:prstGeom prst="rect">
          <a:avLst/>
        </a:prstGeom>
        <a:noFill/>
        <a:ln w="9525">
          <a:noFill/>
          <a:miter lim="800000"/>
          <a:headEnd/>
          <a:tailEnd/>
        </a:ln>
      </xdr:spPr>
    </xdr:pic>
    <xdr:clientData/>
  </xdr:twoCellAnchor>
  <xdr:twoCellAnchor>
    <xdr:from>
      <xdr:col>0</xdr:col>
      <xdr:colOff>0</xdr:colOff>
      <xdr:row>15</xdr:row>
      <xdr:rowOff>0</xdr:rowOff>
    </xdr:from>
    <xdr:to>
      <xdr:col>0</xdr:col>
      <xdr:colOff>9525</xdr:colOff>
      <xdr:row>15</xdr:row>
      <xdr:rowOff>0</xdr:rowOff>
    </xdr:to>
    <xdr:pic>
      <xdr:nvPicPr>
        <xdr:cNvPr id="181" name="Picture 20" descr="http://www.jadecor.de/images/spacer.gif">
          <a:extLst>
            <a:ext uri="{FF2B5EF4-FFF2-40B4-BE49-F238E27FC236}">
              <a16:creationId xmlns:a16="http://schemas.microsoft.com/office/drawing/2014/main" id="{F9094456-4371-4F14-BB27-5FA602A8842F}"/>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809875"/>
          <a:ext cx="9525" cy="0"/>
        </a:xfrm>
        <a:prstGeom prst="rect">
          <a:avLst/>
        </a:prstGeom>
        <a:noFill/>
        <a:ln w="9525">
          <a:noFill/>
          <a:miter lim="800000"/>
          <a:headEnd/>
          <a:tailEnd/>
        </a:ln>
      </xdr:spPr>
    </xdr:pic>
    <xdr:clientData/>
  </xdr:twoCellAnchor>
  <xdr:twoCellAnchor>
    <xdr:from>
      <xdr:col>0</xdr:col>
      <xdr:colOff>0</xdr:colOff>
      <xdr:row>22</xdr:row>
      <xdr:rowOff>0</xdr:rowOff>
    </xdr:from>
    <xdr:to>
      <xdr:col>0</xdr:col>
      <xdr:colOff>9525</xdr:colOff>
      <xdr:row>22</xdr:row>
      <xdr:rowOff>0</xdr:rowOff>
    </xdr:to>
    <xdr:pic>
      <xdr:nvPicPr>
        <xdr:cNvPr id="182" name="Picture 21" descr="http://www.jadecor.de/images/spacer.gif">
          <a:extLst>
            <a:ext uri="{FF2B5EF4-FFF2-40B4-BE49-F238E27FC236}">
              <a16:creationId xmlns:a16="http://schemas.microsoft.com/office/drawing/2014/main" id="{7FB54C20-7C31-4B47-AE2F-3C0FFDD09FC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3952875"/>
          <a:ext cx="9525" cy="0"/>
        </a:xfrm>
        <a:prstGeom prst="rect">
          <a:avLst/>
        </a:prstGeom>
        <a:noFill/>
        <a:ln w="9525">
          <a:noFill/>
          <a:miter lim="800000"/>
          <a:headEnd/>
          <a:tailEnd/>
        </a:ln>
      </xdr:spPr>
    </xdr:pic>
    <xdr:clientData/>
  </xdr:twoCellAnchor>
  <xdr:twoCellAnchor>
    <xdr:from>
      <xdr:col>0</xdr:col>
      <xdr:colOff>0</xdr:colOff>
      <xdr:row>22</xdr:row>
      <xdr:rowOff>0</xdr:rowOff>
    </xdr:from>
    <xdr:to>
      <xdr:col>0</xdr:col>
      <xdr:colOff>9525</xdr:colOff>
      <xdr:row>22</xdr:row>
      <xdr:rowOff>0</xdr:rowOff>
    </xdr:to>
    <xdr:pic>
      <xdr:nvPicPr>
        <xdr:cNvPr id="183" name="Picture 22" descr="http://www.jadecor.de/images/spacer.gif">
          <a:extLst>
            <a:ext uri="{FF2B5EF4-FFF2-40B4-BE49-F238E27FC236}">
              <a16:creationId xmlns:a16="http://schemas.microsoft.com/office/drawing/2014/main" id="{AE9A61A4-F074-4A4B-8C02-1AAE9243243A}"/>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3952875"/>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184" name="Picture 23" descr="http://www.jadecor.de/images/spacer.gif">
          <a:extLst>
            <a:ext uri="{FF2B5EF4-FFF2-40B4-BE49-F238E27FC236}">
              <a16:creationId xmlns:a16="http://schemas.microsoft.com/office/drawing/2014/main" id="{F98A37A6-D2B1-4D78-90C9-07BDF42A42B2}"/>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185" name="Picture 24" descr="http://www.jadecor.de/images/spacer.gif">
          <a:extLst>
            <a:ext uri="{FF2B5EF4-FFF2-40B4-BE49-F238E27FC236}">
              <a16:creationId xmlns:a16="http://schemas.microsoft.com/office/drawing/2014/main" id="{C2BDE8CF-F648-4ED5-81DA-BDF517ECF2CC}"/>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186" name="Picture 25" descr="http://www.jadecor.de/images/spacer.gif">
          <a:extLst>
            <a:ext uri="{FF2B5EF4-FFF2-40B4-BE49-F238E27FC236}">
              <a16:creationId xmlns:a16="http://schemas.microsoft.com/office/drawing/2014/main" id="{B623779E-200D-4B5F-AA63-E1634BBB135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187" name="Picture 26" descr="http://www.jadecor.de/images/spacer.gif">
          <a:extLst>
            <a:ext uri="{FF2B5EF4-FFF2-40B4-BE49-F238E27FC236}">
              <a16:creationId xmlns:a16="http://schemas.microsoft.com/office/drawing/2014/main" id="{E811CDDB-E3F6-49CB-80E6-82030DD92E62}"/>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188" name="Picture 27" descr="http://www.jadecor.de/images/spacer.gif">
          <a:extLst>
            <a:ext uri="{FF2B5EF4-FFF2-40B4-BE49-F238E27FC236}">
              <a16:creationId xmlns:a16="http://schemas.microsoft.com/office/drawing/2014/main" id="{87D13118-6B45-459B-A02A-880460755E9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189" name="Picture 28" descr="http://www.jadecor.de/images/spacer.gif">
          <a:extLst>
            <a:ext uri="{FF2B5EF4-FFF2-40B4-BE49-F238E27FC236}">
              <a16:creationId xmlns:a16="http://schemas.microsoft.com/office/drawing/2014/main" id="{35D3420A-C390-4F11-91BB-B2F0BE950ED8}"/>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190" name="Picture 29" descr="http://www.jadecor.de/images/spacer.gif">
          <a:extLst>
            <a:ext uri="{FF2B5EF4-FFF2-40B4-BE49-F238E27FC236}">
              <a16:creationId xmlns:a16="http://schemas.microsoft.com/office/drawing/2014/main" id="{9266A80C-5098-428C-B6B6-E157410AEEA9}"/>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191" name="Picture 30" descr="http://www.jadecor.de/images/spacer.gif">
          <a:extLst>
            <a:ext uri="{FF2B5EF4-FFF2-40B4-BE49-F238E27FC236}">
              <a16:creationId xmlns:a16="http://schemas.microsoft.com/office/drawing/2014/main" id="{569FA992-C0A9-4210-9E7F-57D6041D3538}"/>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192" name="Picture 31" descr="http://www.jadecor.de/images/spacer.gif">
          <a:extLst>
            <a:ext uri="{FF2B5EF4-FFF2-40B4-BE49-F238E27FC236}">
              <a16:creationId xmlns:a16="http://schemas.microsoft.com/office/drawing/2014/main" id="{AB45D315-0643-49B5-81B1-1C002041A3F8}"/>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193" name="Picture 32" descr="http://www.jadecor.de/images/spacer.gif">
          <a:extLst>
            <a:ext uri="{FF2B5EF4-FFF2-40B4-BE49-F238E27FC236}">
              <a16:creationId xmlns:a16="http://schemas.microsoft.com/office/drawing/2014/main" id="{A5F127AC-BA27-4E76-9A0F-D66A7D4C9C8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194" name="Picture 33" descr="http://www.jadecor.de/images/spacer.gif">
          <a:extLst>
            <a:ext uri="{FF2B5EF4-FFF2-40B4-BE49-F238E27FC236}">
              <a16:creationId xmlns:a16="http://schemas.microsoft.com/office/drawing/2014/main" id="{0071D015-826B-4568-B902-60CDB255AB69}"/>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195" name="Picture 34" descr="http://www.jadecor.de/images/spacer.gif">
          <a:extLst>
            <a:ext uri="{FF2B5EF4-FFF2-40B4-BE49-F238E27FC236}">
              <a16:creationId xmlns:a16="http://schemas.microsoft.com/office/drawing/2014/main" id="{D34E7522-46DD-447B-AD0F-B39110F459DF}"/>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196" name="Picture 35" descr="http://www.jadecor.de/images/spacer.gif">
          <a:extLst>
            <a:ext uri="{FF2B5EF4-FFF2-40B4-BE49-F238E27FC236}">
              <a16:creationId xmlns:a16="http://schemas.microsoft.com/office/drawing/2014/main" id="{A5F6A866-74C8-47A2-A4B5-60F201BD0C6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197" name="Picture 36" descr="http://www.jadecor.de/images/spacer.gif">
          <a:extLst>
            <a:ext uri="{FF2B5EF4-FFF2-40B4-BE49-F238E27FC236}">
              <a16:creationId xmlns:a16="http://schemas.microsoft.com/office/drawing/2014/main" id="{3C5465C3-2E44-468D-AD42-43372992D36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198" name="Picture 37" descr="http://www.jadecor.de/images/spacer.gif">
          <a:extLst>
            <a:ext uri="{FF2B5EF4-FFF2-40B4-BE49-F238E27FC236}">
              <a16:creationId xmlns:a16="http://schemas.microsoft.com/office/drawing/2014/main" id="{D01E2638-FC1A-4AE7-A668-29A76868451C}"/>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199" name="Picture 38" descr="http://www.jadecor.de/images/spacer.gif">
          <a:extLst>
            <a:ext uri="{FF2B5EF4-FFF2-40B4-BE49-F238E27FC236}">
              <a16:creationId xmlns:a16="http://schemas.microsoft.com/office/drawing/2014/main" id="{6B04556F-6301-4C27-9FB1-00C5CABD8BDF}"/>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200" name="Picture 39" descr="http://www.jadecor.de/images/spacer.gif">
          <a:extLst>
            <a:ext uri="{FF2B5EF4-FFF2-40B4-BE49-F238E27FC236}">
              <a16:creationId xmlns:a16="http://schemas.microsoft.com/office/drawing/2014/main" id="{52D4A4C5-7D74-4388-97DA-EF3AB0A3C0AB}"/>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201" name="Picture 40" descr="http://www.jadecor.de/images/spacer.gif">
          <a:extLst>
            <a:ext uri="{FF2B5EF4-FFF2-40B4-BE49-F238E27FC236}">
              <a16:creationId xmlns:a16="http://schemas.microsoft.com/office/drawing/2014/main" id="{89E7C00B-608E-4621-B6F7-175063AF3252}"/>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202" name="Picture 41" descr="http://www.jadecor.de/images/spacer.gif">
          <a:extLst>
            <a:ext uri="{FF2B5EF4-FFF2-40B4-BE49-F238E27FC236}">
              <a16:creationId xmlns:a16="http://schemas.microsoft.com/office/drawing/2014/main" id="{47B17705-AFAE-4EF3-9A0F-92D7A70ABFF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203" name="Picture 42" descr="http://www.jadecor.de/images/spacer.gif">
          <a:extLst>
            <a:ext uri="{FF2B5EF4-FFF2-40B4-BE49-F238E27FC236}">
              <a16:creationId xmlns:a16="http://schemas.microsoft.com/office/drawing/2014/main" id="{6AAC97D4-DC93-4F25-A80C-6E9F118DACBA}"/>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14</xdr:row>
      <xdr:rowOff>0</xdr:rowOff>
    </xdr:from>
    <xdr:to>
      <xdr:col>0</xdr:col>
      <xdr:colOff>9525</xdr:colOff>
      <xdr:row>14</xdr:row>
      <xdr:rowOff>0</xdr:rowOff>
    </xdr:to>
    <xdr:pic>
      <xdr:nvPicPr>
        <xdr:cNvPr id="204" name="Picture 3" descr="http://www.jadecor.de/images/spacer.gif">
          <a:extLst>
            <a:ext uri="{FF2B5EF4-FFF2-40B4-BE49-F238E27FC236}">
              <a16:creationId xmlns:a16="http://schemas.microsoft.com/office/drawing/2014/main" id="{A69B15C3-B7F8-44FD-B3CA-7EF5F800F16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647950"/>
          <a:ext cx="9525" cy="0"/>
        </a:xfrm>
        <a:prstGeom prst="rect">
          <a:avLst/>
        </a:prstGeom>
        <a:noFill/>
        <a:ln w="9525">
          <a:noFill/>
          <a:miter lim="800000"/>
          <a:headEnd/>
          <a:tailEnd/>
        </a:ln>
      </xdr:spPr>
    </xdr:pic>
    <xdr:clientData/>
  </xdr:twoCellAnchor>
  <xdr:twoCellAnchor>
    <xdr:from>
      <xdr:col>0</xdr:col>
      <xdr:colOff>0</xdr:colOff>
      <xdr:row>14</xdr:row>
      <xdr:rowOff>0</xdr:rowOff>
    </xdr:from>
    <xdr:to>
      <xdr:col>0</xdr:col>
      <xdr:colOff>9525</xdr:colOff>
      <xdr:row>14</xdr:row>
      <xdr:rowOff>0</xdr:rowOff>
    </xdr:to>
    <xdr:pic>
      <xdr:nvPicPr>
        <xdr:cNvPr id="205" name="Picture 4" descr="http://www.jadecor.de/images/spacer.gif">
          <a:extLst>
            <a:ext uri="{FF2B5EF4-FFF2-40B4-BE49-F238E27FC236}">
              <a16:creationId xmlns:a16="http://schemas.microsoft.com/office/drawing/2014/main" id="{C28F5779-ECD5-4315-A57E-F3750982C7A1}"/>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647950"/>
          <a:ext cx="9525" cy="0"/>
        </a:xfrm>
        <a:prstGeom prst="rect">
          <a:avLst/>
        </a:prstGeom>
        <a:noFill/>
        <a:ln w="9525">
          <a:noFill/>
          <a:miter lim="800000"/>
          <a:headEnd/>
          <a:tailEnd/>
        </a:ln>
      </xdr:spPr>
    </xdr:pic>
    <xdr:clientData/>
  </xdr:twoCellAnchor>
  <xdr:twoCellAnchor>
    <xdr:from>
      <xdr:col>0</xdr:col>
      <xdr:colOff>0</xdr:colOff>
      <xdr:row>14</xdr:row>
      <xdr:rowOff>0</xdr:rowOff>
    </xdr:from>
    <xdr:to>
      <xdr:col>0</xdr:col>
      <xdr:colOff>9525</xdr:colOff>
      <xdr:row>14</xdr:row>
      <xdr:rowOff>0</xdr:rowOff>
    </xdr:to>
    <xdr:pic>
      <xdr:nvPicPr>
        <xdr:cNvPr id="206" name="Picture 11" descr="http://www.jadecor.de/images/spacer.gif">
          <a:extLst>
            <a:ext uri="{FF2B5EF4-FFF2-40B4-BE49-F238E27FC236}">
              <a16:creationId xmlns:a16="http://schemas.microsoft.com/office/drawing/2014/main" id="{C085E611-50E9-4E8F-8985-A6082E729701}"/>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647950"/>
          <a:ext cx="9525" cy="0"/>
        </a:xfrm>
        <a:prstGeom prst="rect">
          <a:avLst/>
        </a:prstGeom>
        <a:noFill/>
        <a:ln w="9525">
          <a:noFill/>
          <a:miter lim="800000"/>
          <a:headEnd/>
          <a:tailEnd/>
        </a:ln>
      </xdr:spPr>
    </xdr:pic>
    <xdr:clientData/>
  </xdr:twoCellAnchor>
  <xdr:twoCellAnchor>
    <xdr:from>
      <xdr:col>0</xdr:col>
      <xdr:colOff>0</xdr:colOff>
      <xdr:row>14</xdr:row>
      <xdr:rowOff>0</xdr:rowOff>
    </xdr:from>
    <xdr:to>
      <xdr:col>0</xdr:col>
      <xdr:colOff>9525</xdr:colOff>
      <xdr:row>14</xdr:row>
      <xdr:rowOff>0</xdr:rowOff>
    </xdr:to>
    <xdr:pic>
      <xdr:nvPicPr>
        <xdr:cNvPr id="207" name="Picture 12" descr="http://www.jadecor.de/images/spacer.gif">
          <a:extLst>
            <a:ext uri="{FF2B5EF4-FFF2-40B4-BE49-F238E27FC236}">
              <a16:creationId xmlns:a16="http://schemas.microsoft.com/office/drawing/2014/main" id="{BA1E5200-0548-4916-B206-66863DC9910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647950"/>
          <a:ext cx="9525" cy="0"/>
        </a:xfrm>
        <a:prstGeom prst="rect">
          <a:avLst/>
        </a:prstGeom>
        <a:noFill/>
        <a:ln w="9525">
          <a:noFill/>
          <a:miter lim="800000"/>
          <a:headEnd/>
          <a:tailEnd/>
        </a:ln>
      </xdr:spPr>
    </xdr:pic>
    <xdr:clientData/>
  </xdr:twoCellAnchor>
  <xdr:twoCellAnchor>
    <xdr:from>
      <xdr:col>0</xdr:col>
      <xdr:colOff>0</xdr:colOff>
      <xdr:row>14</xdr:row>
      <xdr:rowOff>0</xdr:rowOff>
    </xdr:from>
    <xdr:to>
      <xdr:col>0</xdr:col>
      <xdr:colOff>9525</xdr:colOff>
      <xdr:row>14</xdr:row>
      <xdr:rowOff>0</xdr:rowOff>
    </xdr:to>
    <xdr:pic>
      <xdr:nvPicPr>
        <xdr:cNvPr id="208" name="Picture 19" descr="http://www.jadecor.de/images/spacer.gif">
          <a:extLst>
            <a:ext uri="{FF2B5EF4-FFF2-40B4-BE49-F238E27FC236}">
              <a16:creationId xmlns:a16="http://schemas.microsoft.com/office/drawing/2014/main" id="{8AFA3468-A387-4637-8437-68E93529AFB8}"/>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647950"/>
          <a:ext cx="9525" cy="0"/>
        </a:xfrm>
        <a:prstGeom prst="rect">
          <a:avLst/>
        </a:prstGeom>
        <a:noFill/>
        <a:ln w="9525">
          <a:noFill/>
          <a:miter lim="800000"/>
          <a:headEnd/>
          <a:tailEnd/>
        </a:ln>
      </xdr:spPr>
    </xdr:pic>
    <xdr:clientData/>
  </xdr:twoCellAnchor>
  <xdr:twoCellAnchor>
    <xdr:from>
      <xdr:col>0</xdr:col>
      <xdr:colOff>0</xdr:colOff>
      <xdr:row>14</xdr:row>
      <xdr:rowOff>0</xdr:rowOff>
    </xdr:from>
    <xdr:to>
      <xdr:col>0</xdr:col>
      <xdr:colOff>9525</xdr:colOff>
      <xdr:row>14</xdr:row>
      <xdr:rowOff>0</xdr:rowOff>
    </xdr:to>
    <xdr:pic>
      <xdr:nvPicPr>
        <xdr:cNvPr id="209" name="Picture 20" descr="http://www.jadecor.de/images/spacer.gif">
          <a:extLst>
            <a:ext uri="{FF2B5EF4-FFF2-40B4-BE49-F238E27FC236}">
              <a16:creationId xmlns:a16="http://schemas.microsoft.com/office/drawing/2014/main" id="{7AB545F7-93E7-478C-B1DD-859A9E407D5F}"/>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647950"/>
          <a:ext cx="9525" cy="0"/>
        </a:xfrm>
        <a:prstGeom prst="rect">
          <a:avLst/>
        </a:prstGeom>
        <a:noFill/>
        <a:ln w="9525">
          <a:noFill/>
          <a:miter lim="800000"/>
          <a:headEnd/>
          <a:tailEnd/>
        </a:ln>
      </xdr:spPr>
    </xdr:pic>
    <xdr:clientData/>
  </xdr:twoCellAnchor>
  <xdr:twoCellAnchor>
    <xdr:from>
      <xdr:col>0</xdr:col>
      <xdr:colOff>0</xdr:colOff>
      <xdr:row>15</xdr:row>
      <xdr:rowOff>0</xdr:rowOff>
    </xdr:from>
    <xdr:to>
      <xdr:col>0</xdr:col>
      <xdr:colOff>9525</xdr:colOff>
      <xdr:row>15</xdr:row>
      <xdr:rowOff>0</xdr:rowOff>
    </xdr:to>
    <xdr:pic>
      <xdr:nvPicPr>
        <xdr:cNvPr id="210" name="Picture 53" descr="http://www.jadecor.de/images/spacer.gif">
          <a:extLst>
            <a:ext uri="{FF2B5EF4-FFF2-40B4-BE49-F238E27FC236}">
              <a16:creationId xmlns:a16="http://schemas.microsoft.com/office/drawing/2014/main" id="{EF71DC0F-D754-4AA0-BD97-DB553827909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809875"/>
          <a:ext cx="9525" cy="0"/>
        </a:xfrm>
        <a:prstGeom prst="rect">
          <a:avLst/>
        </a:prstGeom>
        <a:noFill/>
        <a:ln w="9525">
          <a:noFill/>
          <a:miter lim="800000"/>
          <a:headEnd/>
          <a:tailEnd/>
        </a:ln>
      </xdr:spPr>
    </xdr:pic>
    <xdr:clientData/>
  </xdr:twoCellAnchor>
  <xdr:twoCellAnchor>
    <xdr:from>
      <xdr:col>0</xdr:col>
      <xdr:colOff>0</xdr:colOff>
      <xdr:row>15</xdr:row>
      <xdr:rowOff>0</xdr:rowOff>
    </xdr:from>
    <xdr:to>
      <xdr:col>0</xdr:col>
      <xdr:colOff>9525</xdr:colOff>
      <xdr:row>15</xdr:row>
      <xdr:rowOff>0</xdr:rowOff>
    </xdr:to>
    <xdr:pic>
      <xdr:nvPicPr>
        <xdr:cNvPr id="211" name="Picture 54" descr="http://www.jadecor.de/images/spacer.gif">
          <a:extLst>
            <a:ext uri="{FF2B5EF4-FFF2-40B4-BE49-F238E27FC236}">
              <a16:creationId xmlns:a16="http://schemas.microsoft.com/office/drawing/2014/main" id="{C556F089-D465-479B-868C-1911911CF5C5}"/>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809875"/>
          <a:ext cx="9525" cy="0"/>
        </a:xfrm>
        <a:prstGeom prst="rect">
          <a:avLst/>
        </a:prstGeom>
        <a:noFill/>
        <a:ln w="9525">
          <a:noFill/>
          <a:miter lim="800000"/>
          <a:headEnd/>
          <a:tailEnd/>
        </a:ln>
      </xdr:spPr>
    </xdr:pic>
    <xdr:clientData/>
  </xdr:twoCellAnchor>
  <xdr:twoCellAnchor>
    <xdr:from>
      <xdr:col>0</xdr:col>
      <xdr:colOff>0</xdr:colOff>
      <xdr:row>22</xdr:row>
      <xdr:rowOff>0</xdr:rowOff>
    </xdr:from>
    <xdr:to>
      <xdr:col>0</xdr:col>
      <xdr:colOff>9525</xdr:colOff>
      <xdr:row>22</xdr:row>
      <xdr:rowOff>0</xdr:rowOff>
    </xdr:to>
    <xdr:pic>
      <xdr:nvPicPr>
        <xdr:cNvPr id="212" name="Picture 73" descr="http://www.jadecor.de/images/spacer.gif">
          <a:extLst>
            <a:ext uri="{FF2B5EF4-FFF2-40B4-BE49-F238E27FC236}">
              <a16:creationId xmlns:a16="http://schemas.microsoft.com/office/drawing/2014/main" id="{8D5A11B2-ECCC-4F55-AD12-98DC664238B2}"/>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3952875"/>
          <a:ext cx="9525" cy="0"/>
        </a:xfrm>
        <a:prstGeom prst="rect">
          <a:avLst/>
        </a:prstGeom>
        <a:noFill/>
        <a:ln w="9525">
          <a:noFill/>
          <a:miter lim="800000"/>
          <a:headEnd/>
          <a:tailEnd/>
        </a:ln>
      </xdr:spPr>
    </xdr:pic>
    <xdr:clientData/>
  </xdr:twoCellAnchor>
  <xdr:twoCellAnchor>
    <xdr:from>
      <xdr:col>0</xdr:col>
      <xdr:colOff>0</xdr:colOff>
      <xdr:row>22</xdr:row>
      <xdr:rowOff>0</xdr:rowOff>
    </xdr:from>
    <xdr:to>
      <xdr:col>0</xdr:col>
      <xdr:colOff>9525</xdr:colOff>
      <xdr:row>22</xdr:row>
      <xdr:rowOff>0</xdr:rowOff>
    </xdr:to>
    <xdr:pic>
      <xdr:nvPicPr>
        <xdr:cNvPr id="213" name="Picture 74" descr="http://www.jadecor.de/images/spacer.gif">
          <a:extLst>
            <a:ext uri="{FF2B5EF4-FFF2-40B4-BE49-F238E27FC236}">
              <a16:creationId xmlns:a16="http://schemas.microsoft.com/office/drawing/2014/main" id="{2AF567A5-89AF-4312-A69A-60F1CC9B0DAC}"/>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3952875"/>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14" name="Picture 106" descr="http://www.jadecor.de/images/spacer.gif">
          <a:extLst>
            <a:ext uri="{FF2B5EF4-FFF2-40B4-BE49-F238E27FC236}">
              <a16:creationId xmlns:a16="http://schemas.microsoft.com/office/drawing/2014/main" id="{4D3187C3-B109-40E8-B86B-D6FB99ADFD8E}"/>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15" name="Picture 107" descr="http://www.jadecor.de/images/spacer.gif">
          <a:extLst>
            <a:ext uri="{FF2B5EF4-FFF2-40B4-BE49-F238E27FC236}">
              <a16:creationId xmlns:a16="http://schemas.microsoft.com/office/drawing/2014/main" id="{5E965C25-49E9-434E-A6A0-C41F3CCD51B2}"/>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16" name="Picture 120" descr="http://www.jadecor.de/images/spacer.gif">
          <a:extLst>
            <a:ext uri="{FF2B5EF4-FFF2-40B4-BE49-F238E27FC236}">
              <a16:creationId xmlns:a16="http://schemas.microsoft.com/office/drawing/2014/main" id="{A2BAD00E-4531-4F88-84BF-F7E2755F32F9}"/>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17" name="Picture 121" descr="http://www.jadecor.de/images/spacer.gif">
          <a:extLst>
            <a:ext uri="{FF2B5EF4-FFF2-40B4-BE49-F238E27FC236}">
              <a16:creationId xmlns:a16="http://schemas.microsoft.com/office/drawing/2014/main" id="{0C75F714-4EAE-4F34-A064-F30A16B72B65}"/>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18" name="Picture 106" descr="http://www.jadecor.de/images/spacer.gif">
          <a:extLst>
            <a:ext uri="{FF2B5EF4-FFF2-40B4-BE49-F238E27FC236}">
              <a16:creationId xmlns:a16="http://schemas.microsoft.com/office/drawing/2014/main" id="{B486CF8A-16A0-4794-8960-5D6EBEF12151}"/>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19" name="Picture 107" descr="http://www.jadecor.de/images/spacer.gif">
          <a:extLst>
            <a:ext uri="{FF2B5EF4-FFF2-40B4-BE49-F238E27FC236}">
              <a16:creationId xmlns:a16="http://schemas.microsoft.com/office/drawing/2014/main" id="{705D5B63-1EC4-4CDD-9158-CD9E0FE3746C}"/>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20" name="Picture 120" descr="http://www.jadecor.de/images/spacer.gif">
          <a:extLst>
            <a:ext uri="{FF2B5EF4-FFF2-40B4-BE49-F238E27FC236}">
              <a16:creationId xmlns:a16="http://schemas.microsoft.com/office/drawing/2014/main" id="{06620C57-7CB6-46B3-97A2-D9223379F32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21" name="Picture 121" descr="http://www.jadecor.de/images/spacer.gif">
          <a:extLst>
            <a:ext uri="{FF2B5EF4-FFF2-40B4-BE49-F238E27FC236}">
              <a16:creationId xmlns:a16="http://schemas.microsoft.com/office/drawing/2014/main" id="{5156608A-7E55-4FCD-A33B-F47A2C765F6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15</xdr:row>
      <xdr:rowOff>0</xdr:rowOff>
    </xdr:from>
    <xdr:to>
      <xdr:col>0</xdr:col>
      <xdr:colOff>9525</xdr:colOff>
      <xdr:row>15</xdr:row>
      <xdr:rowOff>0</xdr:rowOff>
    </xdr:to>
    <xdr:pic>
      <xdr:nvPicPr>
        <xdr:cNvPr id="222" name="Picture 307" descr="http://www.jadecor.de/images/spacer.gif">
          <a:extLst>
            <a:ext uri="{FF2B5EF4-FFF2-40B4-BE49-F238E27FC236}">
              <a16:creationId xmlns:a16="http://schemas.microsoft.com/office/drawing/2014/main" id="{2A88335B-FAE5-4702-86D8-049FDB1E337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809875"/>
          <a:ext cx="9525" cy="0"/>
        </a:xfrm>
        <a:prstGeom prst="rect">
          <a:avLst/>
        </a:prstGeom>
        <a:noFill/>
        <a:ln w="9525">
          <a:noFill/>
          <a:miter lim="800000"/>
          <a:headEnd/>
          <a:tailEnd/>
        </a:ln>
      </xdr:spPr>
    </xdr:pic>
    <xdr:clientData/>
  </xdr:twoCellAnchor>
  <xdr:twoCellAnchor>
    <xdr:from>
      <xdr:col>0</xdr:col>
      <xdr:colOff>0</xdr:colOff>
      <xdr:row>15</xdr:row>
      <xdr:rowOff>0</xdr:rowOff>
    </xdr:from>
    <xdr:to>
      <xdr:col>0</xdr:col>
      <xdr:colOff>9525</xdr:colOff>
      <xdr:row>15</xdr:row>
      <xdr:rowOff>0</xdr:rowOff>
    </xdr:to>
    <xdr:pic>
      <xdr:nvPicPr>
        <xdr:cNvPr id="223" name="Picture 308" descr="http://www.jadecor.de/images/spacer.gif">
          <a:extLst>
            <a:ext uri="{FF2B5EF4-FFF2-40B4-BE49-F238E27FC236}">
              <a16:creationId xmlns:a16="http://schemas.microsoft.com/office/drawing/2014/main" id="{A7420DC5-4CD6-4B1B-8244-EED9A1BDEBE1}"/>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809875"/>
          <a:ext cx="9525" cy="0"/>
        </a:xfrm>
        <a:prstGeom prst="rect">
          <a:avLst/>
        </a:prstGeom>
        <a:noFill/>
        <a:ln w="9525">
          <a:noFill/>
          <a:miter lim="800000"/>
          <a:headEnd/>
          <a:tailEnd/>
        </a:ln>
      </xdr:spPr>
    </xdr:pic>
    <xdr:clientData/>
  </xdr:twoCellAnchor>
  <xdr:twoCellAnchor>
    <xdr:from>
      <xdr:col>0</xdr:col>
      <xdr:colOff>0</xdr:colOff>
      <xdr:row>22</xdr:row>
      <xdr:rowOff>0</xdr:rowOff>
    </xdr:from>
    <xdr:to>
      <xdr:col>0</xdr:col>
      <xdr:colOff>9525</xdr:colOff>
      <xdr:row>22</xdr:row>
      <xdr:rowOff>0</xdr:rowOff>
    </xdr:to>
    <xdr:pic>
      <xdr:nvPicPr>
        <xdr:cNvPr id="224" name="Picture 309" descr="http://www.jadecor.de/images/spacer.gif">
          <a:extLst>
            <a:ext uri="{FF2B5EF4-FFF2-40B4-BE49-F238E27FC236}">
              <a16:creationId xmlns:a16="http://schemas.microsoft.com/office/drawing/2014/main" id="{D66BB272-D1F0-4B05-AFCF-29643543AFE5}"/>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3952875"/>
          <a:ext cx="9525" cy="0"/>
        </a:xfrm>
        <a:prstGeom prst="rect">
          <a:avLst/>
        </a:prstGeom>
        <a:noFill/>
        <a:ln w="9525">
          <a:noFill/>
          <a:miter lim="800000"/>
          <a:headEnd/>
          <a:tailEnd/>
        </a:ln>
      </xdr:spPr>
    </xdr:pic>
    <xdr:clientData/>
  </xdr:twoCellAnchor>
  <xdr:twoCellAnchor>
    <xdr:from>
      <xdr:col>0</xdr:col>
      <xdr:colOff>0</xdr:colOff>
      <xdr:row>22</xdr:row>
      <xdr:rowOff>0</xdr:rowOff>
    </xdr:from>
    <xdr:to>
      <xdr:col>0</xdr:col>
      <xdr:colOff>9525</xdr:colOff>
      <xdr:row>22</xdr:row>
      <xdr:rowOff>0</xdr:rowOff>
    </xdr:to>
    <xdr:pic>
      <xdr:nvPicPr>
        <xdr:cNvPr id="225" name="Picture 310" descr="http://www.jadecor.de/images/spacer.gif">
          <a:extLst>
            <a:ext uri="{FF2B5EF4-FFF2-40B4-BE49-F238E27FC236}">
              <a16:creationId xmlns:a16="http://schemas.microsoft.com/office/drawing/2014/main" id="{ECE5CF39-DD34-4B67-AE38-925B954E224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3952875"/>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26" name="Picture 323" descr="http://www.jadecor.de/images/spacer.gif">
          <a:extLst>
            <a:ext uri="{FF2B5EF4-FFF2-40B4-BE49-F238E27FC236}">
              <a16:creationId xmlns:a16="http://schemas.microsoft.com/office/drawing/2014/main" id="{BE8952F3-0EE5-4205-90D7-887985A65569}"/>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27" name="Picture 324" descr="http://www.jadecor.de/images/spacer.gif">
          <a:extLst>
            <a:ext uri="{FF2B5EF4-FFF2-40B4-BE49-F238E27FC236}">
              <a16:creationId xmlns:a16="http://schemas.microsoft.com/office/drawing/2014/main" id="{3CE33550-F57D-4A10-B843-122ADFEE5E04}"/>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28" name="Picture 337" descr="http://www.jadecor.de/images/spacer.gif">
          <a:extLst>
            <a:ext uri="{FF2B5EF4-FFF2-40B4-BE49-F238E27FC236}">
              <a16:creationId xmlns:a16="http://schemas.microsoft.com/office/drawing/2014/main" id="{2ED35992-FC5F-409B-AD5A-9E4507FBB3F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29" name="Picture 338" descr="http://www.jadecor.de/images/spacer.gif">
          <a:extLst>
            <a:ext uri="{FF2B5EF4-FFF2-40B4-BE49-F238E27FC236}">
              <a16:creationId xmlns:a16="http://schemas.microsoft.com/office/drawing/2014/main" id="{09831297-9CCA-406D-90EF-98F64972CDAE}"/>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15</xdr:row>
      <xdr:rowOff>0</xdr:rowOff>
    </xdr:from>
    <xdr:to>
      <xdr:col>0</xdr:col>
      <xdr:colOff>9525</xdr:colOff>
      <xdr:row>15</xdr:row>
      <xdr:rowOff>0</xdr:rowOff>
    </xdr:to>
    <xdr:pic>
      <xdr:nvPicPr>
        <xdr:cNvPr id="230" name="Picture 348" descr="http://www.jadecor.de/images/spacer.gif">
          <a:extLst>
            <a:ext uri="{FF2B5EF4-FFF2-40B4-BE49-F238E27FC236}">
              <a16:creationId xmlns:a16="http://schemas.microsoft.com/office/drawing/2014/main" id="{3D05DA2D-3D72-4D1F-94AF-9556CCC73702}"/>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809875"/>
          <a:ext cx="9525" cy="0"/>
        </a:xfrm>
        <a:prstGeom prst="rect">
          <a:avLst/>
        </a:prstGeom>
        <a:noFill/>
        <a:ln w="9525">
          <a:noFill/>
          <a:miter lim="800000"/>
          <a:headEnd/>
          <a:tailEnd/>
        </a:ln>
      </xdr:spPr>
    </xdr:pic>
    <xdr:clientData/>
  </xdr:twoCellAnchor>
  <xdr:twoCellAnchor>
    <xdr:from>
      <xdr:col>0</xdr:col>
      <xdr:colOff>0</xdr:colOff>
      <xdr:row>15</xdr:row>
      <xdr:rowOff>0</xdr:rowOff>
    </xdr:from>
    <xdr:to>
      <xdr:col>0</xdr:col>
      <xdr:colOff>9525</xdr:colOff>
      <xdr:row>15</xdr:row>
      <xdr:rowOff>0</xdr:rowOff>
    </xdr:to>
    <xdr:pic>
      <xdr:nvPicPr>
        <xdr:cNvPr id="231" name="Picture 349" descr="http://www.jadecor.de/images/spacer.gif">
          <a:extLst>
            <a:ext uri="{FF2B5EF4-FFF2-40B4-BE49-F238E27FC236}">
              <a16:creationId xmlns:a16="http://schemas.microsoft.com/office/drawing/2014/main" id="{2EFB0890-0A22-452C-BADB-160BB9DFF3B1}"/>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809875"/>
          <a:ext cx="9525" cy="0"/>
        </a:xfrm>
        <a:prstGeom prst="rect">
          <a:avLst/>
        </a:prstGeom>
        <a:noFill/>
        <a:ln w="9525">
          <a:noFill/>
          <a:miter lim="800000"/>
          <a:headEnd/>
          <a:tailEnd/>
        </a:ln>
      </xdr:spPr>
    </xdr:pic>
    <xdr:clientData/>
  </xdr:twoCellAnchor>
  <xdr:twoCellAnchor>
    <xdr:from>
      <xdr:col>0</xdr:col>
      <xdr:colOff>0</xdr:colOff>
      <xdr:row>22</xdr:row>
      <xdr:rowOff>0</xdr:rowOff>
    </xdr:from>
    <xdr:to>
      <xdr:col>0</xdr:col>
      <xdr:colOff>9525</xdr:colOff>
      <xdr:row>22</xdr:row>
      <xdr:rowOff>0</xdr:rowOff>
    </xdr:to>
    <xdr:pic>
      <xdr:nvPicPr>
        <xdr:cNvPr id="232" name="Picture 350" descr="http://www.jadecor.de/images/spacer.gif">
          <a:extLst>
            <a:ext uri="{FF2B5EF4-FFF2-40B4-BE49-F238E27FC236}">
              <a16:creationId xmlns:a16="http://schemas.microsoft.com/office/drawing/2014/main" id="{EEE87307-7AA2-427D-949C-BF610D162B2E}"/>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3952875"/>
          <a:ext cx="9525" cy="0"/>
        </a:xfrm>
        <a:prstGeom prst="rect">
          <a:avLst/>
        </a:prstGeom>
        <a:noFill/>
        <a:ln w="9525">
          <a:noFill/>
          <a:miter lim="800000"/>
          <a:headEnd/>
          <a:tailEnd/>
        </a:ln>
      </xdr:spPr>
    </xdr:pic>
    <xdr:clientData/>
  </xdr:twoCellAnchor>
  <xdr:twoCellAnchor>
    <xdr:from>
      <xdr:col>0</xdr:col>
      <xdr:colOff>0</xdr:colOff>
      <xdr:row>22</xdr:row>
      <xdr:rowOff>0</xdr:rowOff>
    </xdr:from>
    <xdr:to>
      <xdr:col>0</xdr:col>
      <xdr:colOff>9525</xdr:colOff>
      <xdr:row>22</xdr:row>
      <xdr:rowOff>0</xdr:rowOff>
    </xdr:to>
    <xdr:pic>
      <xdr:nvPicPr>
        <xdr:cNvPr id="233" name="Picture 351" descr="http://www.jadecor.de/images/spacer.gif">
          <a:extLst>
            <a:ext uri="{FF2B5EF4-FFF2-40B4-BE49-F238E27FC236}">
              <a16:creationId xmlns:a16="http://schemas.microsoft.com/office/drawing/2014/main" id="{48811B95-82F9-44B6-ADA4-B08C799B29D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3952875"/>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34" name="Picture 364" descr="http://www.jadecor.de/images/spacer.gif">
          <a:extLst>
            <a:ext uri="{FF2B5EF4-FFF2-40B4-BE49-F238E27FC236}">
              <a16:creationId xmlns:a16="http://schemas.microsoft.com/office/drawing/2014/main" id="{231A900F-9E66-4D87-9272-3BEF570A9B1A}"/>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35" name="Picture 365" descr="http://www.jadecor.de/images/spacer.gif">
          <a:extLst>
            <a:ext uri="{FF2B5EF4-FFF2-40B4-BE49-F238E27FC236}">
              <a16:creationId xmlns:a16="http://schemas.microsoft.com/office/drawing/2014/main" id="{7794F5F4-9445-42C8-92F2-83425940FE9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36" name="Picture 378" descr="http://www.jadecor.de/images/spacer.gif">
          <a:extLst>
            <a:ext uri="{FF2B5EF4-FFF2-40B4-BE49-F238E27FC236}">
              <a16:creationId xmlns:a16="http://schemas.microsoft.com/office/drawing/2014/main" id="{7A8BAA3A-B4D3-4D92-B0CB-4E0D9F42CD42}"/>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37" name="Picture 379" descr="http://www.jadecor.de/images/spacer.gif">
          <a:extLst>
            <a:ext uri="{FF2B5EF4-FFF2-40B4-BE49-F238E27FC236}">
              <a16:creationId xmlns:a16="http://schemas.microsoft.com/office/drawing/2014/main" id="{F12B8CED-0EE6-48F1-AF1E-7D543DFD3A04}"/>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15</xdr:row>
      <xdr:rowOff>0</xdr:rowOff>
    </xdr:from>
    <xdr:to>
      <xdr:col>0</xdr:col>
      <xdr:colOff>9525</xdr:colOff>
      <xdr:row>15</xdr:row>
      <xdr:rowOff>0</xdr:rowOff>
    </xdr:to>
    <xdr:pic>
      <xdr:nvPicPr>
        <xdr:cNvPr id="238" name="Picture 389" descr="http://www.jadecor.de/images/spacer.gif">
          <a:extLst>
            <a:ext uri="{FF2B5EF4-FFF2-40B4-BE49-F238E27FC236}">
              <a16:creationId xmlns:a16="http://schemas.microsoft.com/office/drawing/2014/main" id="{970E739C-9CE4-43DA-9B0F-0B1ED58F007E}"/>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809875"/>
          <a:ext cx="9525" cy="0"/>
        </a:xfrm>
        <a:prstGeom prst="rect">
          <a:avLst/>
        </a:prstGeom>
        <a:noFill/>
        <a:ln w="9525">
          <a:noFill/>
          <a:miter lim="800000"/>
          <a:headEnd/>
          <a:tailEnd/>
        </a:ln>
      </xdr:spPr>
    </xdr:pic>
    <xdr:clientData/>
  </xdr:twoCellAnchor>
  <xdr:twoCellAnchor>
    <xdr:from>
      <xdr:col>0</xdr:col>
      <xdr:colOff>0</xdr:colOff>
      <xdr:row>15</xdr:row>
      <xdr:rowOff>0</xdr:rowOff>
    </xdr:from>
    <xdr:to>
      <xdr:col>0</xdr:col>
      <xdr:colOff>9525</xdr:colOff>
      <xdr:row>15</xdr:row>
      <xdr:rowOff>0</xdr:rowOff>
    </xdr:to>
    <xdr:pic>
      <xdr:nvPicPr>
        <xdr:cNvPr id="239" name="Picture 390" descr="http://www.jadecor.de/images/spacer.gif">
          <a:extLst>
            <a:ext uri="{FF2B5EF4-FFF2-40B4-BE49-F238E27FC236}">
              <a16:creationId xmlns:a16="http://schemas.microsoft.com/office/drawing/2014/main" id="{4D2DB751-D6AF-4721-B906-CC1325EE5091}"/>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809875"/>
          <a:ext cx="9525" cy="0"/>
        </a:xfrm>
        <a:prstGeom prst="rect">
          <a:avLst/>
        </a:prstGeom>
        <a:noFill/>
        <a:ln w="9525">
          <a:noFill/>
          <a:miter lim="800000"/>
          <a:headEnd/>
          <a:tailEnd/>
        </a:ln>
      </xdr:spPr>
    </xdr:pic>
    <xdr:clientData/>
  </xdr:twoCellAnchor>
  <xdr:twoCellAnchor>
    <xdr:from>
      <xdr:col>0</xdr:col>
      <xdr:colOff>0</xdr:colOff>
      <xdr:row>22</xdr:row>
      <xdr:rowOff>0</xdr:rowOff>
    </xdr:from>
    <xdr:to>
      <xdr:col>0</xdr:col>
      <xdr:colOff>9525</xdr:colOff>
      <xdr:row>22</xdr:row>
      <xdr:rowOff>0</xdr:rowOff>
    </xdr:to>
    <xdr:pic>
      <xdr:nvPicPr>
        <xdr:cNvPr id="240" name="Picture 391" descr="http://www.jadecor.de/images/spacer.gif">
          <a:extLst>
            <a:ext uri="{FF2B5EF4-FFF2-40B4-BE49-F238E27FC236}">
              <a16:creationId xmlns:a16="http://schemas.microsoft.com/office/drawing/2014/main" id="{CA5910E6-F12D-425B-850C-A849EF8082FE}"/>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3952875"/>
          <a:ext cx="9525" cy="0"/>
        </a:xfrm>
        <a:prstGeom prst="rect">
          <a:avLst/>
        </a:prstGeom>
        <a:noFill/>
        <a:ln w="9525">
          <a:noFill/>
          <a:miter lim="800000"/>
          <a:headEnd/>
          <a:tailEnd/>
        </a:ln>
      </xdr:spPr>
    </xdr:pic>
    <xdr:clientData/>
  </xdr:twoCellAnchor>
  <xdr:twoCellAnchor>
    <xdr:from>
      <xdr:col>0</xdr:col>
      <xdr:colOff>0</xdr:colOff>
      <xdr:row>22</xdr:row>
      <xdr:rowOff>0</xdr:rowOff>
    </xdr:from>
    <xdr:to>
      <xdr:col>0</xdr:col>
      <xdr:colOff>9525</xdr:colOff>
      <xdr:row>22</xdr:row>
      <xdr:rowOff>0</xdr:rowOff>
    </xdr:to>
    <xdr:pic>
      <xdr:nvPicPr>
        <xdr:cNvPr id="241" name="Picture 392" descr="http://www.jadecor.de/images/spacer.gif">
          <a:extLst>
            <a:ext uri="{FF2B5EF4-FFF2-40B4-BE49-F238E27FC236}">
              <a16:creationId xmlns:a16="http://schemas.microsoft.com/office/drawing/2014/main" id="{40BBA3E1-0C96-46BE-85CE-442F0BD522A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3952875"/>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42" name="Picture 405" descr="http://www.jadecor.de/images/spacer.gif">
          <a:extLst>
            <a:ext uri="{FF2B5EF4-FFF2-40B4-BE49-F238E27FC236}">
              <a16:creationId xmlns:a16="http://schemas.microsoft.com/office/drawing/2014/main" id="{03FC3820-6975-4B98-AFFF-B5209FF7D521}"/>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43" name="Picture 406" descr="http://www.jadecor.de/images/spacer.gif">
          <a:extLst>
            <a:ext uri="{FF2B5EF4-FFF2-40B4-BE49-F238E27FC236}">
              <a16:creationId xmlns:a16="http://schemas.microsoft.com/office/drawing/2014/main" id="{3E3B7B61-223B-463B-8AE9-33434756C6C4}"/>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44" name="Picture 419" descr="http://www.jadecor.de/images/spacer.gif">
          <a:extLst>
            <a:ext uri="{FF2B5EF4-FFF2-40B4-BE49-F238E27FC236}">
              <a16:creationId xmlns:a16="http://schemas.microsoft.com/office/drawing/2014/main" id="{2BE585AD-45ED-4377-B96C-8FFE96CCF6B9}"/>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45" name="Picture 420" descr="http://www.jadecor.de/images/spacer.gif">
          <a:extLst>
            <a:ext uri="{FF2B5EF4-FFF2-40B4-BE49-F238E27FC236}">
              <a16:creationId xmlns:a16="http://schemas.microsoft.com/office/drawing/2014/main" id="{828B112E-885F-4AE0-8DEB-91DA31BEF1E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46" name="Picture 421" descr="http://www.jadecor.de/images/spacer.gif">
          <a:extLst>
            <a:ext uri="{FF2B5EF4-FFF2-40B4-BE49-F238E27FC236}">
              <a16:creationId xmlns:a16="http://schemas.microsoft.com/office/drawing/2014/main" id="{8B007F04-A7E6-4082-B77E-EBEF297746E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47" name="Picture 422" descr="http://www.jadecor.de/images/spacer.gif">
          <a:extLst>
            <a:ext uri="{FF2B5EF4-FFF2-40B4-BE49-F238E27FC236}">
              <a16:creationId xmlns:a16="http://schemas.microsoft.com/office/drawing/2014/main" id="{04193387-6DC5-4517-B2B2-2D566F54EFF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48" name="Picture 423" descr="http://www.jadecor.de/images/spacer.gif">
          <a:extLst>
            <a:ext uri="{FF2B5EF4-FFF2-40B4-BE49-F238E27FC236}">
              <a16:creationId xmlns:a16="http://schemas.microsoft.com/office/drawing/2014/main" id="{BBC16C15-EC00-47BF-A6D2-505904165298}"/>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49" name="Picture 424" descr="http://www.jadecor.de/images/spacer.gif">
          <a:extLst>
            <a:ext uri="{FF2B5EF4-FFF2-40B4-BE49-F238E27FC236}">
              <a16:creationId xmlns:a16="http://schemas.microsoft.com/office/drawing/2014/main" id="{69C1BA4E-DC33-45D5-9F49-3DF4C863E44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250" name="Picture 425" descr="http://www.jadecor.de/images/spacer.gif">
          <a:extLst>
            <a:ext uri="{FF2B5EF4-FFF2-40B4-BE49-F238E27FC236}">
              <a16:creationId xmlns:a16="http://schemas.microsoft.com/office/drawing/2014/main" id="{2B646F53-65AA-4360-8F56-0F3F69EF246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251" name="Picture 426" descr="http://www.jadecor.de/images/spacer.gif">
          <a:extLst>
            <a:ext uri="{FF2B5EF4-FFF2-40B4-BE49-F238E27FC236}">
              <a16:creationId xmlns:a16="http://schemas.microsoft.com/office/drawing/2014/main" id="{4CD77540-6E94-45A0-AAB7-F125BA3028D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252" name="Picture 427" descr="http://www.jadecor.de/images/spacer.gif">
          <a:extLst>
            <a:ext uri="{FF2B5EF4-FFF2-40B4-BE49-F238E27FC236}">
              <a16:creationId xmlns:a16="http://schemas.microsoft.com/office/drawing/2014/main" id="{0C6A8F5D-88C6-4758-B2DE-1574E93F7729}"/>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253" name="Picture 428" descr="http://www.jadecor.de/images/spacer.gif">
          <a:extLst>
            <a:ext uri="{FF2B5EF4-FFF2-40B4-BE49-F238E27FC236}">
              <a16:creationId xmlns:a16="http://schemas.microsoft.com/office/drawing/2014/main" id="{8435BE2C-8E40-4173-8D79-F3E575DCD33E}"/>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254" name="Picture 429" descr="http://www.jadecor.de/images/spacer.gif">
          <a:extLst>
            <a:ext uri="{FF2B5EF4-FFF2-40B4-BE49-F238E27FC236}">
              <a16:creationId xmlns:a16="http://schemas.microsoft.com/office/drawing/2014/main" id="{6ABE4778-4065-4B62-AF00-C9A9D72E15BE}"/>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255" name="Picture 430" descr="http://www.jadecor.de/images/spacer.gif">
          <a:extLst>
            <a:ext uri="{FF2B5EF4-FFF2-40B4-BE49-F238E27FC236}">
              <a16:creationId xmlns:a16="http://schemas.microsoft.com/office/drawing/2014/main" id="{78704601-E3B6-4F10-89BA-0D70656FCC1E}"/>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256" name="Picture 431" descr="http://www.jadecor.de/images/spacer.gif">
          <a:extLst>
            <a:ext uri="{FF2B5EF4-FFF2-40B4-BE49-F238E27FC236}">
              <a16:creationId xmlns:a16="http://schemas.microsoft.com/office/drawing/2014/main" id="{F420B084-BDA9-45E9-AEB0-3EADA949F2A5}"/>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257" name="Picture 432" descr="http://www.jadecor.de/images/spacer.gif">
          <a:extLst>
            <a:ext uri="{FF2B5EF4-FFF2-40B4-BE49-F238E27FC236}">
              <a16:creationId xmlns:a16="http://schemas.microsoft.com/office/drawing/2014/main" id="{24FFC549-73B1-43BE-913C-F13AF5E56211}"/>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258" name="Picture 433" descr="http://www.jadecor.de/images/spacer.gif">
          <a:extLst>
            <a:ext uri="{FF2B5EF4-FFF2-40B4-BE49-F238E27FC236}">
              <a16:creationId xmlns:a16="http://schemas.microsoft.com/office/drawing/2014/main" id="{DD408DF9-AA21-43EA-9928-73CA5716232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259" name="Picture 434" descr="http://www.jadecor.de/images/spacer.gif">
          <a:extLst>
            <a:ext uri="{FF2B5EF4-FFF2-40B4-BE49-F238E27FC236}">
              <a16:creationId xmlns:a16="http://schemas.microsoft.com/office/drawing/2014/main" id="{CF18E094-A6E8-4CBB-8348-5E34B05997F5}"/>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260" name="Picture 435" descr="http://www.jadecor.de/images/spacer.gif">
          <a:extLst>
            <a:ext uri="{FF2B5EF4-FFF2-40B4-BE49-F238E27FC236}">
              <a16:creationId xmlns:a16="http://schemas.microsoft.com/office/drawing/2014/main" id="{9DBF95D5-ACA6-422F-A9FA-8D2D41FC5E9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261" name="Picture 436" descr="http://www.jadecor.de/images/spacer.gif">
          <a:extLst>
            <a:ext uri="{FF2B5EF4-FFF2-40B4-BE49-F238E27FC236}">
              <a16:creationId xmlns:a16="http://schemas.microsoft.com/office/drawing/2014/main" id="{7CC35574-867C-4597-9926-A79BD687F10A}"/>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15</xdr:row>
      <xdr:rowOff>0</xdr:rowOff>
    </xdr:from>
    <xdr:to>
      <xdr:col>0</xdr:col>
      <xdr:colOff>9525</xdr:colOff>
      <xdr:row>15</xdr:row>
      <xdr:rowOff>0</xdr:rowOff>
    </xdr:to>
    <xdr:pic>
      <xdr:nvPicPr>
        <xdr:cNvPr id="262" name="Picture 53" descr="http://www.jadecor.de/images/spacer.gif">
          <a:extLst>
            <a:ext uri="{FF2B5EF4-FFF2-40B4-BE49-F238E27FC236}">
              <a16:creationId xmlns:a16="http://schemas.microsoft.com/office/drawing/2014/main" id="{14944352-0D89-4363-BC9C-25DF00A8A2A4}"/>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809875"/>
          <a:ext cx="9525" cy="0"/>
        </a:xfrm>
        <a:prstGeom prst="rect">
          <a:avLst/>
        </a:prstGeom>
        <a:noFill/>
        <a:ln w="9525">
          <a:noFill/>
          <a:miter lim="800000"/>
          <a:headEnd/>
          <a:tailEnd/>
        </a:ln>
      </xdr:spPr>
    </xdr:pic>
    <xdr:clientData/>
  </xdr:twoCellAnchor>
  <xdr:twoCellAnchor>
    <xdr:from>
      <xdr:col>0</xdr:col>
      <xdr:colOff>0</xdr:colOff>
      <xdr:row>15</xdr:row>
      <xdr:rowOff>0</xdr:rowOff>
    </xdr:from>
    <xdr:to>
      <xdr:col>0</xdr:col>
      <xdr:colOff>9525</xdr:colOff>
      <xdr:row>15</xdr:row>
      <xdr:rowOff>0</xdr:rowOff>
    </xdr:to>
    <xdr:pic>
      <xdr:nvPicPr>
        <xdr:cNvPr id="263" name="Picture 54" descr="http://www.jadecor.de/images/spacer.gif">
          <a:extLst>
            <a:ext uri="{FF2B5EF4-FFF2-40B4-BE49-F238E27FC236}">
              <a16:creationId xmlns:a16="http://schemas.microsoft.com/office/drawing/2014/main" id="{79D19DFF-C010-4A5B-AB44-8687DF707225}"/>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809875"/>
          <a:ext cx="9525" cy="0"/>
        </a:xfrm>
        <a:prstGeom prst="rect">
          <a:avLst/>
        </a:prstGeom>
        <a:noFill/>
        <a:ln w="9525">
          <a:noFill/>
          <a:miter lim="800000"/>
          <a:headEnd/>
          <a:tailEnd/>
        </a:ln>
      </xdr:spPr>
    </xdr:pic>
    <xdr:clientData/>
  </xdr:twoCellAnchor>
  <xdr:twoCellAnchor>
    <xdr:from>
      <xdr:col>0</xdr:col>
      <xdr:colOff>0</xdr:colOff>
      <xdr:row>22</xdr:row>
      <xdr:rowOff>0</xdr:rowOff>
    </xdr:from>
    <xdr:to>
      <xdr:col>0</xdr:col>
      <xdr:colOff>9525</xdr:colOff>
      <xdr:row>22</xdr:row>
      <xdr:rowOff>0</xdr:rowOff>
    </xdr:to>
    <xdr:pic>
      <xdr:nvPicPr>
        <xdr:cNvPr id="264" name="Picture 73" descr="http://www.jadecor.de/images/spacer.gif">
          <a:extLst>
            <a:ext uri="{FF2B5EF4-FFF2-40B4-BE49-F238E27FC236}">
              <a16:creationId xmlns:a16="http://schemas.microsoft.com/office/drawing/2014/main" id="{9EBE298B-C960-4E06-B471-266565891DF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3952875"/>
          <a:ext cx="9525" cy="0"/>
        </a:xfrm>
        <a:prstGeom prst="rect">
          <a:avLst/>
        </a:prstGeom>
        <a:noFill/>
        <a:ln w="9525">
          <a:noFill/>
          <a:miter lim="800000"/>
          <a:headEnd/>
          <a:tailEnd/>
        </a:ln>
      </xdr:spPr>
    </xdr:pic>
    <xdr:clientData/>
  </xdr:twoCellAnchor>
  <xdr:twoCellAnchor>
    <xdr:from>
      <xdr:col>0</xdr:col>
      <xdr:colOff>0</xdr:colOff>
      <xdr:row>22</xdr:row>
      <xdr:rowOff>0</xdr:rowOff>
    </xdr:from>
    <xdr:to>
      <xdr:col>0</xdr:col>
      <xdr:colOff>9525</xdr:colOff>
      <xdr:row>22</xdr:row>
      <xdr:rowOff>0</xdr:rowOff>
    </xdr:to>
    <xdr:pic>
      <xdr:nvPicPr>
        <xdr:cNvPr id="265" name="Picture 74" descr="http://www.jadecor.de/images/spacer.gif">
          <a:extLst>
            <a:ext uri="{FF2B5EF4-FFF2-40B4-BE49-F238E27FC236}">
              <a16:creationId xmlns:a16="http://schemas.microsoft.com/office/drawing/2014/main" id="{076F0C0F-1BA1-45E1-A468-9D16720C8028}"/>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3952875"/>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66" name="Picture 106" descr="http://www.jadecor.de/images/spacer.gif">
          <a:extLst>
            <a:ext uri="{FF2B5EF4-FFF2-40B4-BE49-F238E27FC236}">
              <a16:creationId xmlns:a16="http://schemas.microsoft.com/office/drawing/2014/main" id="{8922556E-2298-45CA-8558-7969E4FF5B11}"/>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67" name="Picture 107" descr="http://www.jadecor.de/images/spacer.gif">
          <a:extLst>
            <a:ext uri="{FF2B5EF4-FFF2-40B4-BE49-F238E27FC236}">
              <a16:creationId xmlns:a16="http://schemas.microsoft.com/office/drawing/2014/main" id="{2DD08CC1-9278-4F20-9948-618B81607A3E}"/>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68" name="Picture 120" descr="http://www.jadecor.de/images/spacer.gif">
          <a:extLst>
            <a:ext uri="{FF2B5EF4-FFF2-40B4-BE49-F238E27FC236}">
              <a16:creationId xmlns:a16="http://schemas.microsoft.com/office/drawing/2014/main" id="{D6CFBF64-E748-4219-BD05-0A3FB679154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69" name="Picture 121" descr="http://www.jadecor.de/images/spacer.gif">
          <a:extLst>
            <a:ext uri="{FF2B5EF4-FFF2-40B4-BE49-F238E27FC236}">
              <a16:creationId xmlns:a16="http://schemas.microsoft.com/office/drawing/2014/main" id="{E9F3BF54-2674-4E2E-A97F-ACA09FBA36BC}"/>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70" name="Picture 106" descr="http://www.jadecor.de/images/spacer.gif">
          <a:extLst>
            <a:ext uri="{FF2B5EF4-FFF2-40B4-BE49-F238E27FC236}">
              <a16:creationId xmlns:a16="http://schemas.microsoft.com/office/drawing/2014/main" id="{C475AC55-154C-4555-9909-88B5B3025D3C}"/>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71" name="Picture 107" descr="http://www.jadecor.de/images/spacer.gif">
          <a:extLst>
            <a:ext uri="{FF2B5EF4-FFF2-40B4-BE49-F238E27FC236}">
              <a16:creationId xmlns:a16="http://schemas.microsoft.com/office/drawing/2014/main" id="{FC1343B6-41EE-4E84-81F5-E9FF1899A9E4}"/>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72" name="Picture 120" descr="http://www.jadecor.de/images/spacer.gif">
          <a:extLst>
            <a:ext uri="{FF2B5EF4-FFF2-40B4-BE49-F238E27FC236}">
              <a16:creationId xmlns:a16="http://schemas.microsoft.com/office/drawing/2014/main" id="{6463906C-4C92-4EDE-8AF3-5CBDBA92D44A}"/>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73" name="Picture 121" descr="http://www.jadecor.de/images/spacer.gif">
          <a:extLst>
            <a:ext uri="{FF2B5EF4-FFF2-40B4-BE49-F238E27FC236}">
              <a16:creationId xmlns:a16="http://schemas.microsoft.com/office/drawing/2014/main" id="{74D61478-7221-48AA-AD5E-D9F6341CD6B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15</xdr:row>
      <xdr:rowOff>0</xdr:rowOff>
    </xdr:from>
    <xdr:to>
      <xdr:col>0</xdr:col>
      <xdr:colOff>9525</xdr:colOff>
      <xdr:row>15</xdr:row>
      <xdr:rowOff>0</xdr:rowOff>
    </xdr:to>
    <xdr:pic>
      <xdr:nvPicPr>
        <xdr:cNvPr id="274" name="Picture 307" descr="http://www.jadecor.de/images/spacer.gif">
          <a:extLst>
            <a:ext uri="{FF2B5EF4-FFF2-40B4-BE49-F238E27FC236}">
              <a16:creationId xmlns:a16="http://schemas.microsoft.com/office/drawing/2014/main" id="{D44BEA00-7F17-455C-9E7C-1A21B59C39F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809875"/>
          <a:ext cx="9525" cy="0"/>
        </a:xfrm>
        <a:prstGeom prst="rect">
          <a:avLst/>
        </a:prstGeom>
        <a:noFill/>
        <a:ln w="9525">
          <a:noFill/>
          <a:miter lim="800000"/>
          <a:headEnd/>
          <a:tailEnd/>
        </a:ln>
      </xdr:spPr>
    </xdr:pic>
    <xdr:clientData/>
  </xdr:twoCellAnchor>
  <xdr:twoCellAnchor>
    <xdr:from>
      <xdr:col>0</xdr:col>
      <xdr:colOff>0</xdr:colOff>
      <xdr:row>15</xdr:row>
      <xdr:rowOff>0</xdr:rowOff>
    </xdr:from>
    <xdr:to>
      <xdr:col>0</xdr:col>
      <xdr:colOff>9525</xdr:colOff>
      <xdr:row>15</xdr:row>
      <xdr:rowOff>0</xdr:rowOff>
    </xdr:to>
    <xdr:pic>
      <xdr:nvPicPr>
        <xdr:cNvPr id="275" name="Picture 308" descr="http://www.jadecor.de/images/spacer.gif">
          <a:extLst>
            <a:ext uri="{FF2B5EF4-FFF2-40B4-BE49-F238E27FC236}">
              <a16:creationId xmlns:a16="http://schemas.microsoft.com/office/drawing/2014/main" id="{E1131FC1-FF6D-425E-B893-2EC778F68F9B}"/>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809875"/>
          <a:ext cx="9525" cy="0"/>
        </a:xfrm>
        <a:prstGeom prst="rect">
          <a:avLst/>
        </a:prstGeom>
        <a:noFill/>
        <a:ln w="9525">
          <a:noFill/>
          <a:miter lim="800000"/>
          <a:headEnd/>
          <a:tailEnd/>
        </a:ln>
      </xdr:spPr>
    </xdr:pic>
    <xdr:clientData/>
  </xdr:twoCellAnchor>
  <xdr:twoCellAnchor>
    <xdr:from>
      <xdr:col>0</xdr:col>
      <xdr:colOff>0</xdr:colOff>
      <xdr:row>22</xdr:row>
      <xdr:rowOff>0</xdr:rowOff>
    </xdr:from>
    <xdr:to>
      <xdr:col>0</xdr:col>
      <xdr:colOff>9525</xdr:colOff>
      <xdr:row>22</xdr:row>
      <xdr:rowOff>0</xdr:rowOff>
    </xdr:to>
    <xdr:pic>
      <xdr:nvPicPr>
        <xdr:cNvPr id="276" name="Picture 309" descr="http://www.jadecor.de/images/spacer.gif">
          <a:extLst>
            <a:ext uri="{FF2B5EF4-FFF2-40B4-BE49-F238E27FC236}">
              <a16:creationId xmlns:a16="http://schemas.microsoft.com/office/drawing/2014/main" id="{2A2EE452-3AB7-4DBB-A664-2896589AC26F}"/>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3952875"/>
          <a:ext cx="9525" cy="0"/>
        </a:xfrm>
        <a:prstGeom prst="rect">
          <a:avLst/>
        </a:prstGeom>
        <a:noFill/>
        <a:ln w="9525">
          <a:noFill/>
          <a:miter lim="800000"/>
          <a:headEnd/>
          <a:tailEnd/>
        </a:ln>
      </xdr:spPr>
    </xdr:pic>
    <xdr:clientData/>
  </xdr:twoCellAnchor>
  <xdr:twoCellAnchor>
    <xdr:from>
      <xdr:col>0</xdr:col>
      <xdr:colOff>0</xdr:colOff>
      <xdr:row>22</xdr:row>
      <xdr:rowOff>0</xdr:rowOff>
    </xdr:from>
    <xdr:to>
      <xdr:col>0</xdr:col>
      <xdr:colOff>9525</xdr:colOff>
      <xdr:row>22</xdr:row>
      <xdr:rowOff>0</xdr:rowOff>
    </xdr:to>
    <xdr:pic>
      <xdr:nvPicPr>
        <xdr:cNvPr id="277" name="Picture 310" descr="http://www.jadecor.de/images/spacer.gif">
          <a:extLst>
            <a:ext uri="{FF2B5EF4-FFF2-40B4-BE49-F238E27FC236}">
              <a16:creationId xmlns:a16="http://schemas.microsoft.com/office/drawing/2014/main" id="{B9DDA160-6D47-4F03-98C3-C516A1F6D0D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3952875"/>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78" name="Picture 323" descr="http://www.jadecor.de/images/spacer.gif">
          <a:extLst>
            <a:ext uri="{FF2B5EF4-FFF2-40B4-BE49-F238E27FC236}">
              <a16:creationId xmlns:a16="http://schemas.microsoft.com/office/drawing/2014/main" id="{30436358-7887-4F40-B69C-FEF7D17EA85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79" name="Picture 324" descr="http://www.jadecor.de/images/spacer.gif">
          <a:extLst>
            <a:ext uri="{FF2B5EF4-FFF2-40B4-BE49-F238E27FC236}">
              <a16:creationId xmlns:a16="http://schemas.microsoft.com/office/drawing/2014/main" id="{16D3EB6B-B90B-4246-9796-ED30E7679D5A}"/>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80" name="Picture 337" descr="http://www.jadecor.de/images/spacer.gif">
          <a:extLst>
            <a:ext uri="{FF2B5EF4-FFF2-40B4-BE49-F238E27FC236}">
              <a16:creationId xmlns:a16="http://schemas.microsoft.com/office/drawing/2014/main" id="{7A218445-2158-40EF-B70D-B9CCB98CF712}"/>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81" name="Picture 338" descr="http://www.jadecor.de/images/spacer.gif">
          <a:extLst>
            <a:ext uri="{FF2B5EF4-FFF2-40B4-BE49-F238E27FC236}">
              <a16:creationId xmlns:a16="http://schemas.microsoft.com/office/drawing/2014/main" id="{BC43135C-5CF2-4833-B049-6DEF3501F7B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15</xdr:row>
      <xdr:rowOff>0</xdr:rowOff>
    </xdr:from>
    <xdr:to>
      <xdr:col>0</xdr:col>
      <xdr:colOff>9525</xdr:colOff>
      <xdr:row>15</xdr:row>
      <xdr:rowOff>0</xdr:rowOff>
    </xdr:to>
    <xdr:pic>
      <xdr:nvPicPr>
        <xdr:cNvPr id="282" name="Picture 348" descr="http://www.jadecor.de/images/spacer.gif">
          <a:extLst>
            <a:ext uri="{FF2B5EF4-FFF2-40B4-BE49-F238E27FC236}">
              <a16:creationId xmlns:a16="http://schemas.microsoft.com/office/drawing/2014/main" id="{D017B4F6-663D-49C2-8F9B-23CFFD560175}"/>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809875"/>
          <a:ext cx="9525" cy="0"/>
        </a:xfrm>
        <a:prstGeom prst="rect">
          <a:avLst/>
        </a:prstGeom>
        <a:noFill/>
        <a:ln w="9525">
          <a:noFill/>
          <a:miter lim="800000"/>
          <a:headEnd/>
          <a:tailEnd/>
        </a:ln>
      </xdr:spPr>
    </xdr:pic>
    <xdr:clientData/>
  </xdr:twoCellAnchor>
  <xdr:twoCellAnchor>
    <xdr:from>
      <xdr:col>0</xdr:col>
      <xdr:colOff>0</xdr:colOff>
      <xdr:row>15</xdr:row>
      <xdr:rowOff>0</xdr:rowOff>
    </xdr:from>
    <xdr:to>
      <xdr:col>0</xdr:col>
      <xdr:colOff>9525</xdr:colOff>
      <xdr:row>15</xdr:row>
      <xdr:rowOff>0</xdr:rowOff>
    </xdr:to>
    <xdr:pic>
      <xdr:nvPicPr>
        <xdr:cNvPr id="283" name="Picture 349" descr="http://www.jadecor.de/images/spacer.gif">
          <a:extLst>
            <a:ext uri="{FF2B5EF4-FFF2-40B4-BE49-F238E27FC236}">
              <a16:creationId xmlns:a16="http://schemas.microsoft.com/office/drawing/2014/main" id="{56B931A3-2374-427D-8A11-B40D4DA9499E}"/>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809875"/>
          <a:ext cx="9525" cy="0"/>
        </a:xfrm>
        <a:prstGeom prst="rect">
          <a:avLst/>
        </a:prstGeom>
        <a:noFill/>
        <a:ln w="9525">
          <a:noFill/>
          <a:miter lim="800000"/>
          <a:headEnd/>
          <a:tailEnd/>
        </a:ln>
      </xdr:spPr>
    </xdr:pic>
    <xdr:clientData/>
  </xdr:twoCellAnchor>
  <xdr:twoCellAnchor>
    <xdr:from>
      <xdr:col>0</xdr:col>
      <xdr:colOff>0</xdr:colOff>
      <xdr:row>22</xdr:row>
      <xdr:rowOff>0</xdr:rowOff>
    </xdr:from>
    <xdr:to>
      <xdr:col>0</xdr:col>
      <xdr:colOff>9525</xdr:colOff>
      <xdr:row>22</xdr:row>
      <xdr:rowOff>0</xdr:rowOff>
    </xdr:to>
    <xdr:pic>
      <xdr:nvPicPr>
        <xdr:cNvPr id="284" name="Picture 350" descr="http://www.jadecor.de/images/spacer.gif">
          <a:extLst>
            <a:ext uri="{FF2B5EF4-FFF2-40B4-BE49-F238E27FC236}">
              <a16:creationId xmlns:a16="http://schemas.microsoft.com/office/drawing/2014/main" id="{7ED0861A-F36F-49CC-8C5C-0D3DE7A99143}"/>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3952875"/>
          <a:ext cx="9525" cy="0"/>
        </a:xfrm>
        <a:prstGeom prst="rect">
          <a:avLst/>
        </a:prstGeom>
        <a:noFill/>
        <a:ln w="9525">
          <a:noFill/>
          <a:miter lim="800000"/>
          <a:headEnd/>
          <a:tailEnd/>
        </a:ln>
      </xdr:spPr>
    </xdr:pic>
    <xdr:clientData/>
  </xdr:twoCellAnchor>
  <xdr:twoCellAnchor>
    <xdr:from>
      <xdr:col>0</xdr:col>
      <xdr:colOff>0</xdr:colOff>
      <xdr:row>22</xdr:row>
      <xdr:rowOff>0</xdr:rowOff>
    </xdr:from>
    <xdr:to>
      <xdr:col>0</xdr:col>
      <xdr:colOff>9525</xdr:colOff>
      <xdr:row>22</xdr:row>
      <xdr:rowOff>0</xdr:rowOff>
    </xdr:to>
    <xdr:pic>
      <xdr:nvPicPr>
        <xdr:cNvPr id="285" name="Picture 351" descr="http://www.jadecor.de/images/spacer.gif">
          <a:extLst>
            <a:ext uri="{FF2B5EF4-FFF2-40B4-BE49-F238E27FC236}">
              <a16:creationId xmlns:a16="http://schemas.microsoft.com/office/drawing/2014/main" id="{7C6F4DA6-58FC-4208-B658-A1FDCB27199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3952875"/>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86" name="Picture 364" descr="http://www.jadecor.de/images/spacer.gif">
          <a:extLst>
            <a:ext uri="{FF2B5EF4-FFF2-40B4-BE49-F238E27FC236}">
              <a16:creationId xmlns:a16="http://schemas.microsoft.com/office/drawing/2014/main" id="{BA4E482A-0F54-4EE9-AE8C-C37A6F1B5A65}"/>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87" name="Picture 365" descr="http://www.jadecor.de/images/spacer.gif">
          <a:extLst>
            <a:ext uri="{FF2B5EF4-FFF2-40B4-BE49-F238E27FC236}">
              <a16:creationId xmlns:a16="http://schemas.microsoft.com/office/drawing/2014/main" id="{52A35FAB-71D2-4A88-8104-9BB739F8EC08}"/>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88" name="Picture 378" descr="http://www.jadecor.de/images/spacer.gif">
          <a:extLst>
            <a:ext uri="{FF2B5EF4-FFF2-40B4-BE49-F238E27FC236}">
              <a16:creationId xmlns:a16="http://schemas.microsoft.com/office/drawing/2014/main" id="{89700462-E1C4-4988-AC79-58B6CB53C549}"/>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89" name="Picture 379" descr="http://www.jadecor.de/images/spacer.gif">
          <a:extLst>
            <a:ext uri="{FF2B5EF4-FFF2-40B4-BE49-F238E27FC236}">
              <a16:creationId xmlns:a16="http://schemas.microsoft.com/office/drawing/2014/main" id="{6CDF3954-24AE-4C45-BDA5-8BA44F307F34}"/>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15</xdr:row>
      <xdr:rowOff>0</xdr:rowOff>
    </xdr:from>
    <xdr:to>
      <xdr:col>0</xdr:col>
      <xdr:colOff>9525</xdr:colOff>
      <xdr:row>15</xdr:row>
      <xdr:rowOff>0</xdr:rowOff>
    </xdr:to>
    <xdr:pic>
      <xdr:nvPicPr>
        <xdr:cNvPr id="290" name="Picture 389" descr="http://www.jadecor.de/images/spacer.gif">
          <a:extLst>
            <a:ext uri="{FF2B5EF4-FFF2-40B4-BE49-F238E27FC236}">
              <a16:creationId xmlns:a16="http://schemas.microsoft.com/office/drawing/2014/main" id="{6ED9FDE4-8E7B-4645-8C38-627A4201D38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809875"/>
          <a:ext cx="9525" cy="0"/>
        </a:xfrm>
        <a:prstGeom prst="rect">
          <a:avLst/>
        </a:prstGeom>
        <a:noFill/>
        <a:ln w="9525">
          <a:noFill/>
          <a:miter lim="800000"/>
          <a:headEnd/>
          <a:tailEnd/>
        </a:ln>
      </xdr:spPr>
    </xdr:pic>
    <xdr:clientData/>
  </xdr:twoCellAnchor>
  <xdr:twoCellAnchor>
    <xdr:from>
      <xdr:col>0</xdr:col>
      <xdr:colOff>0</xdr:colOff>
      <xdr:row>15</xdr:row>
      <xdr:rowOff>0</xdr:rowOff>
    </xdr:from>
    <xdr:to>
      <xdr:col>0</xdr:col>
      <xdr:colOff>9525</xdr:colOff>
      <xdr:row>15</xdr:row>
      <xdr:rowOff>0</xdr:rowOff>
    </xdr:to>
    <xdr:pic>
      <xdr:nvPicPr>
        <xdr:cNvPr id="291" name="Picture 390" descr="http://www.jadecor.de/images/spacer.gif">
          <a:extLst>
            <a:ext uri="{FF2B5EF4-FFF2-40B4-BE49-F238E27FC236}">
              <a16:creationId xmlns:a16="http://schemas.microsoft.com/office/drawing/2014/main" id="{E47F29BA-AB9E-4938-A1C9-1959D7733F6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809875"/>
          <a:ext cx="9525" cy="0"/>
        </a:xfrm>
        <a:prstGeom prst="rect">
          <a:avLst/>
        </a:prstGeom>
        <a:noFill/>
        <a:ln w="9525">
          <a:noFill/>
          <a:miter lim="800000"/>
          <a:headEnd/>
          <a:tailEnd/>
        </a:ln>
      </xdr:spPr>
    </xdr:pic>
    <xdr:clientData/>
  </xdr:twoCellAnchor>
  <xdr:twoCellAnchor>
    <xdr:from>
      <xdr:col>0</xdr:col>
      <xdr:colOff>0</xdr:colOff>
      <xdr:row>22</xdr:row>
      <xdr:rowOff>0</xdr:rowOff>
    </xdr:from>
    <xdr:to>
      <xdr:col>0</xdr:col>
      <xdr:colOff>9525</xdr:colOff>
      <xdr:row>22</xdr:row>
      <xdr:rowOff>0</xdr:rowOff>
    </xdr:to>
    <xdr:pic>
      <xdr:nvPicPr>
        <xdr:cNvPr id="292" name="Picture 391" descr="http://www.jadecor.de/images/spacer.gif">
          <a:extLst>
            <a:ext uri="{FF2B5EF4-FFF2-40B4-BE49-F238E27FC236}">
              <a16:creationId xmlns:a16="http://schemas.microsoft.com/office/drawing/2014/main" id="{7E66667D-AB6D-4340-ADBA-BF385A8E8D0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3952875"/>
          <a:ext cx="9525" cy="0"/>
        </a:xfrm>
        <a:prstGeom prst="rect">
          <a:avLst/>
        </a:prstGeom>
        <a:noFill/>
        <a:ln w="9525">
          <a:noFill/>
          <a:miter lim="800000"/>
          <a:headEnd/>
          <a:tailEnd/>
        </a:ln>
      </xdr:spPr>
    </xdr:pic>
    <xdr:clientData/>
  </xdr:twoCellAnchor>
  <xdr:twoCellAnchor>
    <xdr:from>
      <xdr:col>0</xdr:col>
      <xdr:colOff>0</xdr:colOff>
      <xdr:row>22</xdr:row>
      <xdr:rowOff>0</xdr:rowOff>
    </xdr:from>
    <xdr:to>
      <xdr:col>0</xdr:col>
      <xdr:colOff>9525</xdr:colOff>
      <xdr:row>22</xdr:row>
      <xdr:rowOff>0</xdr:rowOff>
    </xdr:to>
    <xdr:pic>
      <xdr:nvPicPr>
        <xdr:cNvPr id="293" name="Picture 392" descr="http://www.jadecor.de/images/spacer.gif">
          <a:extLst>
            <a:ext uri="{FF2B5EF4-FFF2-40B4-BE49-F238E27FC236}">
              <a16:creationId xmlns:a16="http://schemas.microsoft.com/office/drawing/2014/main" id="{5D3D1420-4E4B-47C9-8B04-D7CEE3F0CB3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3952875"/>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94" name="Picture 405" descr="http://www.jadecor.de/images/spacer.gif">
          <a:extLst>
            <a:ext uri="{FF2B5EF4-FFF2-40B4-BE49-F238E27FC236}">
              <a16:creationId xmlns:a16="http://schemas.microsoft.com/office/drawing/2014/main" id="{36C13D5E-0135-48CD-AE60-CEACDB5EEAC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95" name="Picture 406" descr="http://www.jadecor.de/images/spacer.gif">
          <a:extLst>
            <a:ext uri="{FF2B5EF4-FFF2-40B4-BE49-F238E27FC236}">
              <a16:creationId xmlns:a16="http://schemas.microsoft.com/office/drawing/2014/main" id="{C93C57DC-2C7E-4C21-8F60-DC2416E881E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96" name="Picture 419" descr="http://www.jadecor.de/images/spacer.gif">
          <a:extLst>
            <a:ext uri="{FF2B5EF4-FFF2-40B4-BE49-F238E27FC236}">
              <a16:creationId xmlns:a16="http://schemas.microsoft.com/office/drawing/2014/main" id="{93D98CAF-7CCE-46E0-8D05-25F12BA86E6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97" name="Picture 420" descr="http://www.jadecor.de/images/spacer.gif">
          <a:extLst>
            <a:ext uri="{FF2B5EF4-FFF2-40B4-BE49-F238E27FC236}">
              <a16:creationId xmlns:a16="http://schemas.microsoft.com/office/drawing/2014/main" id="{4D29FA9C-DAD5-4E7D-9BEF-370AF5FB416B}"/>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98" name="Picture 421" descr="http://www.jadecor.de/images/spacer.gif">
          <a:extLst>
            <a:ext uri="{FF2B5EF4-FFF2-40B4-BE49-F238E27FC236}">
              <a16:creationId xmlns:a16="http://schemas.microsoft.com/office/drawing/2014/main" id="{32B66A4F-7B5C-4C0E-9175-DDFBD4013144}"/>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299" name="Picture 422" descr="http://www.jadecor.de/images/spacer.gif">
          <a:extLst>
            <a:ext uri="{FF2B5EF4-FFF2-40B4-BE49-F238E27FC236}">
              <a16:creationId xmlns:a16="http://schemas.microsoft.com/office/drawing/2014/main" id="{BC81A1E0-7730-43CB-A861-6F9EF273AD9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300" name="Picture 423" descr="http://www.jadecor.de/images/spacer.gif">
          <a:extLst>
            <a:ext uri="{FF2B5EF4-FFF2-40B4-BE49-F238E27FC236}">
              <a16:creationId xmlns:a16="http://schemas.microsoft.com/office/drawing/2014/main" id="{AFB2039A-BB4E-46BE-AB1E-B5CE517534F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5</xdr:row>
      <xdr:rowOff>0</xdr:rowOff>
    </xdr:from>
    <xdr:to>
      <xdr:col>0</xdr:col>
      <xdr:colOff>9525</xdr:colOff>
      <xdr:row>5</xdr:row>
      <xdr:rowOff>0</xdr:rowOff>
    </xdr:to>
    <xdr:pic>
      <xdr:nvPicPr>
        <xdr:cNvPr id="301" name="Picture 424" descr="http://www.jadecor.de/images/spacer.gif">
          <a:extLst>
            <a:ext uri="{FF2B5EF4-FFF2-40B4-BE49-F238E27FC236}">
              <a16:creationId xmlns:a16="http://schemas.microsoft.com/office/drawing/2014/main" id="{58850A75-E545-4F54-B803-73DA73EFC15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6205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302" name="Picture 425" descr="http://www.jadecor.de/images/spacer.gif">
          <a:extLst>
            <a:ext uri="{FF2B5EF4-FFF2-40B4-BE49-F238E27FC236}">
              <a16:creationId xmlns:a16="http://schemas.microsoft.com/office/drawing/2014/main" id="{4C5872F7-1CFD-4BB1-B6C7-8C1F073420CE}"/>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303" name="Picture 426" descr="http://www.jadecor.de/images/spacer.gif">
          <a:extLst>
            <a:ext uri="{FF2B5EF4-FFF2-40B4-BE49-F238E27FC236}">
              <a16:creationId xmlns:a16="http://schemas.microsoft.com/office/drawing/2014/main" id="{1EED3AD4-DC1B-4C87-8B9C-F9BBA64D9BDA}"/>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304" name="Picture 427" descr="http://www.jadecor.de/images/spacer.gif">
          <a:extLst>
            <a:ext uri="{FF2B5EF4-FFF2-40B4-BE49-F238E27FC236}">
              <a16:creationId xmlns:a16="http://schemas.microsoft.com/office/drawing/2014/main" id="{3C707F5C-B47F-4FDF-8F6D-B6ACC51AF3A4}"/>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305" name="Picture 428" descr="http://www.jadecor.de/images/spacer.gif">
          <a:extLst>
            <a:ext uri="{FF2B5EF4-FFF2-40B4-BE49-F238E27FC236}">
              <a16:creationId xmlns:a16="http://schemas.microsoft.com/office/drawing/2014/main" id="{83C6E751-40EB-4187-BFC4-A11889D4045E}"/>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306" name="Picture 429" descr="http://www.jadecor.de/images/spacer.gif">
          <a:extLst>
            <a:ext uri="{FF2B5EF4-FFF2-40B4-BE49-F238E27FC236}">
              <a16:creationId xmlns:a16="http://schemas.microsoft.com/office/drawing/2014/main" id="{0093024A-666A-49B5-A407-A1C1E23FC51A}"/>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307" name="Picture 430" descr="http://www.jadecor.de/images/spacer.gif">
          <a:extLst>
            <a:ext uri="{FF2B5EF4-FFF2-40B4-BE49-F238E27FC236}">
              <a16:creationId xmlns:a16="http://schemas.microsoft.com/office/drawing/2014/main" id="{81C96474-E721-402F-B5A1-A72836EEEFEB}"/>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308" name="Picture 431" descr="http://www.jadecor.de/images/spacer.gif">
          <a:extLst>
            <a:ext uri="{FF2B5EF4-FFF2-40B4-BE49-F238E27FC236}">
              <a16:creationId xmlns:a16="http://schemas.microsoft.com/office/drawing/2014/main" id="{2802386C-FEFA-4A59-A3BB-5E208F574C68}"/>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309" name="Picture 432" descr="http://www.jadecor.de/images/spacer.gif">
          <a:extLst>
            <a:ext uri="{FF2B5EF4-FFF2-40B4-BE49-F238E27FC236}">
              <a16:creationId xmlns:a16="http://schemas.microsoft.com/office/drawing/2014/main" id="{1B22141A-CC64-4597-B960-C06AB52AD7E5}"/>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310" name="Picture 433" descr="http://www.jadecor.de/images/spacer.gif">
          <a:extLst>
            <a:ext uri="{FF2B5EF4-FFF2-40B4-BE49-F238E27FC236}">
              <a16:creationId xmlns:a16="http://schemas.microsoft.com/office/drawing/2014/main" id="{1B855CEE-4315-4593-B0A6-C07337DD3CAA}"/>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311" name="Picture 434" descr="http://www.jadecor.de/images/spacer.gif">
          <a:extLst>
            <a:ext uri="{FF2B5EF4-FFF2-40B4-BE49-F238E27FC236}">
              <a16:creationId xmlns:a16="http://schemas.microsoft.com/office/drawing/2014/main" id="{71A9965A-FDDE-4551-A95D-43DEC34EC0A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312" name="Picture 435" descr="http://www.jadecor.de/images/spacer.gif">
          <a:extLst>
            <a:ext uri="{FF2B5EF4-FFF2-40B4-BE49-F238E27FC236}">
              <a16:creationId xmlns:a16="http://schemas.microsoft.com/office/drawing/2014/main" id="{F7E76A69-CEF9-4576-BA20-71B8728D37E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3</xdr:row>
      <xdr:rowOff>0</xdr:rowOff>
    </xdr:from>
    <xdr:to>
      <xdr:col>0</xdr:col>
      <xdr:colOff>9525</xdr:colOff>
      <xdr:row>3</xdr:row>
      <xdr:rowOff>0</xdr:rowOff>
    </xdr:to>
    <xdr:pic>
      <xdr:nvPicPr>
        <xdr:cNvPr id="313" name="Picture 436" descr="http://www.jadecor.de/images/spacer.gif">
          <a:extLst>
            <a:ext uri="{FF2B5EF4-FFF2-40B4-BE49-F238E27FC236}">
              <a16:creationId xmlns:a16="http://schemas.microsoft.com/office/drawing/2014/main" id="{6FEFC93C-01B7-46EE-9D32-DF2CDBF99A90}"/>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838200"/>
          <a:ext cx="9525" cy="0"/>
        </a:xfrm>
        <a:prstGeom prst="rect">
          <a:avLst/>
        </a:prstGeom>
        <a:noFill/>
        <a:ln w="9525">
          <a:noFill/>
          <a:miter lim="800000"/>
          <a:headEnd/>
          <a:tailEnd/>
        </a:ln>
      </xdr:spPr>
    </xdr:pic>
    <xdr:clientData/>
  </xdr:twoCellAnchor>
  <xdr:twoCellAnchor>
    <xdr:from>
      <xdr:col>0</xdr:col>
      <xdr:colOff>0</xdr:colOff>
      <xdr:row>14</xdr:row>
      <xdr:rowOff>0</xdr:rowOff>
    </xdr:from>
    <xdr:to>
      <xdr:col>0</xdr:col>
      <xdr:colOff>9525</xdr:colOff>
      <xdr:row>14</xdr:row>
      <xdr:rowOff>0</xdr:rowOff>
    </xdr:to>
    <xdr:pic>
      <xdr:nvPicPr>
        <xdr:cNvPr id="314" name="Picture 53" descr="http://www.jadecor.de/images/spacer.gif">
          <a:extLst>
            <a:ext uri="{FF2B5EF4-FFF2-40B4-BE49-F238E27FC236}">
              <a16:creationId xmlns:a16="http://schemas.microsoft.com/office/drawing/2014/main" id="{E1A67D1B-09AD-4926-98C4-8D120DCE89F4}"/>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647950"/>
          <a:ext cx="9525" cy="0"/>
        </a:xfrm>
        <a:prstGeom prst="rect">
          <a:avLst/>
        </a:prstGeom>
        <a:noFill/>
        <a:ln w="9525">
          <a:noFill/>
          <a:miter lim="800000"/>
          <a:headEnd/>
          <a:tailEnd/>
        </a:ln>
      </xdr:spPr>
    </xdr:pic>
    <xdr:clientData/>
  </xdr:twoCellAnchor>
  <xdr:twoCellAnchor>
    <xdr:from>
      <xdr:col>0</xdr:col>
      <xdr:colOff>0</xdr:colOff>
      <xdr:row>14</xdr:row>
      <xdr:rowOff>0</xdr:rowOff>
    </xdr:from>
    <xdr:to>
      <xdr:col>0</xdr:col>
      <xdr:colOff>9525</xdr:colOff>
      <xdr:row>14</xdr:row>
      <xdr:rowOff>0</xdr:rowOff>
    </xdr:to>
    <xdr:pic>
      <xdr:nvPicPr>
        <xdr:cNvPr id="315" name="Picture 54" descr="http://www.jadecor.de/images/spacer.gif">
          <a:extLst>
            <a:ext uri="{FF2B5EF4-FFF2-40B4-BE49-F238E27FC236}">
              <a16:creationId xmlns:a16="http://schemas.microsoft.com/office/drawing/2014/main" id="{16003E3C-921D-49DA-A6AE-F18EBAF567AD}"/>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647950"/>
          <a:ext cx="9525" cy="0"/>
        </a:xfrm>
        <a:prstGeom prst="rect">
          <a:avLst/>
        </a:prstGeom>
        <a:noFill/>
        <a:ln w="9525">
          <a:noFill/>
          <a:miter lim="800000"/>
          <a:headEnd/>
          <a:tailEnd/>
        </a:ln>
      </xdr:spPr>
    </xdr:pic>
    <xdr:clientData/>
  </xdr:twoCellAnchor>
  <xdr:twoCellAnchor>
    <xdr:from>
      <xdr:col>0</xdr:col>
      <xdr:colOff>0</xdr:colOff>
      <xdr:row>14</xdr:row>
      <xdr:rowOff>0</xdr:rowOff>
    </xdr:from>
    <xdr:to>
      <xdr:col>0</xdr:col>
      <xdr:colOff>9525</xdr:colOff>
      <xdr:row>14</xdr:row>
      <xdr:rowOff>0</xdr:rowOff>
    </xdr:to>
    <xdr:pic>
      <xdr:nvPicPr>
        <xdr:cNvPr id="316" name="Picture 307" descr="http://www.jadecor.de/images/spacer.gif">
          <a:extLst>
            <a:ext uri="{FF2B5EF4-FFF2-40B4-BE49-F238E27FC236}">
              <a16:creationId xmlns:a16="http://schemas.microsoft.com/office/drawing/2014/main" id="{84B276D5-F52D-4EAD-8420-3666F21F1249}"/>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647950"/>
          <a:ext cx="9525" cy="0"/>
        </a:xfrm>
        <a:prstGeom prst="rect">
          <a:avLst/>
        </a:prstGeom>
        <a:noFill/>
        <a:ln w="9525">
          <a:noFill/>
          <a:miter lim="800000"/>
          <a:headEnd/>
          <a:tailEnd/>
        </a:ln>
      </xdr:spPr>
    </xdr:pic>
    <xdr:clientData/>
  </xdr:twoCellAnchor>
  <xdr:twoCellAnchor>
    <xdr:from>
      <xdr:col>0</xdr:col>
      <xdr:colOff>0</xdr:colOff>
      <xdr:row>14</xdr:row>
      <xdr:rowOff>0</xdr:rowOff>
    </xdr:from>
    <xdr:to>
      <xdr:col>0</xdr:col>
      <xdr:colOff>9525</xdr:colOff>
      <xdr:row>14</xdr:row>
      <xdr:rowOff>0</xdr:rowOff>
    </xdr:to>
    <xdr:pic>
      <xdr:nvPicPr>
        <xdr:cNvPr id="317" name="Picture 308" descr="http://www.jadecor.de/images/spacer.gif">
          <a:extLst>
            <a:ext uri="{FF2B5EF4-FFF2-40B4-BE49-F238E27FC236}">
              <a16:creationId xmlns:a16="http://schemas.microsoft.com/office/drawing/2014/main" id="{4948E36D-7614-4386-A380-A67E8CA77F56}"/>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647950"/>
          <a:ext cx="9525" cy="0"/>
        </a:xfrm>
        <a:prstGeom prst="rect">
          <a:avLst/>
        </a:prstGeom>
        <a:noFill/>
        <a:ln w="9525">
          <a:noFill/>
          <a:miter lim="800000"/>
          <a:headEnd/>
          <a:tailEnd/>
        </a:ln>
      </xdr:spPr>
    </xdr:pic>
    <xdr:clientData/>
  </xdr:twoCellAnchor>
  <xdr:twoCellAnchor>
    <xdr:from>
      <xdr:col>0</xdr:col>
      <xdr:colOff>0</xdr:colOff>
      <xdr:row>14</xdr:row>
      <xdr:rowOff>0</xdr:rowOff>
    </xdr:from>
    <xdr:to>
      <xdr:col>0</xdr:col>
      <xdr:colOff>9525</xdr:colOff>
      <xdr:row>14</xdr:row>
      <xdr:rowOff>0</xdr:rowOff>
    </xdr:to>
    <xdr:pic>
      <xdr:nvPicPr>
        <xdr:cNvPr id="318" name="Picture 348" descr="http://www.jadecor.de/images/spacer.gif">
          <a:extLst>
            <a:ext uri="{FF2B5EF4-FFF2-40B4-BE49-F238E27FC236}">
              <a16:creationId xmlns:a16="http://schemas.microsoft.com/office/drawing/2014/main" id="{D7C28F3D-1484-4089-8F9A-64356D56B1CC}"/>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647950"/>
          <a:ext cx="9525" cy="0"/>
        </a:xfrm>
        <a:prstGeom prst="rect">
          <a:avLst/>
        </a:prstGeom>
        <a:noFill/>
        <a:ln w="9525">
          <a:noFill/>
          <a:miter lim="800000"/>
          <a:headEnd/>
          <a:tailEnd/>
        </a:ln>
      </xdr:spPr>
    </xdr:pic>
    <xdr:clientData/>
  </xdr:twoCellAnchor>
  <xdr:twoCellAnchor>
    <xdr:from>
      <xdr:col>0</xdr:col>
      <xdr:colOff>0</xdr:colOff>
      <xdr:row>14</xdr:row>
      <xdr:rowOff>0</xdr:rowOff>
    </xdr:from>
    <xdr:to>
      <xdr:col>0</xdr:col>
      <xdr:colOff>9525</xdr:colOff>
      <xdr:row>14</xdr:row>
      <xdr:rowOff>0</xdr:rowOff>
    </xdr:to>
    <xdr:pic>
      <xdr:nvPicPr>
        <xdr:cNvPr id="319" name="Picture 349" descr="http://www.jadecor.de/images/spacer.gif">
          <a:extLst>
            <a:ext uri="{FF2B5EF4-FFF2-40B4-BE49-F238E27FC236}">
              <a16:creationId xmlns:a16="http://schemas.microsoft.com/office/drawing/2014/main" id="{878A0429-B433-4B72-9025-2E5AB14F0F37}"/>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647950"/>
          <a:ext cx="9525" cy="0"/>
        </a:xfrm>
        <a:prstGeom prst="rect">
          <a:avLst/>
        </a:prstGeom>
        <a:noFill/>
        <a:ln w="9525">
          <a:noFill/>
          <a:miter lim="800000"/>
          <a:headEnd/>
          <a:tailEnd/>
        </a:ln>
      </xdr:spPr>
    </xdr:pic>
    <xdr:clientData/>
  </xdr:twoCellAnchor>
  <xdr:twoCellAnchor>
    <xdr:from>
      <xdr:col>0</xdr:col>
      <xdr:colOff>0</xdr:colOff>
      <xdr:row>14</xdr:row>
      <xdr:rowOff>0</xdr:rowOff>
    </xdr:from>
    <xdr:to>
      <xdr:col>0</xdr:col>
      <xdr:colOff>9525</xdr:colOff>
      <xdr:row>14</xdr:row>
      <xdr:rowOff>0</xdr:rowOff>
    </xdr:to>
    <xdr:pic>
      <xdr:nvPicPr>
        <xdr:cNvPr id="320" name="Picture 389" descr="http://www.jadecor.de/images/spacer.gif">
          <a:extLst>
            <a:ext uri="{FF2B5EF4-FFF2-40B4-BE49-F238E27FC236}">
              <a16:creationId xmlns:a16="http://schemas.microsoft.com/office/drawing/2014/main" id="{622476EE-3B1D-4136-92BD-41CF51326961}"/>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647950"/>
          <a:ext cx="9525" cy="0"/>
        </a:xfrm>
        <a:prstGeom prst="rect">
          <a:avLst/>
        </a:prstGeom>
        <a:noFill/>
        <a:ln w="9525">
          <a:noFill/>
          <a:miter lim="800000"/>
          <a:headEnd/>
          <a:tailEnd/>
        </a:ln>
      </xdr:spPr>
    </xdr:pic>
    <xdr:clientData/>
  </xdr:twoCellAnchor>
  <xdr:twoCellAnchor>
    <xdr:from>
      <xdr:col>0</xdr:col>
      <xdr:colOff>0</xdr:colOff>
      <xdr:row>14</xdr:row>
      <xdr:rowOff>0</xdr:rowOff>
    </xdr:from>
    <xdr:to>
      <xdr:col>0</xdr:col>
      <xdr:colOff>9525</xdr:colOff>
      <xdr:row>14</xdr:row>
      <xdr:rowOff>0</xdr:rowOff>
    </xdr:to>
    <xdr:pic>
      <xdr:nvPicPr>
        <xdr:cNvPr id="321" name="Picture 390" descr="http://www.jadecor.de/images/spacer.gif">
          <a:extLst>
            <a:ext uri="{FF2B5EF4-FFF2-40B4-BE49-F238E27FC236}">
              <a16:creationId xmlns:a16="http://schemas.microsoft.com/office/drawing/2014/main" id="{AEA24DFA-CA81-4884-BE81-9E6E50BA44DA}"/>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2647950"/>
          <a:ext cx="9525" cy="0"/>
        </a:xfrm>
        <a:prstGeom prst="rect">
          <a:avLst/>
        </a:prstGeom>
        <a:noFill/>
        <a:ln w="9525">
          <a:noFill/>
          <a:miter lim="800000"/>
          <a:headEnd/>
          <a:tailEnd/>
        </a:ln>
      </xdr:spPr>
    </xdr:pic>
    <xdr:clientData/>
  </xdr:twoCellAnchor>
  <xdr:twoCellAnchor>
    <xdr:from>
      <xdr:col>0</xdr:col>
      <xdr:colOff>0</xdr:colOff>
      <xdr:row>61</xdr:row>
      <xdr:rowOff>0</xdr:rowOff>
    </xdr:from>
    <xdr:to>
      <xdr:col>0</xdr:col>
      <xdr:colOff>9525</xdr:colOff>
      <xdr:row>61</xdr:row>
      <xdr:rowOff>0</xdr:rowOff>
    </xdr:to>
    <xdr:pic>
      <xdr:nvPicPr>
        <xdr:cNvPr id="322" name="Picture 448" descr="http://www.jadecor.de/images/spacer.gif">
          <a:extLst>
            <a:ext uri="{FF2B5EF4-FFF2-40B4-BE49-F238E27FC236}">
              <a16:creationId xmlns:a16="http://schemas.microsoft.com/office/drawing/2014/main" id="{DA34C4AF-AD2A-4B19-88FA-CED0C626167E}"/>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0296525"/>
          <a:ext cx="9525" cy="0"/>
        </a:xfrm>
        <a:prstGeom prst="rect">
          <a:avLst/>
        </a:prstGeom>
        <a:noFill/>
        <a:ln w="9525">
          <a:noFill/>
          <a:miter lim="800000"/>
          <a:headEnd/>
          <a:tailEnd/>
        </a:ln>
      </xdr:spPr>
    </xdr:pic>
    <xdr:clientData/>
  </xdr:twoCellAnchor>
  <xdr:twoCellAnchor>
    <xdr:from>
      <xdr:col>0</xdr:col>
      <xdr:colOff>0</xdr:colOff>
      <xdr:row>61</xdr:row>
      <xdr:rowOff>0</xdr:rowOff>
    </xdr:from>
    <xdr:to>
      <xdr:col>0</xdr:col>
      <xdr:colOff>9525</xdr:colOff>
      <xdr:row>61</xdr:row>
      <xdr:rowOff>0</xdr:rowOff>
    </xdr:to>
    <xdr:pic>
      <xdr:nvPicPr>
        <xdr:cNvPr id="323" name="Picture 449" descr="http://www.jadecor.de/images/spacer.gif">
          <a:extLst>
            <a:ext uri="{FF2B5EF4-FFF2-40B4-BE49-F238E27FC236}">
              <a16:creationId xmlns:a16="http://schemas.microsoft.com/office/drawing/2014/main" id="{EE4656B0-99C7-42CD-9FC8-B4A09E1254CA}"/>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0296525"/>
          <a:ext cx="9525" cy="0"/>
        </a:xfrm>
        <a:prstGeom prst="rect">
          <a:avLst/>
        </a:prstGeom>
        <a:noFill/>
        <a:ln w="9525">
          <a:noFill/>
          <a:miter lim="800000"/>
          <a:headEnd/>
          <a:tailEnd/>
        </a:ln>
      </xdr:spPr>
    </xdr:pic>
    <xdr:clientData/>
  </xdr:twoCellAnchor>
  <xdr:twoCellAnchor>
    <xdr:from>
      <xdr:col>0</xdr:col>
      <xdr:colOff>0</xdr:colOff>
      <xdr:row>68</xdr:row>
      <xdr:rowOff>0</xdr:rowOff>
    </xdr:from>
    <xdr:to>
      <xdr:col>0</xdr:col>
      <xdr:colOff>9525</xdr:colOff>
      <xdr:row>68</xdr:row>
      <xdr:rowOff>0</xdr:rowOff>
    </xdr:to>
    <xdr:pic>
      <xdr:nvPicPr>
        <xdr:cNvPr id="324" name="Picture 450" descr="http://www.jadecor.de/images/spacer.gif">
          <a:extLst>
            <a:ext uri="{FF2B5EF4-FFF2-40B4-BE49-F238E27FC236}">
              <a16:creationId xmlns:a16="http://schemas.microsoft.com/office/drawing/2014/main" id="{79C9BA6F-054B-4275-B175-0BDF5826506E}"/>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430000"/>
          <a:ext cx="9525" cy="0"/>
        </a:xfrm>
        <a:prstGeom prst="rect">
          <a:avLst/>
        </a:prstGeom>
        <a:noFill/>
        <a:ln w="9525">
          <a:noFill/>
          <a:miter lim="800000"/>
          <a:headEnd/>
          <a:tailEnd/>
        </a:ln>
      </xdr:spPr>
    </xdr:pic>
    <xdr:clientData/>
  </xdr:twoCellAnchor>
  <xdr:twoCellAnchor>
    <xdr:from>
      <xdr:col>0</xdr:col>
      <xdr:colOff>0</xdr:colOff>
      <xdr:row>68</xdr:row>
      <xdr:rowOff>0</xdr:rowOff>
    </xdr:from>
    <xdr:to>
      <xdr:col>0</xdr:col>
      <xdr:colOff>9525</xdr:colOff>
      <xdr:row>68</xdr:row>
      <xdr:rowOff>0</xdr:rowOff>
    </xdr:to>
    <xdr:pic>
      <xdr:nvPicPr>
        <xdr:cNvPr id="325" name="Picture 451" descr="http://www.jadecor.de/images/spacer.gif">
          <a:extLst>
            <a:ext uri="{FF2B5EF4-FFF2-40B4-BE49-F238E27FC236}">
              <a16:creationId xmlns:a16="http://schemas.microsoft.com/office/drawing/2014/main" id="{21D13A7C-D35E-41A0-A317-137A92D820DC}"/>
            </a:ext>
          </a:extLst>
        </xdr:cNvPr>
        <xdr:cNvPicPr>
          <a:picLocks noChangeAspect="1" noChangeArrowheads="1"/>
        </xdr:cNvPicPr>
      </xdr:nvPicPr>
      <xdr:blipFill>
        <a:blip xmlns:r="http://schemas.openxmlformats.org/officeDocument/2006/relationships" r:embed="rId1" r:link="rId2"/>
        <a:srcRect/>
        <a:stretch>
          <a:fillRect/>
        </a:stretch>
      </xdr:blipFill>
      <xdr:spPr bwMode="auto">
        <a:xfrm>
          <a:off x="5191125" y="11430000"/>
          <a:ext cx="9525" cy="0"/>
        </a:xfrm>
        <a:prstGeom prst="rect">
          <a:avLst/>
        </a:prstGeom>
        <a:noFill/>
        <a:ln w="9525">
          <a:noFill/>
          <a:miter lim="800000"/>
          <a:headEnd/>
          <a:tailEnd/>
        </a:ln>
      </xdr:spPr>
    </xdr:pic>
    <xdr:clientData/>
  </xdr:twoCellAnchor>
  <xdr:twoCellAnchor editAs="oneCell">
    <xdr:from>
      <xdr:col>1</xdr:col>
      <xdr:colOff>0</xdr:colOff>
      <xdr:row>1</xdr:row>
      <xdr:rowOff>1</xdr:rowOff>
    </xdr:from>
    <xdr:to>
      <xdr:col>2</xdr:col>
      <xdr:colOff>2700</xdr:colOff>
      <xdr:row>1</xdr:row>
      <xdr:rowOff>687274</xdr:rowOff>
    </xdr:to>
    <xdr:pic>
      <xdr:nvPicPr>
        <xdr:cNvPr id="327" name="Image 326">
          <a:extLst>
            <a:ext uri="{FF2B5EF4-FFF2-40B4-BE49-F238E27FC236}">
              <a16:creationId xmlns:a16="http://schemas.microsoft.com/office/drawing/2014/main" id="{1B2772E0-791D-4C8E-9E4E-91266FB9798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38350" y="171451"/>
          <a:ext cx="1260000" cy="687273"/>
        </a:xfrm>
        <a:prstGeom prst="rect">
          <a:avLst/>
        </a:prstGeom>
      </xdr:spPr>
    </xdr:pic>
    <xdr:clientData/>
  </xdr:twoCellAnchor>
  <xdr:twoCellAnchor editAs="oneCell">
    <xdr:from>
      <xdr:col>1</xdr:col>
      <xdr:colOff>0</xdr:colOff>
      <xdr:row>2</xdr:row>
      <xdr:rowOff>1</xdr:rowOff>
    </xdr:from>
    <xdr:to>
      <xdr:col>2</xdr:col>
      <xdr:colOff>2700</xdr:colOff>
      <xdr:row>2</xdr:row>
      <xdr:rowOff>687274</xdr:rowOff>
    </xdr:to>
    <xdr:pic>
      <xdr:nvPicPr>
        <xdr:cNvPr id="329" name="Image 328">
          <a:extLst>
            <a:ext uri="{FF2B5EF4-FFF2-40B4-BE49-F238E27FC236}">
              <a16:creationId xmlns:a16="http://schemas.microsoft.com/office/drawing/2014/main" id="{A9882AAC-E148-4E5C-9A0D-B6A79225EA6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038350" y="1438276"/>
          <a:ext cx="1260000" cy="687273"/>
        </a:xfrm>
        <a:prstGeom prst="rect">
          <a:avLst/>
        </a:prstGeom>
      </xdr:spPr>
    </xdr:pic>
    <xdr:clientData/>
  </xdr:twoCellAnchor>
  <xdr:twoCellAnchor editAs="oneCell">
    <xdr:from>
      <xdr:col>1</xdr:col>
      <xdr:colOff>0</xdr:colOff>
      <xdr:row>3</xdr:row>
      <xdr:rowOff>1</xdr:rowOff>
    </xdr:from>
    <xdr:to>
      <xdr:col>2</xdr:col>
      <xdr:colOff>2700</xdr:colOff>
      <xdr:row>3</xdr:row>
      <xdr:rowOff>687274</xdr:rowOff>
    </xdr:to>
    <xdr:pic>
      <xdr:nvPicPr>
        <xdr:cNvPr id="331" name="Image 330">
          <a:extLst>
            <a:ext uri="{FF2B5EF4-FFF2-40B4-BE49-F238E27FC236}">
              <a16:creationId xmlns:a16="http://schemas.microsoft.com/office/drawing/2014/main" id="{EE85C547-1D6C-4262-A2D7-9145F7B05FB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038350" y="2705101"/>
          <a:ext cx="1260000" cy="687273"/>
        </a:xfrm>
        <a:prstGeom prst="rect">
          <a:avLst/>
        </a:prstGeom>
      </xdr:spPr>
    </xdr:pic>
    <xdr:clientData/>
  </xdr:twoCellAnchor>
  <xdr:twoCellAnchor editAs="oneCell">
    <xdr:from>
      <xdr:col>1</xdr:col>
      <xdr:colOff>0</xdr:colOff>
      <xdr:row>4</xdr:row>
      <xdr:rowOff>1</xdr:rowOff>
    </xdr:from>
    <xdr:to>
      <xdr:col>2</xdr:col>
      <xdr:colOff>2700</xdr:colOff>
      <xdr:row>4</xdr:row>
      <xdr:rowOff>687274</xdr:rowOff>
    </xdr:to>
    <xdr:pic>
      <xdr:nvPicPr>
        <xdr:cNvPr id="333" name="Image 332">
          <a:extLst>
            <a:ext uri="{FF2B5EF4-FFF2-40B4-BE49-F238E27FC236}">
              <a16:creationId xmlns:a16="http://schemas.microsoft.com/office/drawing/2014/main" id="{091B424F-F8B5-4DEF-98C6-8856765F080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038350" y="3971926"/>
          <a:ext cx="1260000" cy="687273"/>
        </a:xfrm>
        <a:prstGeom prst="rect">
          <a:avLst/>
        </a:prstGeom>
      </xdr:spPr>
    </xdr:pic>
    <xdr:clientData/>
  </xdr:twoCellAnchor>
  <xdr:twoCellAnchor editAs="oneCell">
    <xdr:from>
      <xdr:col>1</xdr:col>
      <xdr:colOff>0</xdr:colOff>
      <xdr:row>5</xdr:row>
      <xdr:rowOff>1</xdr:rowOff>
    </xdr:from>
    <xdr:to>
      <xdr:col>2</xdr:col>
      <xdr:colOff>2700</xdr:colOff>
      <xdr:row>5</xdr:row>
      <xdr:rowOff>687274</xdr:rowOff>
    </xdr:to>
    <xdr:pic>
      <xdr:nvPicPr>
        <xdr:cNvPr id="335" name="Image 334">
          <a:extLst>
            <a:ext uri="{FF2B5EF4-FFF2-40B4-BE49-F238E27FC236}">
              <a16:creationId xmlns:a16="http://schemas.microsoft.com/office/drawing/2014/main" id="{7076F1F9-002E-4C00-AE12-BB1836774FF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038350" y="5238751"/>
          <a:ext cx="1260000" cy="687273"/>
        </a:xfrm>
        <a:prstGeom prst="rect">
          <a:avLst/>
        </a:prstGeom>
      </xdr:spPr>
    </xdr:pic>
    <xdr:clientData/>
  </xdr:twoCellAnchor>
  <xdr:twoCellAnchor editAs="oneCell">
    <xdr:from>
      <xdr:col>1</xdr:col>
      <xdr:colOff>0</xdr:colOff>
      <xdr:row>6</xdr:row>
      <xdr:rowOff>1</xdr:rowOff>
    </xdr:from>
    <xdr:to>
      <xdr:col>2</xdr:col>
      <xdr:colOff>2700</xdr:colOff>
      <xdr:row>6</xdr:row>
      <xdr:rowOff>687274</xdr:rowOff>
    </xdr:to>
    <xdr:pic>
      <xdr:nvPicPr>
        <xdr:cNvPr id="337" name="Image 336">
          <a:extLst>
            <a:ext uri="{FF2B5EF4-FFF2-40B4-BE49-F238E27FC236}">
              <a16:creationId xmlns:a16="http://schemas.microsoft.com/office/drawing/2014/main" id="{3218A653-5640-4B44-833A-C91088F955C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038350" y="6505576"/>
          <a:ext cx="1260000" cy="687273"/>
        </a:xfrm>
        <a:prstGeom prst="rect">
          <a:avLst/>
        </a:prstGeom>
      </xdr:spPr>
    </xdr:pic>
    <xdr:clientData/>
  </xdr:twoCellAnchor>
  <xdr:twoCellAnchor editAs="oneCell">
    <xdr:from>
      <xdr:col>1</xdr:col>
      <xdr:colOff>0</xdr:colOff>
      <xdr:row>7</xdr:row>
      <xdr:rowOff>1</xdr:rowOff>
    </xdr:from>
    <xdr:to>
      <xdr:col>2</xdr:col>
      <xdr:colOff>2700</xdr:colOff>
      <xdr:row>7</xdr:row>
      <xdr:rowOff>687274</xdr:rowOff>
    </xdr:to>
    <xdr:pic>
      <xdr:nvPicPr>
        <xdr:cNvPr id="339" name="Image 338">
          <a:extLst>
            <a:ext uri="{FF2B5EF4-FFF2-40B4-BE49-F238E27FC236}">
              <a16:creationId xmlns:a16="http://schemas.microsoft.com/office/drawing/2014/main" id="{ECDF5ADF-2DAC-4C65-B827-42FF24DFA92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038350" y="7772401"/>
          <a:ext cx="1260000" cy="687273"/>
        </a:xfrm>
        <a:prstGeom prst="rect">
          <a:avLst/>
        </a:prstGeom>
      </xdr:spPr>
    </xdr:pic>
    <xdr:clientData/>
  </xdr:twoCellAnchor>
  <xdr:twoCellAnchor editAs="oneCell">
    <xdr:from>
      <xdr:col>1</xdr:col>
      <xdr:colOff>0</xdr:colOff>
      <xdr:row>8</xdr:row>
      <xdr:rowOff>1</xdr:rowOff>
    </xdr:from>
    <xdr:to>
      <xdr:col>2</xdr:col>
      <xdr:colOff>2700</xdr:colOff>
      <xdr:row>8</xdr:row>
      <xdr:rowOff>687274</xdr:rowOff>
    </xdr:to>
    <xdr:pic>
      <xdr:nvPicPr>
        <xdr:cNvPr id="341" name="Image 340">
          <a:extLst>
            <a:ext uri="{FF2B5EF4-FFF2-40B4-BE49-F238E27FC236}">
              <a16:creationId xmlns:a16="http://schemas.microsoft.com/office/drawing/2014/main" id="{7C797EF8-DD18-474E-B307-D2D403B8337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038350" y="9039226"/>
          <a:ext cx="1260000" cy="687273"/>
        </a:xfrm>
        <a:prstGeom prst="rect">
          <a:avLst/>
        </a:prstGeom>
      </xdr:spPr>
    </xdr:pic>
    <xdr:clientData/>
  </xdr:twoCellAnchor>
  <xdr:twoCellAnchor editAs="oneCell">
    <xdr:from>
      <xdr:col>1</xdr:col>
      <xdr:colOff>0</xdr:colOff>
      <xdr:row>9</xdr:row>
      <xdr:rowOff>1</xdr:rowOff>
    </xdr:from>
    <xdr:to>
      <xdr:col>2</xdr:col>
      <xdr:colOff>2700</xdr:colOff>
      <xdr:row>9</xdr:row>
      <xdr:rowOff>687274</xdr:rowOff>
    </xdr:to>
    <xdr:pic>
      <xdr:nvPicPr>
        <xdr:cNvPr id="343" name="Image 342">
          <a:extLst>
            <a:ext uri="{FF2B5EF4-FFF2-40B4-BE49-F238E27FC236}">
              <a16:creationId xmlns:a16="http://schemas.microsoft.com/office/drawing/2014/main" id="{A99168E3-2DFC-4838-B13C-10FCBCD7557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038350" y="10306051"/>
          <a:ext cx="1260000" cy="687273"/>
        </a:xfrm>
        <a:prstGeom prst="rect">
          <a:avLst/>
        </a:prstGeom>
      </xdr:spPr>
    </xdr:pic>
    <xdr:clientData/>
  </xdr:twoCellAnchor>
  <xdr:twoCellAnchor editAs="oneCell">
    <xdr:from>
      <xdr:col>1</xdr:col>
      <xdr:colOff>0</xdr:colOff>
      <xdr:row>10</xdr:row>
      <xdr:rowOff>1</xdr:rowOff>
    </xdr:from>
    <xdr:to>
      <xdr:col>2</xdr:col>
      <xdr:colOff>2700</xdr:colOff>
      <xdr:row>10</xdr:row>
      <xdr:rowOff>687274</xdr:rowOff>
    </xdr:to>
    <xdr:pic>
      <xdr:nvPicPr>
        <xdr:cNvPr id="345" name="Image 344">
          <a:extLst>
            <a:ext uri="{FF2B5EF4-FFF2-40B4-BE49-F238E27FC236}">
              <a16:creationId xmlns:a16="http://schemas.microsoft.com/office/drawing/2014/main" id="{15CB1C6E-8908-4BF6-999D-B1757E1703A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038350" y="11572876"/>
          <a:ext cx="1260000" cy="687273"/>
        </a:xfrm>
        <a:prstGeom prst="rect">
          <a:avLst/>
        </a:prstGeom>
      </xdr:spPr>
    </xdr:pic>
    <xdr:clientData/>
  </xdr:twoCellAnchor>
  <xdr:twoCellAnchor editAs="oneCell">
    <xdr:from>
      <xdr:col>1</xdr:col>
      <xdr:colOff>0</xdr:colOff>
      <xdr:row>11</xdr:row>
      <xdr:rowOff>1</xdr:rowOff>
    </xdr:from>
    <xdr:to>
      <xdr:col>2</xdr:col>
      <xdr:colOff>2700</xdr:colOff>
      <xdr:row>11</xdr:row>
      <xdr:rowOff>687274</xdr:rowOff>
    </xdr:to>
    <xdr:pic>
      <xdr:nvPicPr>
        <xdr:cNvPr id="347" name="Image 346">
          <a:extLst>
            <a:ext uri="{FF2B5EF4-FFF2-40B4-BE49-F238E27FC236}">
              <a16:creationId xmlns:a16="http://schemas.microsoft.com/office/drawing/2014/main" id="{8DA2BF68-AC7E-4A28-979F-31F3DB85FA2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038350" y="12839701"/>
          <a:ext cx="1260000" cy="687273"/>
        </a:xfrm>
        <a:prstGeom prst="rect">
          <a:avLst/>
        </a:prstGeom>
      </xdr:spPr>
    </xdr:pic>
    <xdr:clientData/>
  </xdr:twoCellAnchor>
  <xdr:twoCellAnchor editAs="oneCell">
    <xdr:from>
      <xdr:col>1</xdr:col>
      <xdr:colOff>0</xdr:colOff>
      <xdr:row>12</xdr:row>
      <xdr:rowOff>1</xdr:rowOff>
    </xdr:from>
    <xdr:to>
      <xdr:col>2</xdr:col>
      <xdr:colOff>2700</xdr:colOff>
      <xdr:row>12</xdr:row>
      <xdr:rowOff>687274</xdr:rowOff>
    </xdr:to>
    <xdr:pic>
      <xdr:nvPicPr>
        <xdr:cNvPr id="349" name="Image 348">
          <a:extLst>
            <a:ext uri="{FF2B5EF4-FFF2-40B4-BE49-F238E27FC236}">
              <a16:creationId xmlns:a16="http://schemas.microsoft.com/office/drawing/2014/main" id="{31D99F5B-CA64-413E-80C2-8D766339975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038350" y="14106526"/>
          <a:ext cx="1260000" cy="687273"/>
        </a:xfrm>
        <a:prstGeom prst="rect">
          <a:avLst/>
        </a:prstGeom>
      </xdr:spPr>
    </xdr:pic>
    <xdr:clientData/>
  </xdr:twoCellAnchor>
  <xdr:twoCellAnchor editAs="oneCell">
    <xdr:from>
      <xdr:col>1</xdr:col>
      <xdr:colOff>0</xdr:colOff>
      <xdr:row>13</xdr:row>
      <xdr:rowOff>1</xdr:rowOff>
    </xdr:from>
    <xdr:to>
      <xdr:col>2</xdr:col>
      <xdr:colOff>2700</xdr:colOff>
      <xdr:row>13</xdr:row>
      <xdr:rowOff>687274</xdr:rowOff>
    </xdr:to>
    <xdr:pic>
      <xdr:nvPicPr>
        <xdr:cNvPr id="353" name="Image 352">
          <a:extLst>
            <a:ext uri="{FF2B5EF4-FFF2-40B4-BE49-F238E27FC236}">
              <a16:creationId xmlns:a16="http://schemas.microsoft.com/office/drawing/2014/main" id="{634B281E-E108-4CE9-A602-DD9A8E4A359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038350" y="15373351"/>
          <a:ext cx="1260000" cy="687273"/>
        </a:xfrm>
        <a:prstGeom prst="rect">
          <a:avLst/>
        </a:prstGeom>
      </xdr:spPr>
    </xdr:pic>
    <xdr:clientData/>
  </xdr:twoCellAnchor>
  <xdr:twoCellAnchor editAs="oneCell">
    <xdr:from>
      <xdr:col>1</xdr:col>
      <xdr:colOff>0</xdr:colOff>
      <xdr:row>14</xdr:row>
      <xdr:rowOff>1</xdr:rowOff>
    </xdr:from>
    <xdr:to>
      <xdr:col>2</xdr:col>
      <xdr:colOff>2700</xdr:colOff>
      <xdr:row>14</xdr:row>
      <xdr:rowOff>687274</xdr:rowOff>
    </xdr:to>
    <xdr:pic>
      <xdr:nvPicPr>
        <xdr:cNvPr id="357" name="Image 356">
          <a:extLst>
            <a:ext uri="{FF2B5EF4-FFF2-40B4-BE49-F238E27FC236}">
              <a16:creationId xmlns:a16="http://schemas.microsoft.com/office/drawing/2014/main" id="{D64B16DD-C7E1-4978-B623-8F69BDF3F3E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038350" y="16640176"/>
          <a:ext cx="1260000" cy="687273"/>
        </a:xfrm>
        <a:prstGeom prst="rect">
          <a:avLst/>
        </a:prstGeom>
      </xdr:spPr>
    </xdr:pic>
    <xdr:clientData/>
  </xdr:twoCellAnchor>
  <xdr:twoCellAnchor editAs="oneCell">
    <xdr:from>
      <xdr:col>1</xdr:col>
      <xdr:colOff>0</xdr:colOff>
      <xdr:row>15</xdr:row>
      <xdr:rowOff>1</xdr:rowOff>
    </xdr:from>
    <xdr:to>
      <xdr:col>2</xdr:col>
      <xdr:colOff>2700</xdr:colOff>
      <xdr:row>15</xdr:row>
      <xdr:rowOff>687274</xdr:rowOff>
    </xdr:to>
    <xdr:pic>
      <xdr:nvPicPr>
        <xdr:cNvPr id="359" name="Image 358">
          <a:extLst>
            <a:ext uri="{FF2B5EF4-FFF2-40B4-BE49-F238E27FC236}">
              <a16:creationId xmlns:a16="http://schemas.microsoft.com/office/drawing/2014/main" id="{4E581939-F0A2-41AB-958F-D27AD5FF4E5C}"/>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038350" y="17907001"/>
          <a:ext cx="1260000" cy="687273"/>
        </a:xfrm>
        <a:prstGeom prst="rect">
          <a:avLst/>
        </a:prstGeom>
      </xdr:spPr>
    </xdr:pic>
    <xdr:clientData/>
  </xdr:twoCellAnchor>
  <xdr:twoCellAnchor editAs="oneCell">
    <xdr:from>
      <xdr:col>1</xdr:col>
      <xdr:colOff>0</xdr:colOff>
      <xdr:row>16</xdr:row>
      <xdr:rowOff>1</xdr:rowOff>
    </xdr:from>
    <xdr:to>
      <xdr:col>2</xdr:col>
      <xdr:colOff>2700</xdr:colOff>
      <xdr:row>16</xdr:row>
      <xdr:rowOff>687274</xdr:rowOff>
    </xdr:to>
    <xdr:pic>
      <xdr:nvPicPr>
        <xdr:cNvPr id="361" name="Image 360">
          <a:extLst>
            <a:ext uri="{FF2B5EF4-FFF2-40B4-BE49-F238E27FC236}">
              <a16:creationId xmlns:a16="http://schemas.microsoft.com/office/drawing/2014/main" id="{246AF1CB-25A9-499F-AA35-716DDA43BF8B}"/>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038350" y="19173826"/>
          <a:ext cx="1260000" cy="687273"/>
        </a:xfrm>
        <a:prstGeom prst="rect">
          <a:avLst/>
        </a:prstGeom>
      </xdr:spPr>
    </xdr:pic>
    <xdr:clientData/>
  </xdr:twoCellAnchor>
  <xdr:twoCellAnchor editAs="oneCell">
    <xdr:from>
      <xdr:col>1</xdr:col>
      <xdr:colOff>0</xdr:colOff>
      <xdr:row>17</xdr:row>
      <xdr:rowOff>1</xdr:rowOff>
    </xdr:from>
    <xdr:to>
      <xdr:col>2</xdr:col>
      <xdr:colOff>2700</xdr:colOff>
      <xdr:row>17</xdr:row>
      <xdr:rowOff>687274</xdr:rowOff>
    </xdr:to>
    <xdr:pic>
      <xdr:nvPicPr>
        <xdr:cNvPr id="363" name="Image 362">
          <a:extLst>
            <a:ext uri="{FF2B5EF4-FFF2-40B4-BE49-F238E27FC236}">
              <a16:creationId xmlns:a16="http://schemas.microsoft.com/office/drawing/2014/main" id="{94B68529-6F3D-42FE-A5BE-EB0B375E20B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038350" y="20440651"/>
          <a:ext cx="1260000" cy="687273"/>
        </a:xfrm>
        <a:prstGeom prst="rect">
          <a:avLst/>
        </a:prstGeom>
      </xdr:spPr>
    </xdr:pic>
    <xdr:clientData/>
  </xdr:twoCellAnchor>
  <xdr:twoCellAnchor editAs="oneCell">
    <xdr:from>
      <xdr:col>1</xdr:col>
      <xdr:colOff>0</xdr:colOff>
      <xdr:row>18</xdr:row>
      <xdr:rowOff>1</xdr:rowOff>
    </xdr:from>
    <xdr:to>
      <xdr:col>2</xdr:col>
      <xdr:colOff>2700</xdr:colOff>
      <xdr:row>18</xdr:row>
      <xdr:rowOff>687274</xdr:rowOff>
    </xdr:to>
    <xdr:pic>
      <xdr:nvPicPr>
        <xdr:cNvPr id="365" name="Image 364">
          <a:extLst>
            <a:ext uri="{FF2B5EF4-FFF2-40B4-BE49-F238E27FC236}">
              <a16:creationId xmlns:a16="http://schemas.microsoft.com/office/drawing/2014/main" id="{9033D8DE-B68E-4D25-B505-ECAB55F41093}"/>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2038350" y="21707476"/>
          <a:ext cx="1260000" cy="687273"/>
        </a:xfrm>
        <a:prstGeom prst="rect">
          <a:avLst/>
        </a:prstGeom>
      </xdr:spPr>
    </xdr:pic>
    <xdr:clientData/>
  </xdr:twoCellAnchor>
  <xdr:twoCellAnchor editAs="oneCell">
    <xdr:from>
      <xdr:col>1</xdr:col>
      <xdr:colOff>0</xdr:colOff>
      <xdr:row>19</xdr:row>
      <xdr:rowOff>1</xdr:rowOff>
    </xdr:from>
    <xdr:to>
      <xdr:col>2</xdr:col>
      <xdr:colOff>2700</xdr:colOff>
      <xdr:row>19</xdr:row>
      <xdr:rowOff>687274</xdr:rowOff>
    </xdr:to>
    <xdr:pic>
      <xdr:nvPicPr>
        <xdr:cNvPr id="367" name="Image 366">
          <a:extLst>
            <a:ext uri="{FF2B5EF4-FFF2-40B4-BE49-F238E27FC236}">
              <a16:creationId xmlns:a16="http://schemas.microsoft.com/office/drawing/2014/main" id="{29320E6A-6813-428C-B720-5C2AED048142}"/>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038350" y="22974301"/>
          <a:ext cx="1260000" cy="687273"/>
        </a:xfrm>
        <a:prstGeom prst="rect">
          <a:avLst/>
        </a:prstGeom>
      </xdr:spPr>
    </xdr:pic>
    <xdr:clientData/>
  </xdr:twoCellAnchor>
  <xdr:twoCellAnchor editAs="oneCell">
    <xdr:from>
      <xdr:col>1</xdr:col>
      <xdr:colOff>0</xdr:colOff>
      <xdr:row>20</xdr:row>
      <xdr:rowOff>1</xdr:rowOff>
    </xdr:from>
    <xdr:to>
      <xdr:col>2</xdr:col>
      <xdr:colOff>2700</xdr:colOff>
      <xdr:row>20</xdr:row>
      <xdr:rowOff>687274</xdr:rowOff>
    </xdr:to>
    <xdr:pic>
      <xdr:nvPicPr>
        <xdr:cNvPr id="369" name="Image 368">
          <a:extLst>
            <a:ext uri="{FF2B5EF4-FFF2-40B4-BE49-F238E27FC236}">
              <a16:creationId xmlns:a16="http://schemas.microsoft.com/office/drawing/2014/main" id="{D2D48B20-43CA-4BBD-A13A-2CB3C0D9A29B}"/>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038350" y="24241126"/>
          <a:ext cx="1260000" cy="687273"/>
        </a:xfrm>
        <a:prstGeom prst="rect">
          <a:avLst/>
        </a:prstGeom>
      </xdr:spPr>
    </xdr:pic>
    <xdr:clientData/>
  </xdr:twoCellAnchor>
  <xdr:twoCellAnchor editAs="oneCell">
    <xdr:from>
      <xdr:col>1</xdr:col>
      <xdr:colOff>0</xdr:colOff>
      <xdr:row>21</xdr:row>
      <xdr:rowOff>1</xdr:rowOff>
    </xdr:from>
    <xdr:to>
      <xdr:col>2</xdr:col>
      <xdr:colOff>2700</xdr:colOff>
      <xdr:row>21</xdr:row>
      <xdr:rowOff>687274</xdr:rowOff>
    </xdr:to>
    <xdr:pic>
      <xdr:nvPicPr>
        <xdr:cNvPr id="371" name="Image 370">
          <a:extLst>
            <a:ext uri="{FF2B5EF4-FFF2-40B4-BE49-F238E27FC236}">
              <a16:creationId xmlns:a16="http://schemas.microsoft.com/office/drawing/2014/main" id="{30FCC983-9424-4807-92AF-B04149870817}"/>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2038350" y="25507951"/>
          <a:ext cx="1260000" cy="687273"/>
        </a:xfrm>
        <a:prstGeom prst="rect">
          <a:avLst/>
        </a:prstGeom>
      </xdr:spPr>
    </xdr:pic>
    <xdr:clientData/>
  </xdr:twoCellAnchor>
  <xdr:twoCellAnchor editAs="oneCell">
    <xdr:from>
      <xdr:col>1</xdr:col>
      <xdr:colOff>0</xdr:colOff>
      <xdr:row>22</xdr:row>
      <xdr:rowOff>1</xdr:rowOff>
    </xdr:from>
    <xdr:to>
      <xdr:col>2</xdr:col>
      <xdr:colOff>2700</xdr:colOff>
      <xdr:row>22</xdr:row>
      <xdr:rowOff>687274</xdr:rowOff>
    </xdr:to>
    <xdr:pic>
      <xdr:nvPicPr>
        <xdr:cNvPr id="373" name="Image 372">
          <a:extLst>
            <a:ext uri="{FF2B5EF4-FFF2-40B4-BE49-F238E27FC236}">
              <a16:creationId xmlns:a16="http://schemas.microsoft.com/office/drawing/2014/main" id="{3E2A473F-AD27-4E46-832C-964C27A22838}"/>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038350" y="26774776"/>
          <a:ext cx="1260000" cy="687273"/>
        </a:xfrm>
        <a:prstGeom prst="rect">
          <a:avLst/>
        </a:prstGeom>
      </xdr:spPr>
    </xdr:pic>
    <xdr:clientData/>
  </xdr:twoCellAnchor>
  <xdr:twoCellAnchor editAs="oneCell">
    <xdr:from>
      <xdr:col>0</xdr:col>
      <xdr:colOff>2009775</xdr:colOff>
      <xdr:row>23</xdr:row>
      <xdr:rowOff>1</xdr:rowOff>
    </xdr:from>
    <xdr:to>
      <xdr:col>1</xdr:col>
      <xdr:colOff>1231425</xdr:colOff>
      <xdr:row>23</xdr:row>
      <xdr:rowOff>687274</xdr:rowOff>
    </xdr:to>
    <xdr:pic>
      <xdr:nvPicPr>
        <xdr:cNvPr id="375" name="Image 374">
          <a:extLst>
            <a:ext uri="{FF2B5EF4-FFF2-40B4-BE49-F238E27FC236}">
              <a16:creationId xmlns:a16="http://schemas.microsoft.com/office/drawing/2014/main" id="{C86462F7-9CEF-46E9-809F-95807F51B777}"/>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2009775" y="28041601"/>
          <a:ext cx="1260000" cy="687273"/>
        </a:xfrm>
        <a:prstGeom prst="rect">
          <a:avLst/>
        </a:prstGeom>
      </xdr:spPr>
    </xdr:pic>
    <xdr:clientData/>
  </xdr:twoCellAnchor>
  <xdr:twoCellAnchor editAs="oneCell">
    <xdr:from>
      <xdr:col>1</xdr:col>
      <xdr:colOff>0</xdr:colOff>
      <xdr:row>24</xdr:row>
      <xdr:rowOff>1</xdr:rowOff>
    </xdr:from>
    <xdr:to>
      <xdr:col>2</xdr:col>
      <xdr:colOff>2700</xdr:colOff>
      <xdr:row>24</xdr:row>
      <xdr:rowOff>687274</xdr:rowOff>
    </xdr:to>
    <xdr:pic>
      <xdr:nvPicPr>
        <xdr:cNvPr id="377" name="Image 376">
          <a:extLst>
            <a:ext uri="{FF2B5EF4-FFF2-40B4-BE49-F238E27FC236}">
              <a16:creationId xmlns:a16="http://schemas.microsoft.com/office/drawing/2014/main" id="{476A15FB-EDC7-4CF4-84F0-6D43DF995F3A}"/>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2038350" y="29308426"/>
          <a:ext cx="1260000" cy="687273"/>
        </a:xfrm>
        <a:prstGeom prst="rect">
          <a:avLst/>
        </a:prstGeom>
      </xdr:spPr>
    </xdr:pic>
    <xdr:clientData/>
  </xdr:twoCellAnchor>
  <xdr:twoCellAnchor editAs="oneCell">
    <xdr:from>
      <xdr:col>1</xdr:col>
      <xdr:colOff>0</xdr:colOff>
      <xdr:row>25</xdr:row>
      <xdr:rowOff>1</xdr:rowOff>
    </xdr:from>
    <xdr:to>
      <xdr:col>2</xdr:col>
      <xdr:colOff>2700</xdr:colOff>
      <xdr:row>25</xdr:row>
      <xdr:rowOff>687274</xdr:rowOff>
    </xdr:to>
    <xdr:pic>
      <xdr:nvPicPr>
        <xdr:cNvPr id="379" name="Image 378">
          <a:extLst>
            <a:ext uri="{FF2B5EF4-FFF2-40B4-BE49-F238E27FC236}">
              <a16:creationId xmlns:a16="http://schemas.microsoft.com/office/drawing/2014/main" id="{16227D34-37E9-4E83-9A59-B825DC33C27B}"/>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038350" y="30575251"/>
          <a:ext cx="1260000" cy="687273"/>
        </a:xfrm>
        <a:prstGeom prst="rect">
          <a:avLst/>
        </a:prstGeom>
      </xdr:spPr>
    </xdr:pic>
    <xdr:clientData/>
  </xdr:twoCellAnchor>
  <xdr:twoCellAnchor editAs="oneCell">
    <xdr:from>
      <xdr:col>1</xdr:col>
      <xdr:colOff>0</xdr:colOff>
      <xdr:row>26</xdr:row>
      <xdr:rowOff>1</xdr:rowOff>
    </xdr:from>
    <xdr:to>
      <xdr:col>2</xdr:col>
      <xdr:colOff>2700</xdr:colOff>
      <xdr:row>26</xdr:row>
      <xdr:rowOff>687274</xdr:rowOff>
    </xdr:to>
    <xdr:pic>
      <xdr:nvPicPr>
        <xdr:cNvPr id="381" name="Image 380">
          <a:extLst>
            <a:ext uri="{FF2B5EF4-FFF2-40B4-BE49-F238E27FC236}">
              <a16:creationId xmlns:a16="http://schemas.microsoft.com/office/drawing/2014/main" id="{FFD650B0-AA53-4C5E-8952-49D59AD27A3A}"/>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2038350" y="31842076"/>
          <a:ext cx="1260000" cy="687273"/>
        </a:xfrm>
        <a:prstGeom prst="rect">
          <a:avLst/>
        </a:prstGeom>
      </xdr:spPr>
    </xdr:pic>
    <xdr:clientData/>
  </xdr:twoCellAnchor>
  <xdr:twoCellAnchor editAs="oneCell">
    <xdr:from>
      <xdr:col>1</xdr:col>
      <xdr:colOff>0</xdr:colOff>
      <xdr:row>27</xdr:row>
      <xdr:rowOff>1</xdr:rowOff>
    </xdr:from>
    <xdr:to>
      <xdr:col>2</xdr:col>
      <xdr:colOff>2700</xdr:colOff>
      <xdr:row>27</xdr:row>
      <xdr:rowOff>687274</xdr:rowOff>
    </xdr:to>
    <xdr:pic>
      <xdr:nvPicPr>
        <xdr:cNvPr id="383" name="Image 382">
          <a:extLst>
            <a:ext uri="{FF2B5EF4-FFF2-40B4-BE49-F238E27FC236}">
              <a16:creationId xmlns:a16="http://schemas.microsoft.com/office/drawing/2014/main" id="{38845EC0-6027-4084-9A21-83CBF3D20018}"/>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2038350" y="33108901"/>
          <a:ext cx="1260000" cy="687273"/>
        </a:xfrm>
        <a:prstGeom prst="rect">
          <a:avLst/>
        </a:prstGeom>
      </xdr:spPr>
    </xdr:pic>
    <xdr:clientData/>
  </xdr:twoCellAnchor>
  <xdr:twoCellAnchor editAs="oneCell">
    <xdr:from>
      <xdr:col>1</xdr:col>
      <xdr:colOff>0</xdr:colOff>
      <xdr:row>28</xdr:row>
      <xdr:rowOff>1</xdr:rowOff>
    </xdr:from>
    <xdr:to>
      <xdr:col>2</xdr:col>
      <xdr:colOff>2700</xdr:colOff>
      <xdr:row>28</xdr:row>
      <xdr:rowOff>687274</xdr:rowOff>
    </xdr:to>
    <xdr:pic>
      <xdr:nvPicPr>
        <xdr:cNvPr id="385" name="Image 384">
          <a:extLst>
            <a:ext uri="{FF2B5EF4-FFF2-40B4-BE49-F238E27FC236}">
              <a16:creationId xmlns:a16="http://schemas.microsoft.com/office/drawing/2014/main" id="{AE4BC7E3-B844-4CB4-9E7A-F22796017712}"/>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2038350" y="34375726"/>
          <a:ext cx="1260000" cy="687273"/>
        </a:xfrm>
        <a:prstGeom prst="rect">
          <a:avLst/>
        </a:prstGeom>
      </xdr:spPr>
    </xdr:pic>
    <xdr:clientData/>
  </xdr:twoCellAnchor>
  <xdr:twoCellAnchor editAs="oneCell">
    <xdr:from>
      <xdr:col>1</xdr:col>
      <xdr:colOff>0</xdr:colOff>
      <xdr:row>29</xdr:row>
      <xdr:rowOff>1</xdr:rowOff>
    </xdr:from>
    <xdr:to>
      <xdr:col>2</xdr:col>
      <xdr:colOff>2700</xdr:colOff>
      <xdr:row>29</xdr:row>
      <xdr:rowOff>687274</xdr:rowOff>
    </xdr:to>
    <xdr:pic>
      <xdr:nvPicPr>
        <xdr:cNvPr id="387" name="Image 386">
          <a:extLst>
            <a:ext uri="{FF2B5EF4-FFF2-40B4-BE49-F238E27FC236}">
              <a16:creationId xmlns:a16="http://schemas.microsoft.com/office/drawing/2014/main" id="{E73CC049-3747-404A-B8F2-312B8903A62F}"/>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2038350" y="35642551"/>
          <a:ext cx="1260000" cy="687273"/>
        </a:xfrm>
        <a:prstGeom prst="rect">
          <a:avLst/>
        </a:prstGeom>
      </xdr:spPr>
    </xdr:pic>
    <xdr:clientData/>
  </xdr:twoCellAnchor>
  <xdr:twoCellAnchor editAs="oneCell">
    <xdr:from>
      <xdr:col>1</xdr:col>
      <xdr:colOff>0</xdr:colOff>
      <xdr:row>30</xdr:row>
      <xdr:rowOff>1</xdr:rowOff>
    </xdr:from>
    <xdr:to>
      <xdr:col>2</xdr:col>
      <xdr:colOff>2700</xdr:colOff>
      <xdr:row>30</xdr:row>
      <xdr:rowOff>687274</xdr:rowOff>
    </xdr:to>
    <xdr:pic>
      <xdr:nvPicPr>
        <xdr:cNvPr id="389" name="Image 388">
          <a:extLst>
            <a:ext uri="{FF2B5EF4-FFF2-40B4-BE49-F238E27FC236}">
              <a16:creationId xmlns:a16="http://schemas.microsoft.com/office/drawing/2014/main" id="{D1EF3E1B-05AB-46A3-AD8E-9D7141C7953C}"/>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2038350" y="36909376"/>
          <a:ext cx="1260000" cy="687273"/>
        </a:xfrm>
        <a:prstGeom prst="rect">
          <a:avLst/>
        </a:prstGeom>
      </xdr:spPr>
    </xdr:pic>
    <xdr:clientData/>
  </xdr:twoCellAnchor>
  <xdr:twoCellAnchor editAs="oneCell">
    <xdr:from>
      <xdr:col>1</xdr:col>
      <xdr:colOff>0</xdr:colOff>
      <xdr:row>31</xdr:row>
      <xdr:rowOff>1</xdr:rowOff>
    </xdr:from>
    <xdr:to>
      <xdr:col>2</xdr:col>
      <xdr:colOff>2700</xdr:colOff>
      <xdr:row>31</xdr:row>
      <xdr:rowOff>687274</xdr:rowOff>
    </xdr:to>
    <xdr:pic>
      <xdr:nvPicPr>
        <xdr:cNvPr id="391" name="Image 390">
          <a:extLst>
            <a:ext uri="{FF2B5EF4-FFF2-40B4-BE49-F238E27FC236}">
              <a16:creationId xmlns:a16="http://schemas.microsoft.com/office/drawing/2014/main" id="{1A4306C8-EB82-4833-AC64-3026D0FDFA56}"/>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2038350" y="38176201"/>
          <a:ext cx="1260000" cy="687273"/>
        </a:xfrm>
        <a:prstGeom prst="rect">
          <a:avLst/>
        </a:prstGeom>
      </xdr:spPr>
    </xdr:pic>
    <xdr:clientData/>
  </xdr:twoCellAnchor>
  <xdr:twoCellAnchor editAs="oneCell">
    <xdr:from>
      <xdr:col>1</xdr:col>
      <xdr:colOff>0</xdr:colOff>
      <xdr:row>32</xdr:row>
      <xdr:rowOff>1</xdr:rowOff>
    </xdr:from>
    <xdr:to>
      <xdr:col>2</xdr:col>
      <xdr:colOff>2700</xdr:colOff>
      <xdr:row>32</xdr:row>
      <xdr:rowOff>687274</xdr:rowOff>
    </xdr:to>
    <xdr:pic>
      <xdr:nvPicPr>
        <xdr:cNvPr id="393" name="Image 392">
          <a:extLst>
            <a:ext uri="{FF2B5EF4-FFF2-40B4-BE49-F238E27FC236}">
              <a16:creationId xmlns:a16="http://schemas.microsoft.com/office/drawing/2014/main" id="{3A48A850-3C4E-46BC-8CAE-764DD43014DC}"/>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2038350" y="39443026"/>
          <a:ext cx="1260000" cy="687273"/>
        </a:xfrm>
        <a:prstGeom prst="rect">
          <a:avLst/>
        </a:prstGeom>
      </xdr:spPr>
    </xdr:pic>
    <xdr:clientData/>
  </xdr:twoCellAnchor>
  <xdr:twoCellAnchor editAs="oneCell">
    <xdr:from>
      <xdr:col>1</xdr:col>
      <xdr:colOff>0</xdr:colOff>
      <xdr:row>33</xdr:row>
      <xdr:rowOff>1</xdr:rowOff>
    </xdr:from>
    <xdr:to>
      <xdr:col>2</xdr:col>
      <xdr:colOff>2700</xdr:colOff>
      <xdr:row>33</xdr:row>
      <xdr:rowOff>687274</xdr:rowOff>
    </xdr:to>
    <xdr:pic>
      <xdr:nvPicPr>
        <xdr:cNvPr id="395" name="Image 394">
          <a:extLst>
            <a:ext uri="{FF2B5EF4-FFF2-40B4-BE49-F238E27FC236}">
              <a16:creationId xmlns:a16="http://schemas.microsoft.com/office/drawing/2014/main" id="{065A5B7D-5C31-49C9-83A0-C1324346CEE2}"/>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2038350" y="40709851"/>
          <a:ext cx="1260000" cy="687273"/>
        </a:xfrm>
        <a:prstGeom prst="rect">
          <a:avLst/>
        </a:prstGeom>
      </xdr:spPr>
    </xdr:pic>
    <xdr:clientData/>
  </xdr:twoCellAnchor>
  <xdr:twoCellAnchor editAs="oneCell">
    <xdr:from>
      <xdr:col>1</xdr:col>
      <xdr:colOff>0</xdr:colOff>
      <xdr:row>34</xdr:row>
      <xdr:rowOff>1</xdr:rowOff>
    </xdr:from>
    <xdr:to>
      <xdr:col>2</xdr:col>
      <xdr:colOff>2700</xdr:colOff>
      <xdr:row>34</xdr:row>
      <xdr:rowOff>687274</xdr:rowOff>
    </xdr:to>
    <xdr:pic>
      <xdr:nvPicPr>
        <xdr:cNvPr id="397" name="Image 396">
          <a:extLst>
            <a:ext uri="{FF2B5EF4-FFF2-40B4-BE49-F238E27FC236}">
              <a16:creationId xmlns:a16="http://schemas.microsoft.com/office/drawing/2014/main" id="{4FFB76CD-A088-4EBC-A33F-C361BB58B22E}"/>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2038350" y="41976676"/>
          <a:ext cx="1260000" cy="687273"/>
        </a:xfrm>
        <a:prstGeom prst="rect">
          <a:avLst/>
        </a:prstGeom>
      </xdr:spPr>
    </xdr:pic>
    <xdr:clientData/>
  </xdr:twoCellAnchor>
  <xdr:twoCellAnchor editAs="oneCell">
    <xdr:from>
      <xdr:col>1</xdr:col>
      <xdr:colOff>0</xdr:colOff>
      <xdr:row>35</xdr:row>
      <xdr:rowOff>1</xdr:rowOff>
    </xdr:from>
    <xdr:to>
      <xdr:col>2</xdr:col>
      <xdr:colOff>2700</xdr:colOff>
      <xdr:row>35</xdr:row>
      <xdr:rowOff>687274</xdr:rowOff>
    </xdr:to>
    <xdr:pic>
      <xdr:nvPicPr>
        <xdr:cNvPr id="401" name="Image 400">
          <a:extLst>
            <a:ext uri="{FF2B5EF4-FFF2-40B4-BE49-F238E27FC236}">
              <a16:creationId xmlns:a16="http://schemas.microsoft.com/office/drawing/2014/main" id="{C8572954-843B-4A2A-9DA2-CA34C1C7EA2F}"/>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2038350" y="43243501"/>
          <a:ext cx="1260000" cy="687273"/>
        </a:xfrm>
        <a:prstGeom prst="rect">
          <a:avLst/>
        </a:prstGeom>
      </xdr:spPr>
    </xdr:pic>
    <xdr:clientData/>
  </xdr:twoCellAnchor>
  <xdr:twoCellAnchor editAs="oneCell">
    <xdr:from>
      <xdr:col>1</xdr:col>
      <xdr:colOff>0</xdr:colOff>
      <xdr:row>36</xdr:row>
      <xdr:rowOff>1</xdr:rowOff>
    </xdr:from>
    <xdr:to>
      <xdr:col>2</xdr:col>
      <xdr:colOff>2700</xdr:colOff>
      <xdr:row>36</xdr:row>
      <xdr:rowOff>687274</xdr:rowOff>
    </xdr:to>
    <xdr:pic>
      <xdr:nvPicPr>
        <xdr:cNvPr id="403" name="Image 402">
          <a:extLst>
            <a:ext uri="{FF2B5EF4-FFF2-40B4-BE49-F238E27FC236}">
              <a16:creationId xmlns:a16="http://schemas.microsoft.com/office/drawing/2014/main" id="{233B0D56-F5AF-4311-B75A-2E9F26A16FB2}"/>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2038350" y="44510326"/>
          <a:ext cx="1260000" cy="687273"/>
        </a:xfrm>
        <a:prstGeom prst="rect">
          <a:avLst/>
        </a:prstGeom>
      </xdr:spPr>
    </xdr:pic>
    <xdr:clientData/>
  </xdr:twoCellAnchor>
  <xdr:twoCellAnchor editAs="oneCell">
    <xdr:from>
      <xdr:col>1</xdr:col>
      <xdr:colOff>0</xdr:colOff>
      <xdr:row>37</xdr:row>
      <xdr:rowOff>1</xdr:rowOff>
    </xdr:from>
    <xdr:to>
      <xdr:col>2</xdr:col>
      <xdr:colOff>2700</xdr:colOff>
      <xdr:row>37</xdr:row>
      <xdr:rowOff>687274</xdr:rowOff>
    </xdr:to>
    <xdr:pic>
      <xdr:nvPicPr>
        <xdr:cNvPr id="405" name="Image 404">
          <a:extLst>
            <a:ext uri="{FF2B5EF4-FFF2-40B4-BE49-F238E27FC236}">
              <a16:creationId xmlns:a16="http://schemas.microsoft.com/office/drawing/2014/main" id="{A2263271-BB73-4873-93D8-EF6AE225A7EF}"/>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2038350" y="45777151"/>
          <a:ext cx="1260000" cy="687273"/>
        </a:xfrm>
        <a:prstGeom prst="rect">
          <a:avLst/>
        </a:prstGeom>
      </xdr:spPr>
    </xdr:pic>
    <xdr:clientData/>
  </xdr:twoCellAnchor>
  <xdr:twoCellAnchor editAs="oneCell">
    <xdr:from>
      <xdr:col>1</xdr:col>
      <xdr:colOff>0</xdr:colOff>
      <xdr:row>38</xdr:row>
      <xdr:rowOff>1</xdr:rowOff>
    </xdr:from>
    <xdr:to>
      <xdr:col>2</xdr:col>
      <xdr:colOff>2700</xdr:colOff>
      <xdr:row>38</xdr:row>
      <xdr:rowOff>687274</xdr:rowOff>
    </xdr:to>
    <xdr:pic>
      <xdr:nvPicPr>
        <xdr:cNvPr id="407" name="Image 406">
          <a:extLst>
            <a:ext uri="{FF2B5EF4-FFF2-40B4-BE49-F238E27FC236}">
              <a16:creationId xmlns:a16="http://schemas.microsoft.com/office/drawing/2014/main" id="{1C6CF9A8-0DB4-4980-B23F-558D82960019}"/>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2038350" y="47043976"/>
          <a:ext cx="1260000" cy="687273"/>
        </a:xfrm>
        <a:prstGeom prst="rect">
          <a:avLst/>
        </a:prstGeom>
      </xdr:spPr>
    </xdr:pic>
    <xdr:clientData/>
  </xdr:twoCellAnchor>
  <xdr:twoCellAnchor editAs="oneCell">
    <xdr:from>
      <xdr:col>0</xdr:col>
      <xdr:colOff>2009775</xdr:colOff>
      <xdr:row>39</xdr:row>
      <xdr:rowOff>19051</xdr:rowOff>
    </xdr:from>
    <xdr:to>
      <xdr:col>1</xdr:col>
      <xdr:colOff>1231425</xdr:colOff>
      <xdr:row>39</xdr:row>
      <xdr:rowOff>706324</xdr:rowOff>
    </xdr:to>
    <xdr:pic>
      <xdr:nvPicPr>
        <xdr:cNvPr id="409" name="Image 408">
          <a:extLst>
            <a:ext uri="{FF2B5EF4-FFF2-40B4-BE49-F238E27FC236}">
              <a16:creationId xmlns:a16="http://schemas.microsoft.com/office/drawing/2014/main" id="{244182AD-F412-4836-A24F-FEA13789A988}"/>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2009775" y="48329851"/>
          <a:ext cx="1260000" cy="687273"/>
        </a:xfrm>
        <a:prstGeom prst="rect">
          <a:avLst/>
        </a:prstGeom>
      </xdr:spPr>
    </xdr:pic>
    <xdr:clientData/>
  </xdr:twoCellAnchor>
  <xdr:twoCellAnchor editAs="oneCell">
    <xdr:from>
      <xdr:col>1</xdr:col>
      <xdr:colOff>0</xdr:colOff>
      <xdr:row>40</xdr:row>
      <xdr:rowOff>1</xdr:rowOff>
    </xdr:from>
    <xdr:to>
      <xdr:col>2</xdr:col>
      <xdr:colOff>2700</xdr:colOff>
      <xdr:row>40</xdr:row>
      <xdr:rowOff>687274</xdr:rowOff>
    </xdr:to>
    <xdr:pic>
      <xdr:nvPicPr>
        <xdr:cNvPr id="411" name="Image 410">
          <a:extLst>
            <a:ext uri="{FF2B5EF4-FFF2-40B4-BE49-F238E27FC236}">
              <a16:creationId xmlns:a16="http://schemas.microsoft.com/office/drawing/2014/main" id="{73C64AB4-B36A-46C3-B29E-1E7E1F65BF26}"/>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038350" y="49577626"/>
          <a:ext cx="1260000" cy="687273"/>
        </a:xfrm>
        <a:prstGeom prst="rect">
          <a:avLst/>
        </a:prstGeom>
      </xdr:spPr>
    </xdr:pic>
    <xdr:clientData/>
  </xdr:twoCellAnchor>
  <xdr:twoCellAnchor editAs="oneCell">
    <xdr:from>
      <xdr:col>1</xdr:col>
      <xdr:colOff>0</xdr:colOff>
      <xdr:row>41</xdr:row>
      <xdr:rowOff>1</xdr:rowOff>
    </xdr:from>
    <xdr:to>
      <xdr:col>2</xdr:col>
      <xdr:colOff>2700</xdr:colOff>
      <xdr:row>41</xdr:row>
      <xdr:rowOff>687274</xdr:rowOff>
    </xdr:to>
    <xdr:pic>
      <xdr:nvPicPr>
        <xdr:cNvPr id="413" name="Image 412">
          <a:extLst>
            <a:ext uri="{FF2B5EF4-FFF2-40B4-BE49-F238E27FC236}">
              <a16:creationId xmlns:a16="http://schemas.microsoft.com/office/drawing/2014/main" id="{F8DA99E8-4C23-45C8-A113-9106DE6A07F3}"/>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2038350" y="50844451"/>
          <a:ext cx="1260000" cy="687273"/>
        </a:xfrm>
        <a:prstGeom prst="rect">
          <a:avLst/>
        </a:prstGeom>
      </xdr:spPr>
    </xdr:pic>
    <xdr:clientData/>
  </xdr:twoCellAnchor>
  <xdr:twoCellAnchor editAs="oneCell">
    <xdr:from>
      <xdr:col>1</xdr:col>
      <xdr:colOff>0</xdr:colOff>
      <xdr:row>42</xdr:row>
      <xdr:rowOff>1</xdr:rowOff>
    </xdr:from>
    <xdr:to>
      <xdr:col>2</xdr:col>
      <xdr:colOff>2700</xdr:colOff>
      <xdr:row>42</xdr:row>
      <xdr:rowOff>687274</xdr:rowOff>
    </xdr:to>
    <xdr:pic>
      <xdr:nvPicPr>
        <xdr:cNvPr id="415" name="Image 414">
          <a:extLst>
            <a:ext uri="{FF2B5EF4-FFF2-40B4-BE49-F238E27FC236}">
              <a16:creationId xmlns:a16="http://schemas.microsoft.com/office/drawing/2014/main" id="{E54BA2C7-5E20-44F4-8529-1C590EB48C7C}"/>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2038350" y="52111276"/>
          <a:ext cx="1260000" cy="687273"/>
        </a:xfrm>
        <a:prstGeom prst="rect">
          <a:avLst/>
        </a:prstGeom>
      </xdr:spPr>
    </xdr:pic>
    <xdr:clientData/>
  </xdr:twoCellAnchor>
  <xdr:twoCellAnchor editAs="oneCell">
    <xdr:from>
      <xdr:col>1</xdr:col>
      <xdr:colOff>0</xdr:colOff>
      <xdr:row>43</xdr:row>
      <xdr:rowOff>1</xdr:rowOff>
    </xdr:from>
    <xdr:to>
      <xdr:col>2</xdr:col>
      <xdr:colOff>2700</xdr:colOff>
      <xdr:row>43</xdr:row>
      <xdr:rowOff>687274</xdr:rowOff>
    </xdr:to>
    <xdr:pic>
      <xdr:nvPicPr>
        <xdr:cNvPr id="417" name="Image 416">
          <a:extLst>
            <a:ext uri="{FF2B5EF4-FFF2-40B4-BE49-F238E27FC236}">
              <a16:creationId xmlns:a16="http://schemas.microsoft.com/office/drawing/2014/main" id="{366571CA-700A-453A-8ED3-FAF5FF96458B}"/>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2038350" y="53378101"/>
          <a:ext cx="1260000" cy="687273"/>
        </a:xfrm>
        <a:prstGeom prst="rect">
          <a:avLst/>
        </a:prstGeom>
      </xdr:spPr>
    </xdr:pic>
    <xdr:clientData/>
  </xdr:twoCellAnchor>
  <xdr:twoCellAnchor editAs="oneCell">
    <xdr:from>
      <xdr:col>1</xdr:col>
      <xdr:colOff>0</xdr:colOff>
      <xdr:row>44</xdr:row>
      <xdr:rowOff>1</xdr:rowOff>
    </xdr:from>
    <xdr:to>
      <xdr:col>2</xdr:col>
      <xdr:colOff>2700</xdr:colOff>
      <xdr:row>44</xdr:row>
      <xdr:rowOff>687274</xdr:rowOff>
    </xdr:to>
    <xdr:pic>
      <xdr:nvPicPr>
        <xdr:cNvPr id="419" name="Image 418">
          <a:extLst>
            <a:ext uri="{FF2B5EF4-FFF2-40B4-BE49-F238E27FC236}">
              <a16:creationId xmlns:a16="http://schemas.microsoft.com/office/drawing/2014/main" id="{838A89B1-25CF-4CF5-9A9E-650BF30E0086}"/>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2038350" y="54644926"/>
          <a:ext cx="1260000" cy="687273"/>
        </a:xfrm>
        <a:prstGeom prst="rect">
          <a:avLst/>
        </a:prstGeom>
      </xdr:spPr>
    </xdr:pic>
    <xdr:clientData/>
  </xdr:twoCellAnchor>
  <xdr:twoCellAnchor editAs="oneCell">
    <xdr:from>
      <xdr:col>1</xdr:col>
      <xdr:colOff>0</xdr:colOff>
      <xdr:row>45</xdr:row>
      <xdr:rowOff>1</xdr:rowOff>
    </xdr:from>
    <xdr:to>
      <xdr:col>2</xdr:col>
      <xdr:colOff>2700</xdr:colOff>
      <xdr:row>45</xdr:row>
      <xdr:rowOff>687274</xdr:rowOff>
    </xdr:to>
    <xdr:pic>
      <xdr:nvPicPr>
        <xdr:cNvPr id="421" name="Image 420">
          <a:extLst>
            <a:ext uri="{FF2B5EF4-FFF2-40B4-BE49-F238E27FC236}">
              <a16:creationId xmlns:a16="http://schemas.microsoft.com/office/drawing/2014/main" id="{BFCD9ACC-0249-4573-A22F-DEA7490DE9F2}"/>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038350" y="55911751"/>
          <a:ext cx="1260000" cy="687273"/>
        </a:xfrm>
        <a:prstGeom prst="rect">
          <a:avLst/>
        </a:prstGeom>
      </xdr:spPr>
    </xdr:pic>
    <xdr:clientData/>
  </xdr:twoCellAnchor>
  <xdr:twoCellAnchor editAs="oneCell">
    <xdr:from>
      <xdr:col>1</xdr:col>
      <xdr:colOff>0</xdr:colOff>
      <xdr:row>46</xdr:row>
      <xdr:rowOff>1</xdr:rowOff>
    </xdr:from>
    <xdr:to>
      <xdr:col>2</xdr:col>
      <xdr:colOff>2700</xdr:colOff>
      <xdr:row>46</xdr:row>
      <xdr:rowOff>687274</xdr:rowOff>
    </xdr:to>
    <xdr:pic>
      <xdr:nvPicPr>
        <xdr:cNvPr id="423" name="Image 422">
          <a:extLst>
            <a:ext uri="{FF2B5EF4-FFF2-40B4-BE49-F238E27FC236}">
              <a16:creationId xmlns:a16="http://schemas.microsoft.com/office/drawing/2014/main" id="{FAD42B38-9E44-47B7-8864-1B3C31051431}"/>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2038350" y="57178576"/>
          <a:ext cx="1260000" cy="687273"/>
        </a:xfrm>
        <a:prstGeom prst="rect">
          <a:avLst/>
        </a:prstGeom>
      </xdr:spPr>
    </xdr:pic>
    <xdr:clientData/>
  </xdr:twoCellAnchor>
  <xdr:twoCellAnchor editAs="oneCell">
    <xdr:from>
      <xdr:col>1</xdr:col>
      <xdr:colOff>0</xdr:colOff>
      <xdr:row>47</xdr:row>
      <xdr:rowOff>1</xdr:rowOff>
    </xdr:from>
    <xdr:to>
      <xdr:col>2</xdr:col>
      <xdr:colOff>2700</xdr:colOff>
      <xdr:row>47</xdr:row>
      <xdr:rowOff>687274</xdr:rowOff>
    </xdr:to>
    <xdr:pic>
      <xdr:nvPicPr>
        <xdr:cNvPr id="425" name="Image 424">
          <a:extLst>
            <a:ext uri="{FF2B5EF4-FFF2-40B4-BE49-F238E27FC236}">
              <a16:creationId xmlns:a16="http://schemas.microsoft.com/office/drawing/2014/main" id="{84E16630-D7C7-49F0-99D9-FE1BA02C86B8}"/>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2038350" y="58445401"/>
          <a:ext cx="1260000" cy="687273"/>
        </a:xfrm>
        <a:prstGeom prst="rect">
          <a:avLst/>
        </a:prstGeom>
      </xdr:spPr>
    </xdr:pic>
    <xdr:clientData/>
  </xdr:twoCellAnchor>
  <xdr:twoCellAnchor editAs="oneCell">
    <xdr:from>
      <xdr:col>1</xdr:col>
      <xdr:colOff>0</xdr:colOff>
      <xdr:row>48</xdr:row>
      <xdr:rowOff>1</xdr:rowOff>
    </xdr:from>
    <xdr:to>
      <xdr:col>2</xdr:col>
      <xdr:colOff>2700</xdr:colOff>
      <xdr:row>48</xdr:row>
      <xdr:rowOff>687274</xdr:rowOff>
    </xdr:to>
    <xdr:pic>
      <xdr:nvPicPr>
        <xdr:cNvPr id="427" name="Image 426">
          <a:extLst>
            <a:ext uri="{FF2B5EF4-FFF2-40B4-BE49-F238E27FC236}">
              <a16:creationId xmlns:a16="http://schemas.microsoft.com/office/drawing/2014/main" id="{B3688422-CCFB-417B-8645-460901C7494B}"/>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2038350" y="59712226"/>
          <a:ext cx="1260000" cy="687273"/>
        </a:xfrm>
        <a:prstGeom prst="rect">
          <a:avLst/>
        </a:prstGeom>
      </xdr:spPr>
    </xdr:pic>
    <xdr:clientData/>
  </xdr:twoCellAnchor>
  <xdr:twoCellAnchor editAs="oneCell">
    <xdr:from>
      <xdr:col>1</xdr:col>
      <xdr:colOff>0</xdr:colOff>
      <xdr:row>49</xdr:row>
      <xdr:rowOff>1</xdr:rowOff>
    </xdr:from>
    <xdr:to>
      <xdr:col>2</xdr:col>
      <xdr:colOff>2700</xdr:colOff>
      <xdr:row>49</xdr:row>
      <xdr:rowOff>687274</xdr:rowOff>
    </xdr:to>
    <xdr:pic>
      <xdr:nvPicPr>
        <xdr:cNvPr id="429" name="Image 428">
          <a:extLst>
            <a:ext uri="{FF2B5EF4-FFF2-40B4-BE49-F238E27FC236}">
              <a16:creationId xmlns:a16="http://schemas.microsoft.com/office/drawing/2014/main" id="{C687D3D3-4007-4676-8AB4-55F5F20F688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2038350" y="60979051"/>
          <a:ext cx="1260000" cy="687273"/>
        </a:xfrm>
        <a:prstGeom prst="rect">
          <a:avLst/>
        </a:prstGeom>
      </xdr:spPr>
    </xdr:pic>
    <xdr:clientData/>
  </xdr:twoCellAnchor>
  <xdr:twoCellAnchor editAs="oneCell">
    <xdr:from>
      <xdr:col>1</xdr:col>
      <xdr:colOff>0</xdr:colOff>
      <xdr:row>50</xdr:row>
      <xdr:rowOff>1</xdr:rowOff>
    </xdr:from>
    <xdr:to>
      <xdr:col>2</xdr:col>
      <xdr:colOff>2700</xdr:colOff>
      <xdr:row>50</xdr:row>
      <xdr:rowOff>687274</xdr:rowOff>
    </xdr:to>
    <xdr:pic>
      <xdr:nvPicPr>
        <xdr:cNvPr id="431" name="Image 430">
          <a:extLst>
            <a:ext uri="{FF2B5EF4-FFF2-40B4-BE49-F238E27FC236}">
              <a16:creationId xmlns:a16="http://schemas.microsoft.com/office/drawing/2014/main" id="{C9503A62-AF0C-4B90-A19E-09A5122621E9}"/>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2038350" y="62245876"/>
          <a:ext cx="1260000" cy="687273"/>
        </a:xfrm>
        <a:prstGeom prst="rect">
          <a:avLst/>
        </a:prstGeom>
      </xdr:spPr>
    </xdr:pic>
    <xdr:clientData/>
  </xdr:twoCellAnchor>
  <xdr:twoCellAnchor editAs="oneCell">
    <xdr:from>
      <xdr:col>1</xdr:col>
      <xdr:colOff>0</xdr:colOff>
      <xdr:row>51</xdr:row>
      <xdr:rowOff>1</xdr:rowOff>
    </xdr:from>
    <xdr:to>
      <xdr:col>2</xdr:col>
      <xdr:colOff>2700</xdr:colOff>
      <xdr:row>51</xdr:row>
      <xdr:rowOff>687274</xdr:rowOff>
    </xdr:to>
    <xdr:pic>
      <xdr:nvPicPr>
        <xdr:cNvPr id="433" name="Image 432">
          <a:extLst>
            <a:ext uri="{FF2B5EF4-FFF2-40B4-BE49-F238E27FC236}">
              <a16:creationId xmlns:a16="http://schemas.microsoft.com/office/drawing/2014/main" id="{EE99EDFE-89AB-4115-9887-65F977CB6191}"/>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2038350" y="63512701"/>
          <a:ext cx="1260000" cy="687273"/>
        </a:xfrm>
        <a:prstGeom prst="rect">
          <a:avLst/>
        </a:prstGeom>
      </xdr:spPr>
    </xdr:pic>
    <xdr:clientData/>
  </xdr:twoCellAnchor>
  <xdr:twoCellAnchor editAs="oneCell">
    <xdr:from>
      <xdr:col>1</xdr:col>
      <xdr:colOff>0</xdr:colOff>
      <xdr:row>52</xdr:row>
      <xdr:rowOff>1</xdr:rowOff>
    </xdr:from>
    <xdr:to>
      <xdr:col>2</xdr:col>
      <xdr:colOff>2700</xdr:colOff>
      <xdr:row>52</xdr:row>
      <xdr:rowOff>687274</xdr:rowOff>
    </xdr:to>
    <xdr:pic>
      <xdr:nvPicPr>
        <xdr:cNvPr id="435" name="Image 434">
          <a:extLst>
            <a:ext uri="{FF2B5EF4-FFF2-40B4-BE49-F238E27FC236}">
              <a16:creationId xmlns:a16="http://schemas.microsoft.com/office/drawing/2014/main" id="{8059A495-BD77-4E7B-BB91-9BE11F43C107}"/>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2038350" y="64779526"/>
          <a:ext cx="1260000" cy="687273"/>
        </a:xfrm>
        <a:prstGeom prst="rect">
          <a:avLst/>
        </a:prstGeom>
      </xdr:spPr>
    </xdr:pic>
    <xdr:clientData/>
  </xdr:twoCellAnchor>
  <xdr:twoCellAnchor editAs="oneCell">
    <xdr:from>
      <xdr:col>1</xdr:col>
      <xdr:colOff>0</xdr:colOff>
      <xdr:row>53</xdr:row>
      <xdr:rowOff>1</xdr:rowOff>
    </xdr:from>
    <xdr:to>
      <xdr:col>2</xdr:col>
      <xdr:colOff>2700</xdr:colOff>
      <xdr:row>53</xdr:row>
      <xdr:rowOff>687274</xdr:rowOff>
    </xdr:to>
    <xdr:pic>
      <xdr:nvPicPr>
        <xdr:cNvPr id="437" name="Image 436">
          <a:extLst>
            <a:ext uri="{FF2B5EF4-FFF2-40B4-BE49-F238E27FC236}">
              <a16:creationId xmlns:a16="http://schemas.microsoft.com/office/drawing/2014/main" id="{42FB6CFF-E16C-447A-B269-6E1504ED2D6A}"/>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2038350" y="66046351"/>
          <a:ext cx="1260000" cy="687273"/>
        </a:xfrm>
        <a:prstGeom prst="rect">
          <a:avLst/>
        </a:prstGeom>
      </xdr:spPr>
    </xdr:pic>
    <xdr:clientData/>
  </xdr:twoCellAnchor>
  <xdr:twoCellAnchor editAs="oneCell">
    <xdr:from>
      <xdr:col>1</xdr:col>
      <xdr:colOff>0</xdr:colOff>
      <xdr:row>54</xdr:row>
      <xdr:rowOff>1</xdr:rowOff>
    </xdr:from>
    <xdr:to>
      <xdr:col>2</xdr:col>
      <xdr:colOff>2700</xdr:colOff>
      <xdr:row>54</xdr:row>
      <xdr:rowOff>687274</xdr:rowOff>
    </xdr:to>
    <xdr:pic>
      <xdr:nvPicPr>
        <xdr:cNvPr id="439" name="Image 438">
          <a:extLst>
            <a:ext uri="{FF2B5EF4-FFF2-40B4-BE49-F238E27FC236}">
              <a16:creationId xmlns:a16="http://schemas.microsoft.com/office/drawing/2014/main" id="{30E06DDA-59F4-4663-9F07-1249DAE689B5}"/>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2038350" y="67313176"/>
          <a:ext cx="1260000" cy="687273"/>
        </a:xfrm>
        <a:prstGeom prst="rect">
          <a:avLst/>
        </a:prstGeom>
      </xdr:spPr>
    </xdr:pic>
    <xdr:clientData/>
  </xdr:twoCellAnchor>
  <xdr:twoCellAnchor editAs="oneCell">
    <xdr:from>
      <xdr:col>1</xdr:col>
      <xdr:colOff>0</xdr:colOff>
      <xdr:row>55</xdr:row>
      <xdr:rowOff>1</xdr:rowOff>
    </xdr:from>
    <xdr:to>
      <xdr:col>2</xdr:col>
      <xdr:colOff>2700</xdr:colOff>
      <xdr:row>55</xdr:row>
      <xdr:rowOff>687274</xdr:rowOff>
    </xdr:to>
    <xdr:pic>
      <xdr:nvPicPr>
        <xdr:cNvPr id="441" name="Image 440">
          <a:extLst>
            <a:ext uri="{FF2B5EF4-FFF2-40B4-BE49-F238E27FC236}">
              <a16:creationId xmlns:a16="http://schemas.microsoft.com/office/drawing/2014/main" id="{4F94FFD3-5630-433A-A28A-CBE7E5956827}"/>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2038350" y="68580001"/>
          <a:ext cx="1260000" cy="687273"/>
        </a:xfrm>
        <a:prstGeom prst="rect">
          <a:avLst/>
        </a:prstGeom>
      </xdr:spPr>
    </xdr:pic>
    <xdr:clientData/>
  </xdr:twoCellAnchor>
  <xdr:twoCellAnchor editAs="oneCell">
    <xdr:from>
      <xdr:col>1</xdr:col>
      <xdr:colOff>0</xdr:colOff>
      <xdr:row>56</xdr:row>
      <xdr:rowOff>1</xdr:rowOff>
    </xdr:from>
    <xdr:to>
      <xdr:col>2</xdr:col>
      <xdr:colOff>2700</xdr:colOff>
      <xdr:row>56</xdr:row>
      <xdr:rowOff>687274</xdr:rowOff>
    </xdr:to>
    <xdr:pic>
      <xdr:nvPicPr>
        <xdr:cNvPr id="443" name="Image 442">
          <a:extLst>
            <a:ext uri="{FF2B5EF4-FFF2-40B4-BE49-F238E27FC236}">
              <a16:creationId xmlns:a16="http://schemas.microsoft.com/office/drawing/2014/main" id="{AE4E5F06-A908-41C3-B808-F4BA7BCD77EF}"/>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2038350" y="69846826"/>
          <a:ext cx="1260000" cy="687273"/>
        </a:xfrm>
        <a:prstGeom prst="rect">
          <a:avLst/>
        </a:prstGeom>
      </xdr:spPr>
    </xdr:pic>
    <xdr:clientData/>
  </xdr:twoCellAnchor>
  <xdr:twoCellAnchor editAs="oneCell">
    <xdr:from>
      <xdr:col>1</xdr:col>
      <xdr:colOff>0</xdr:colOff>
      <xdr:row>57</xdr:row>
      <xdr:rowOff>1</xdr:rowOff>
    </xdr:from>
    <xdr:to>
      <xdr:col>2</xdr:col>
      <xdr:colOff>2700</xdr:colOff>
      <xdr:row>57</xdr:row>
      <xdr:rowOff>687274</xdr:rowOff>
    </xdr:to>
    <xdr:pic>
      <xdr:nvPicPr>
        <xdr:cNvPr id="445" name="Image 444">
          <a:extLst>
            <a:ext uri="{FF2B5EF4-FFF2-40B4-BE49-F238E27FC236}">
              <a16:creationId xmlns:a16="http://schemas.microsoft.com/office/drawing/2014/main" id="{44D5E0CC-AE58-437B-99C6-957550F46665}"/>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2038350" y="71113651"/>
          <a:ext cx="1260000" cy="687273"/>
        </a:xfrm>
        <a:prstGeom prst="rect">
          <a:avLst/>
        </a:prstGeom>
      </xdr:spPr>
    </xdr:pic>
    <xdr:clientData/>
  </xdr:twoCellAnchor>
  <xdr:twoCellAnchor editAs="oneCell">
    <xdr:from>
      <xdr:col>1</xdr:col>
      <xdr:colOff>0</xdr:colOff>
      <xdr:row>58</xdr:row>
      <xdr:rowOff>1</xdr:rowOff>
    </xdr:from>
    <xdr:to>
      <xdr:col>2</xdr:col>
      <xdr:colOff>2700</xdr:colOff>
      <xdr:row>58</xdr:row>
      <xdr:rowOff>687274</xdr:rowOff>
    </xdr:to>
    <xdr:pic>
      <xdr:nvPicPr>
        <xdr:cNvPr id="447" name="Image 446">
          <a:extLst>
            <a:ext uri="{FF2B5EF4-FFF2-40B4-BE49-F238E27FC236}">
              <a16:creationId xmlns:a16="http://schemas.microsoft.com/office/drawing/2014/main" id="{039D48E4-3E07-4EA7-B834-3A98540186C5}"/>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2038350" y="72380476"/>
          <a:ext cx="1260000" cy="687273"/>
        </a:xfrm>
        <a:prstGeom prst="rect">
          <a:avLst/>
        </a:prstGeom>
      </xdr:spPr>
    </xdr:pic>
    <xdr:clientData/>
  </xdr:twoCellAnchor>
  <xdr:twoCellAnchor editAs="oneCell">
    <xdr:from>
      <xdr:col>1</xdr:col>
      <xdr:colOff>0</xdr:colOff>
      <xdr:row>59</xdr:row>
      <xdr:rowOff>1</xdr:rowOff>
    </xdr:from>
    <xdr:to>
      <xdr:col>2</xdr:col>
      <xdr:colOff>2700</xdr:colOff>
      <xdr:row>59</xdr:row>
      <xdr:rowOff>687274</xdr:rowOff>
    </xdr:to>
    <xdr:pic>
      <xdr:nvPicPr>
        <xdr:cNvPr id="449" name="Image 448">
          <a:extLst>
            <a:ext uri="{FF2B5EF4-FFF2-40B4-BE49-F238E27FC236}">
              <a16:creationId xmlns:a16="http://schemas.microsoft.com/office/drawing/2014/main" id="{9A42A7F3-FF8E-440A-BDFC-5EA8A4F75EC9}"/>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2038350" y="73647301"/>
          <a:ext cx="1260000" cy="687273"/>
        </a:xfrm>
        <a:prstGeom prst="rect">
          <a:avLst/>
        </a:prstGeom>
      </xdr:spPr>
    </xdr:pic>
    <xdr:clientData/>
  </xdr:twoCellAnchor>
  <xdr:twoCellAnchor editAs="oneCell">
    <xdr:from>
      <xdr:col>1</xdr:col>
      <xdr:colOff>0</xdr:colOff>
      <xdr:row>60</xdr:row>
      <xdr:rowOff>1</xdr:rowOff>
    </xdr:from>
    <xdr:to>
      <xdr:col>2</xdr:col>
      <xdr:colOff>2700</xdr:colOff>
      <xdr:row>60</xdr:row>
      <xdr:rowOff>687274</xdr:rowOff>
    </xdr:to>
    <xdr:pic>
      <xdr:nvPicPr>
        <xdr:cNvPr id="451" name="Image 450">
          <a:extLst>
            <a:ext uri="{FF2B5EF4-FFF2-40B4-BE49-F238E27FC236}">
              <a16:creationId xmlns:a16="http://schemas.microsoft.com/office/drawing/2014/main" id="{3F6B84FA-A434-47D7-9B7B-4A0A2ACC9E2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2038350" y="74914126"/>
          <a:ext cx="1260000" cy="687273"/>
        </a:xfrm>
        <a:prstGeom prst="rect">
          <a:avLst/>
        </a:prstGeom>
      </xdr:spPr>
    </xdr:pic>
    <xdr:clientData/>
  </xdr:twoCellAnchor>
  <xdr:twoCellAnchor editAs="oneCell">
    <xdr:from>
      <xdr:col>1</xdr:col>
      <xdr:colOff>0</xdr:colOff>
      <xdr:row>61</xdr:row>
      <xdr:rowOff>1</xdr:rowOff>
    </xdr:from>
    <xdr:to>
      <xdr:col>2</xdr:col>
      <xdr:colOff>2700</xdr:colOff>
      <xdr:row>61</xdr:row>
      <xdr:rowOff>687274</xdr:rowOff>
    </xdr:to>
    <xdr:pic>
      <xdr:nvPicPr>
        <xdr:cNvPr id="453" name="Image 452">
          <a:extLst>
            <a:ext uri="{FF2B5EF4-FFF2-40B4-BE49-F238E27FC236}">
              <a16:creationId xmlns:a16="http://schemas.microsoft.com/office/drawing/2014/main" id="{914CEF4D-102A-4A85-82F4-78D82579BEE6}"/>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2038350" y="76180951"/>
          <a:ext cx="1260000" cy="687273"/>
        </a:xfrm>
        <a:prstGeom prst="rect">
          <a:avLst/>
        </a:prstGeom>
      </xdr:spPr>
    </xdr:pic>
    <xdr:clientData/>
  </xdr:twoCellAnchor>
  <xdr:twoCellAnchor editAs="oneCell">
    <xdr:from>
      <xdr:col>1</xdr:col>
      <xdr:colOff>0</xdr:colOff>
      <xdr:row>62</xdr:row>
      <xdr:rowOff>1</xdr:rowOff>
    </xdr:from>
    <xdr:to>
      <xdr:col>2</xdr:col>
      <xdr:colOff>2700</xdr:colOff>
      <xdr:row>62</xdr:row>
      <xdr:rowOff>687274</xdr:rowOff>
    </xdr:to>
    <xdr:pic>
      <xdr:nvPicPr>
        <xdr:cNvPr id="455" name="Image 454">
          <a:extLst>
            <a:ext uri="{FF2B5EF4-FFF2-40B4-BE49-F238E27FC236}">
              <a16:creationId xmlns:a16="http://schemas.microsoft.com/office/drawing/2014/main" id="{BE1450C9-C35B-4574-A40D-5A9AD3387E86}"/>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2038350" y="77447776"/>
          <a:ext cx="1260000" cy="687273"/>
        </a:xfrm>
        <a:prstGeom prst="rect">
          <a:avLst/>
        </a:prstGeom>
      </xdr:spPr>
    </xdr:pic>
    <xdr:clientData/>
  </xdr:twoCellAnchor>
  <xdr:twoCellAnchor editAs="oneCell">
    <xdr:from>
      <xdr:col>1</xdr:col>
      <xdr:colOff>0</xdr:colOff>
      <xdr:row>63</xdr:row>
      <xdr:rowOff>1</xdr:rowOff>
    </xdr:from>
    <xdr:to>
      <xdr:col>2</xdr:col>
      <xdr:colOff>2700</xdr:colOff>
      <xdr:row>63</xdr:row>
      <xdr:rowOff>687274</xdr:rowOff>
    </xdr:to>
    <xdr:pic>
      <xdr:nvPicPr>
        <xdr:cNvPr id="457" name="Image 456">
          <a:extLst>
            <a:ext uri="{FF2B5EF4-FFF2-40B4-BE49-F238E27FC236}">
              <a16:creationId xmlns:a16="http://schemas.microsoft.com/office/drawing/2014/main" id="{1E4201A0-8735-4163-8E31-F5156ED68B52}"/>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2038350" y="78714601"/>
          <a:ext cx="1260000" cy="687273"/>
        </a:xfrm>
        <a:prstGeom prst="rect">
          <a:avLst/>
        </a:prstGeom>
      </xdr:spPr>
    </xdr:pic>
    <xdr:clientData/>
  </xdr:twoCellAnchor>
  <xdr:twoCellAnchor editAs="oneCell">
    <xdr:from>
      <xdr:col>1</xdr:col>
      <xdr:colOff>0</xdr:colOff>
      <xdr:row>64</xdr:row>
      <xdr:rowOff>1</xdr:rowOff>
    </xdr:from>
    <xdr:to>
      <xdr:col>2</xdr:col>
      <xdr:colOff>2700</xdr:colOff>
      <xdr:row>64</xdr:row>
      <xdr:rowOff>687274</xdr:rowOff>
    </xdr:to>
    <xdr:pic>
      <xdr:nvPicPr>
        <xdr:cNvPr id="459" name="Image 458">
          <a:extLst>
            <a:ext uri="{FF2B5EF4-FFF2-40B4-BE49-F238E27FC236}">
              <a16:creationId xmlns:a16="http://schemas.microsoft.com/office/drawing/2014/main" id="{55D7243D-A717-45E7-B482-ADAE2AF1D153}"/>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2038350" y="79981426"/>
          <a:ext cx="1260000" cy="687273"/>
        </a:xfrm>
        <a:prstGeom prst="rect">
          <a:avLst/>
        </a:prstGeom>
      </xdr:spPr>
    </xdr:pic>
    <xdr:clientData/>
  </xdr:twoCellAnchor>
  <xdr:twoCellAnchor editAs="oneCell">
    <xdr:from>
      <xdr:col>1</xdr:col>
      <xdr:colOff>0</xdr:colOff>
      <xdr:row>65</xdr:row>
      <xdr:rowOff>1</xdr:rowOff>
    </xdr:from>
    <xdr:to>
      <xdr:col>2</xdr:col>
      <xdr:colOff>2700</xdr:colOff>
      <xdr:row>65</xdr:row>
      <xdr:rowOff>687274</xdr:rowOff>
    </xdr:to>
    <xdr:pic>
      <xdr:nvPicPr>
        <xdr:cNvPr id="461" name="Image 460">
          <a:extLst>
            <a:ext uri="{FF2B5EF4-FFF2-40B4-BE49-F238E27FC236}">
              <a16:creationId xmlns:a16="http://schemas.microsoft.com/office/drawing/2014/main" id="{D7F504C1-4892-4F74-89AD-4953DFD34DF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2038350" y="81248251"/>
          <a:ext cx="1260000" cy="687273"/>
        </a:xfrm>
        <a:prstGeom prst="rect">
          <a:avLst/>
        </a:prstGeom>
      </xdr:spPr>
    </xdr:pic>
    <xdr:clientData/>
  </xdr:twoCellAnchor>
  <xdr:twoCellAnchor editAs="oneCell">
    <xdr:from>
      <xdr:col>1</xdr:col>
      <xdr:colOff>0</xdr:colOff>
      <xdr:row>66</xdr:row>
      <xdr:rowOff>1</xdr:rowOff>
    </xdr:from>
    <xdr:to>
      <xdr:col>2</xdr:col>
      <xdr:colOff>2700</xdr:colOff>
      <xdr:row>66</xdr:row>
      <xdr:rowOff>687274</xdr:rowOff>
    </xdr:to>
    <xdr:pic>
      <xdr:nvPicPr>
        <xdr:cNvPr id="463" name="Image 462">
          <a:extLst>
            <a:ext uri="{FF2B5EF4-FFF2-40B4-BE49-F238E27FC236}">
              <a16:creationId xmlns:a16="http://schemas.microsoft.com/office/drawing/2014/main" id="{3FC1539B-9C3C-4B28-BDBB-12AC0EBB2E67}"/>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2038350" y="82515076"/>
          <a:ext cx="1260000" cy="687273"/>
        </a:xfrm>
        <a:prstGeom prst="rect">
          <a:avLst/>
        </a:prstGeom>
      </xdr:spPr>
    </xdr:pic>
    <xdr:clientData/>
  </xdr:twoCellAnchor>
  <xdr:twoCellAnchor editAs="oneCell">
    <xdr:from>
      <xdr:col>1</xdr:col>
      <xdr:colOff>0</xdr:colOff>
      <xdr:row>67</xdr:row>
      <xdr:rowOff>1</xdr:rowOff>
    </xdr:from>
    <xdr:to>
      <xdr:col>2</xdr:col>
      <xdr:colOff>2700</xdr:colOff>
      <xdr:row>67</xdr:row>
      <xdr:rowOff>687274</xdr:rowOff>
    </xdr:to>
    <xdr:pic>
      <xdr:nvPicPr>
        <xdr:cNvPr id="465" name="Image 464">
          <a:extLst>
            <a:ext uri="{FF2B5EF4-FFF2-40B4-BE49-F238E27FC236}">
              <a16:creationId xmlns:a16="http://schemas.microsoft.com/office/drawing/2014/main" id="{26BAB52E-F4F6-4B3F-8976-373A198BC2BE}"/>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2038350" y="83781901"/>
          <a:ext cx="1260000" cy="687273"/>
        </a:xfrm>
        <a:prstGeom prst="rect">
          <a:avLst/>
        </a:prstGeom>
      </xdr:spPr>
    </xdr:pic>
    <xdr:clientData/>
  </xdr:twoCellAnchor>
  <xdr:twoCellAnchor editAs="oneCell">
    <xdr:from>
      <xdr:col>1</xdr:col>
      <xdr:colOff>0</xdr:colOff>
      <xdr:row>68</xdr:row>
      <xdr:rowOff>1</xdr:rowOff>
    </xdr:from>
    <xdr:to>
      <xdr:col>2</xdr:col>
      <xdr:colOff>2700</xdr:colOff>
      <xdr:row>68</xdr:row>
      <xdr:rowOff>687274</xdr:rowOff>
    </xdr:to>
    <xdr:pic>
      <xdr:nvPicPr>
        <xdr:cNvPr id="467" name="Image 466">
          <a:extLst>
            <a:ext uri="{FF2B5EF4-FFF2-40B4-BE49-F238E27FC236}">
              <a16:creationId xmlns:a16="http://schemas.microsoft.com/office/drawing/2014/main" id="{5D826AA8-DC8C-4CDF-A7B0-B7CC7718901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2038350" y="85048726"/>
          <a:ext cx="1260000" cy="687273"/>
        </a:xfrm>
        <a:prstGeom prst="rect">
          <a:avLst/>
        </a:prstGeom>
      </xdr:spPr>
    </xdr:pic>
    <xdr:clientData/>
  </xdr:twoCellAnchor>
  <xdr:twoCellAnchor editAs="oneCell">
    <xdr:from>
      <xdr:col>1</xdr:col>
      <xdr:colOff>0</xdr:colOff>
      <xdr:row>69</xdr:row>
      <xdr:rowOff>1</xdr:rowOff>
    </xdr:from>
    <xdr:to>
      <xdr:col>2</xdr:col>
      <xdr:colOff>2700</xdr:colOff>
      <xdr:row>69</xdr:row>
      <xdr:rowOff>687274</xdr:rowOff>
    </xdr:to>
    <xdr:pic>
      <xdr:nvPicPr>
        <xdr:cNvPr id="469" name="Image 468">
          <a:extLst>
            <a:ext uri="{FF2B5EF4-FFF2-40B4-BE49-F238E27FC236}">
              <a16:creationId xmlns:a16="http://schemas.microsoft.com/office/drawing/2014/main" id="{86EC431F-50C7-4EFE-BC56-427627EF3CC1}"/>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038350" y="86315551"/>
          <a:ext cx="1260000" cy="687273"/>
        </a:xfrm>
        <a:prstGeom prst="rect">
          <a:avLst/>
        </a:prstGeom>
      </xdr:spPr>
    </xdr:pic>
    <xdr:clientData/>
  </xdr:twoCellAnchor>
  <xdr:twoCellAnchor editAs="oneCell">
    <xdr:from>
      <xdr:col>1</xdr:col>
      <xdr:colOff>0</xdr:colOff>
      <xdr:row>70</xdr:row>
      <xdr:rowOff>1</xdr:rowOff>
    </xdr:from>
    <xdr:to>
      <xdr:col>2</xdr:col>
      <xdr:colOff>2700</xdr:colOff>
      <xdr:row>70</xdr:row>
      <xdr:rowOff>687274</xdr:rowOff>
    </xdr:to>
    <xdr:pic>
      <xdr:nvPicPr>
        <xdr:cNvPr id="471" name="Image 470">
          <a:extLst>
            <a:ext uri="{FF2B5EF4-FFF2-40B4-BE49-F238E27FC236}">
              <a16:creationId xmlns:a16="http://schemas.microsoft.com/office/drawing/2014/main" id="{E6B6E8E3-E345-4DB5-AA74-7EB389C21B0D}"/>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038350" y="87582376"/>
          <a:ext cx="1260000" cy="687273"/>
        </a:xfrm>
        <a:prstGeom prst="rect">
          <a:avLst/>
        </a:prstGeom>
      </xdr:spPr>
    </xdr:pic>
    <xdr:clientData/>
  </xdr:twoCellAnchor>
  <xdr:twoCellAnchor editAs="oneCell">
    <xdr:from>
      <xdr:col>1</xdr:col>
      <xdr:colOff>0</xdr:colOff>
      <xdr:row>71</xdr:row>
      <xdr:rowOff>1</xdr:rowOff>
    </xdr:from>
    <xdr:to>
      <xdr:col>2</xdr:col>
      <xdr:colOff>2700</xdr:colOff>
      <xdr:row>71</xdr:row>
      <xdr:rowOff>687274</xdr:rowOff>
    </xdr:to>
    <xdr:pic>
      <xdr:nvPicPr>
        <xdr:cNvPr id="473" name="Image 472">
          <a:extLst>
            <a:ext uri="{FF2B5EF4-FFF2-40B4-BE49-F238E27FC236}">
              <a16:creationId xmlns:a16="http://schemas.microsoft.com/office/drawing/2014/main" id="{22C3110F-6BA4-4AA9-8524-172E84424D36}"/>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038350" y="88849201"/>
          <a:ext cx="1260000" cy="687273"/>
        </a:xfrm>
        <a:prstGeom prst="rect">
          <a:avLst/>
        </a:prstGeom>
      </xdr:spPr>
    </xdr:pic>
    <xdr:clientData/>
  </xdr:twoCellAnchor>
  <xdr:twoCellAnchor editAs="oneCell">
    <xdr:from>
      <xdr:col>1</xdr:col>
      <xdr:colOff>0</xdr:colOff>
      <xdr:row>72</xdr:row>
      <xdr:rowOff>1</xdr:rowOff>
    </xdr:from>
    <xdr:to>
      <xdr:col>2</xdr:col>
      <xdr:colOff>2700</xdr:colOff>
      <xdr:row>72</xdr:row>
      <xdr:rowOff>687274</xdr:rowOff>
    </xdr:to>
    <xdr:pic>
      <xdr:nvPicPr>
        <xdr:cNvPr id="475" name="Image 474">
          <a:extLst>
            <a:ext uri="{FF2B5EF4-FFF2-40B4-BE49-F238E27FC236}">
              <a16:creationId xmlns:a16="http://schemas.microsoft.com/office/drawing/2014/main" id="{A3E740D4-3DEF-406D-B525-CD1BBC68B72F}"/>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2038350" y="90116026"/>
          <a:ext cx="1260000" cy="687273"/>
        </a:xfrm>
        <a:prstGeom prst="rect">
          <a:avLst/>
        </a:prstGeom>
      </xdr:spPr>
    </xdr:pic>
    <xdr:clientData/>
  </xdr:twoCellAnchor>
  <xdr:twoCellAnchor editAs="oneCell">
    <xdr:from>
      <xdr:col>1</xdr:col>
      <xdr:colOff>0</xdr:colOff>
      <xdr:row>73</xdr:row>
      <xdr:rowOff>1</xdr:rowOff>
    </xdr:from>
    <xdr:to>
      <xdr:col>2</xdr:col>
      <xdr:colOff>2700</xdr:colOff>
      <xdr:row>73</xdr:row>
      <xdr:rowOff>687274</xdr:rowOff>
    </xdr:to>
    <xdr:pic>
      <xdr:nvPicPr>
        <xdr:cNvPr id="477" name="Image 476">
          <a:extLst>
            <a:ext uri="{FF2B5EF4-FFF2-40B4-BE49-F238E27FC236}">
              <a16:creationId xmlns:a16="http://schemas.microsoft.com/office/drawing/2014/main" id="{BD607D30-D3B2-40EE-B35D-E4533047ADDA}"/>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038350" y="91382851"/>
          <a:ext cx="1260000" cy="687273"/>
        </a:xfrm>
        <a:prstGeom prst="rect">
          <a:avLst/>
        </a:prstGeom>
      </xdr:spPr>
    </xdr:pic>
    <xdr:clientData/>
  </xdr:twoCellAnchor>
  <xdr:twoCellAnchor editAs="oneCell">
    <xdr:from>
      <xdr:col>1</xdr:col>
      <xdr:colOff>0</xdr:colOff>
      <xdr:row>74</xdr:row>
      <xdr:rowOff>1</xdr:rowOff>
    </xdr:from>
    <xdr:to>
      <xdr:col>2</xdr:col>
      <xdr:colOff>2700</xdr:colOff>
      <xdr:row>74</xdr:row>
      <xdr:rowOff>687274</xdr:rowOff>
    </xdr:to>
    <xdr:pic>
      <xdr:nvPicPr>
        <xdr:cNvPr id="479" name="Image 478">
          <a:extLst>
            <a:ext uri="{FF2B5EF4-FFF2-40B4-BE49-F238E27FC236}">
              <a16:creationId xmlns:a16="http://schemas.microsoft.com/office/drawing/2014/main" id="{6C655C2B-921F-409C-BAE0-6F7F4A857C9C}"/>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2038350" y="92649676"/>
          <a:ext cx="1260000" cy="687273"/>
        </a:xfrm>
        <a:prstGeom prst="rect">
          <a:avLst/>
        </a:prstGeom>
      </xdr:spPr>
    </xdr:pic>
    <xdr:clientData/>
  </xdr:twoCellAnchor>
  <xdr:twoCellAnchor editAs="oneCell">
    <xdr:from>
      <xdr:col>1</xdr:col>
      <xdr:colOff>0</xdr:colOff>
      <xdr:row>75</xdr:row>
      <xdr:rowOff>1</xdr:rowOff>
    </xdr:from>
    <xdr:to>
      <xdr:col>2</xdr:col>
      <xdr:colOff>2700</xdr:colOff>
      <xdr:row>75</xdr:row>
      <xdr:rowOff>687274</xdr:rowOff>
    </xdr:to>
    <xdr:pic>
      <xdr:nvPicPr>
        <xdr:cNvPr id="481" name="Image 480">
          <a:extLst>
            <a:ext uri="{FF2B5EF4-FFF2-40B4-BE49-F238E27FC236}">
              <a16:creationId xmlns:a16="http://schemas.microsoft.com/office/drawing/2014/main" id="{246C4C2B-6C6A-4273-AE21-5F6547C50A68}"/>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2038350" y="93916501"/>
          <a:ext cx="1260000" cy="687273"/>
        </a:xfrm>
        <a:prstGeom prst="rect">
          <a:avLst/>
        </a:prstGeom>
      </xdr:spPr>
    </xdr:pic>
    <xdr:clientData/>
  </xdr:twoCellAnchor>
  <xdr:twoCellAnchor editAs="oneCell">
    <xdr:from>
      <xdr:col>0</xdr:col>
      <xdr:colOff>2009775</xdr:colOff>
      <xdr:row>76</xdr:row>
      <xdr:rowOff>1</xdr:rowOff>
    </xdr:from>
    <xdr:to>
      <xdr:col>1</xdr:col>
      <xdr:colOff>1231425</xdr:colOff>
      <xdr:row>76</xdr:row>
      <xdr:rowOff>687274</xdr:rowOff>
    </xdr:to>
    <xdr:pic>
      <xdr:nvPicPr>
        <xdr:cNvPr id="483" name="Image 482">
          <a:extLst>
            <a:ext uri="{FF2B5EF4-FFF2-40B4-BE49-F238E27FC236}">
              <a16:creationId xmlns:a16="http://schemas.microsoft.com/office/drawing/2014/main" id="{7E773B15-892C-4396-9558-35626BBF693F}"/>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2009775" y="95183326"/>
          <a:ext cx="1260000" cy="687273"/>
        </a:xfrm>
        <a:prstGeom prst="rect">
          <a:avLst/>
        </a:prstGeom>
      </xdr:spPr>
    </xdr:pic>
    <xdr:clientData/>
  </xdr:twoCellAnchor>
  <xdr:twoCellAnchor editAs="oneCell">
    <xdr:from>
      <xdr:col>1</xdr:col>
      <xdr:colOff>0</xdr:colOff>
      <xdr:row>77</xdr:row>
      <xdr:rowOff>1</xdr:rowOff>
    </xdr:from>
    <xdr:to>
      <xdr:col>2</xdr:col>
      <xdr:colOff>2700</xdr:colOff>
      <xdr:row>77</xdr:row>
      <xdr:rowOff>687274</xdr:rowOff>
    </xdr:to>
    <xdr:pic>
      <xdr:nvPicPr>
        <xdr:cNvPr id="485" name="Image 484">
          <a:extLst>
            <a:ext uri="{FF2B5EF4-FFF2-40B4-BE49-F238E27FC236}">
              <a16:creationId xmlns:a16="http://schemas.microsoft.com/office/drawing/2014/main" id="{53D19B43-E737-46D9-BA0F-4B81E43E099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2038350" y="96450151"/>
          <a:ext cx="1260000" cy="687273"/>
        </a:xfrm>
        <a:prstGeom prst="rect">
          <a:avLst/>
        </a:prstGeom>
      </xdr:spPr>
    </xdr:pic>
    <xdr:clientData/>
  </xdr:twoCellAnchor>
  <xdr:twoCellAnchor editAs="oneCell">
    <xdr:from>
      <xdr:col>1</xdr:col>
      <xdr:colOff>0</xdr:colOff>
      <xdr:row>78</xdr:row>
      <xdr:rowOff>1</xdr:rowOff>
    </xdr:from>
    <xdr:to>
      <xdr:col>2</xdr:col>
      <xdr:colOff>2700</xdr:colOff>
      <xdr:row>78</xdr:row>
      <xdr:rowOff>687274</xdr:rowOff>
    </xdr:to>
    <xdr:pic>
      <xdr:nvPicPr>
        <xdr:cNvPr id="487" name="Image 486">
          <a:extLst>
            <a:ext uri="{FF2B5EF4-FFF2-40B4-BE49-F238E27FC236}">
              <a16:creationId xmlns:a16="http://schemas.microsoft.com/office/drawing/2014/main" id="{04D53DDE-5C4B-42BE-A325-B6ABC1DA7887}"/>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038350" y="97716976"/>
          <a:ext cx="1260000" cy="687273"/>
        </a:xfrm>
        <a:prstGeom prst="rect">
          <a:avLst/>
        </a:prstGeom>
      </xdr:spPr>
    </xdr:pic>
    <xdr:clientData/>
  </xdr:twoCellAnchor>
  <xdr:twoCellAnchor editAs="oneCell">
    <xdr:from>
      <xdr:col>1</xdr:col>
      <xdr:colOff>0</xdr:colOff>
      <xdr:row>79</xdr:row>
      <xdr:rowOff>1</xdr:rowOff>
    </xdr:from>
    <xdr:to>
      <xdr:col>2</xdr:col>
      <xdr:colOff>2700</xdr:colOff>
      <xdr:row>79</xdr:row>
      <xdr:rowOff>687274</xdr:rowOff>
    </xdr:to>
    <xdr:pic>
      <xdr:nvPicPr>
        <xdr:cNvPr id="489" name="Image 488">
          <a:extLst>
            <a:ext uri="{FF2B5EF4-FFF2-40B4-BE49-F238E27FC236}">
              <a16:creationId xmlns:a16="http://schemas.microsoft.com/office/drawing/2014/main" id="{B31D5246-09CC-4B1A-ABAA-999040C46B8F}"/>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2038350" y="98983801"/>
          <a:ext cx="1260000" cy="687273"/>
        </a:xfrm>
        <a:prstGeom prst="rect">
          <a:avLst/>
        </a:prstGeom>
      </xdr:spPr>
    </xdr:pic>
    <xdr:clientData/>
  </xdr:twoCellAnchor>
  <xdr:twoCellAnchor editAs="oneCell">
    <xdr:from>
      <xdr:col>1</xdr:col>
      <xdr:colOff>0</xdr:colOff>
      <xdr:row>80</xdr:row>
      <xdr:rowOff>1</xdr:rowOff>
    </xdr:from>
    <xdr:to>
      <xdr:col>2</xdr:col>
      <xdr:colOff>2700</xdr:colOff>
      <xdr:row>80</xdr:row>
      <xdr:rowOff>687274</xdr:rowOff>
    </xdr:to>
    <xdr:pic>
      <xdr:nvPicPr>
        <xdr:cNvPr id="491" name="Image 490">
          <a:extLst>
            <a:ext uri="{FF2B5EF4-FFF2-40B4-BE49-F238E27FC236}">
              <a16:creationId xmlns:a16="http://schemas.microsoft.com/office/drawing/2014/main" id="{EEC7D4E3-F66F-456D-8B13-D05EA5A0C06F}"/>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2038350" y="100250626"/>
          <a:ext cx="1260000" cy="687273"/>
        </a:xfrm>
        <a:prstGeom prst="rect">
          <a:avLst/>
        </a:prstGeom>
      </xdr:spPr>
    </xdr:pic>
    <xdr:clientData/>
  </xdr:twoCellAnchor>
  <xdr:twoCellAnchor editAs="oneCell">
    <xdr:from>
      <xdr:col>1</xdr:col>
      <xdr:colOff>0</xdr:colOff>
      <xdr:row>81</xdr:row>
      <xdr:rowOff>1</xdr:rowOff>
    </xdr:from>
    <xdr:to>
      <xdr:col>2</xdr:col>
      <xdr:colOff>2700</xdr:colOff>
      <xdr:row>81</xdr:row>
      <xdr:rowOff>687274</xdr:rowOff>
    </xdr:to>
    <xdr:pic>
      <xdr:nvPicPr>
        <xdr:cNvPr id="493" name="Image 492">
          <a:extLst>
            <a:ext uri="{FF2B5EF4-FFF2-40B4-BE49-F238E27FC236}">
              <a16:creationId xmlns:a16="http://schemas.microsoft.com/office/drawing/2014/main" id="{D7A1720D-2247-440B-A21F-41F6581FA8ED}"/>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2038350" y="101517451"/>
          <a:ext cx="1260000" cy="687273"/>
        </a:xfrm>
        <a:prstGeom prst="rect">
          <a:avLst/>
        </a:prstGeom>
      </xdr:spPr>
    </xdr:pic>
    <xdr:clientData/>
  </xdr:twoCellAnchor>
  <xdr:twoCellAnchor editAs="oneCell">
    <xdr:from>
      <xdr:col>1</xdr:col>
      <xdr:colOff>0</xdr:colOff>
      <xdr:row>82</xdr:row>
      <xdr:rowOff>1</xdr:rowOff>
    </xdr:from>
    <xdr:to>
      <xdr:col>2</xdr:col>
      <xdr:colOff>2700</xdr:colOff>
      <xdr:row>82</xdr:row>
      <xdr:rowOff>687274</xdr:rowOff>
    </xdr:to>
    <xdr:pic>
      <xdr:nvPicPr>
        <xdr:cNvPr id="495" name="Image 494">
          <a:extLst>
            <a:ext uri="{FF2B5EF4-FFF2-40B4-BE49-F238E27FC236}">
              <a16:creationId xmlns:a16="http://schemas.microsoft.com/office/drawing/2014/main" id="{8BDE0DD5-E6B8-430C-B4B0-68F9684EA232}"/>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2038350" y="102784276"/>
          <a:ext cx="1260000" cy="687273"/>
        </a:xfrm>
        <a:prstGeom prst="rect">
          <a:avLst/>
        </a:prstGeom>
      </xdr:spPr>
    </xdr:pic>
    <xdr:clientData/>
  </xdr:twoCellAnchor>
  <xdr:twoCellAnchor editAs="oneCell">
    <xdr:from>
      <xdr:col>1</xdr:col>
      <xdr:colOff>0</xdr:colOff>
      <xdr:row>83</xdr:row>
      <xdr:rowOff>1</xdr:rowOff>
    </xdr:from>
    <xdr:to>
      <xdr:col>2</xdr:col>
      <xdr:colOff>2700</xdr:colOff>
      <xdr:row>83</xdr:row>
      <xdr:rowOff>687274</xdr:rowOff>
    </xdr:to>
    <xdr:pic>
      <xdr:nvPicPr>
        <xdr:cNvPr id="497" name="Image 496">
          <a:extLst>
            <a:ext uri="{FF2B5EF4-FFF2-40B4-BE49-F238E27FC236}">
              <a16:creationId xmlns:a16="http://schemas.microsoft.com/office/drawing/2014/main" id="{4BD09256-07A3-4EDD-B1D4-2D306206D5C2}"/>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2038350" y="104051101"/>
          <a:ext cx="1260000" cy="687273"/>
        </a:xfrm>
        <a:prstGeom prst="rect">
          <a:avLst/>
        </a:prstGeom>
      </xdr:spPr>
    </xdr:pic>
    <xdr:clientData/>
  </xdr:twoCellAnchor>
  <xdr:twoCellAnchor editAs="oneCell">
    <xdr:from>
      <xdr:col>1</xdr:col>
      <xdr:colOff>0</xdr:colOff>
      <xdr:row>84</xdr:row>
      <xdr:rowOff>1</xdr:rowOff>
    </xdr:from>
    <xdr:to>
      <xdr:col>2</xdr:col>
      <xdr:colOff>2700</xdr:colOff>
      <xdr:row>84</xdr:row>
      <xdr:rowOff>687274</xdr:rowOff>
    </xdr:to>
    <xdr:pic>
      <xdr:nvPicPr>
        <xdr:cNvPr id="499" name="Image 498">
          <a:extLst>
            <a:ext uri="{FF2B5EF4-FFF2-40B4-BE49-F238E27FC236}">
              <a16:creationId xmlns:a16="http://schemas.microsoft.com/office/drawing/2014/main" id="{D0FD1F8E-9B3D-4675-8502-303EF6BA54AA}"/>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038350" y="105317926"/>
          <a:ext cx="1260000" cy="687273"/>
        </a:xfrm>
        <a:prstGeom prst="rect">
          <a:avLst/>
        </a:prstGeom>
      </xdr:spPr>
    </xdr:pic>
    <xdr:clientData/>
  </xdr:twoCellAnchor>
  <xdr:twoCellAnchor editAs="oneCell">
    <xdr:from>
      <xdr:col>1</xdr:col>
      <xdr:colOff>0</xdr:colOff>
      <xdr:row>85</xdr:row>
      <xdr:rowOff>1</xdr:rowOff>
    </xdr:from>
    <xdr:to>
      <xdr:col>2</xdr:col>
      <xdr:colOff>2700</xdr:colOff>
      <xdr:row>85</xdr:row>
      <xdr:rowOff>687274</xdr:rowOff>
    </xdr:to>
    <xdr:pic>
      <xdr:nvPicPr>
        <xdr:cNvPr id="501" name="Image 500">
          <a:extLst>
            <a:ext uri="{FF2B5EF4-FFF2-40B4-BE49-F238E27FC236}">
              <a16:creationId xmlns:a16="http://schemas.microsoft.com/office/drawing/2014/main" id="{96A2C4B4-A910-45D3-92B8-E4B0020B5F51}"/>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2038350" y="106584751"/>
          <a:ext cx="1260000" cy="687273"/>
        </a:xfrm>
        <a:prstGeom prst="rect">
          <a:avLst/>
        </a:prstGeom>
      </xdr:spPr>
    </xdr:pic>
    <xdr:clientData/>
  </xdr:twoCellAnchor>
  <xdr:twoCellAnchor editAs="oneCell">
    <xdr:from>
      <xdr:col>1</xdr:col>
      <xdr:colOff>0</xdr:colOff>
      <xdr:row>86</xdr:row>
      <xdr:rowOff>1</xdr:rowOff>
    </xdr:from>
    <xdr:to>
      <xdr:col>2</xdr:col>
      <xdr:colOff>2700</xdr:colOff>
      <xdr:row>86</xdr:row>
      <xdr:rowOff>687274</xdr:rowOff>
    </xdr:to>
    <xdr:pic>
      <xdr:nvPicPr>
        <xdr:cNvPr id="503" name="Image 502">
          <a:extLst>
            <a:ext uri="{FF2B5EF4-FFF2-40B4-BE49-F238E27FC236}">
              <a16:creationId xmlns:a16="http://schemas.microsoft.com/office/drawing/2014/main" id="{3B192E2F-2090-47F4-A3C9-71DE208DD654}"/>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2038350" y="107851576"/>
          <a:ext cx="1260000" cy="687273"/>
        </a:xfrm>
        <a:prstGeom prst="rect">
          <a:avLst/>
        </a:prstGeom>
      </xdr:spPr>
    </xdr:pic>
    <xdr:clientData/>
  </xdr:twoCellAnchor>
  <xdr:twoCellAnchor editAs="oneCell">
    <xdr:from>
      <xdr:col>1</xdr:col>
      <xdr:colOff>0</xdr:colOff>
      <xdr:row>87</xdr:row>
      <xdr:rowOff>1</xdr:rowOff>
    </xdr:from>
    <xdr:to>
      <xdr:col>2</xdr:col>
      <xdr:colOff>2700</xdr:colOff>
      <xdr:row>87</xdr:row>
      <xdr:rowOff>687274</xdr:rowOff>
    </xdr:to>
    <xdr:pic>
      <xdr:nvPicPr>
        <xdr:cNvPr id="505" name="Image 504">
          <a:extLst>
            <a:ext uri="{FF2B5EF4-FFF2-40B4-BE49-F238E27FC236}">
              <a16:creationId xmlns:a16="http://schemas.microsoft.com/office/drawing/2014/main" id="{9D49E980-6E56-4829-AE32-87DFF9229161}"/>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038350" y="109118401"/>
          <a:ext cx="1260000" cy="687273"/>
        </a:xfrm>
        <a:prstGeom prst="rect">
          <a:avLst/>
        </a:prstGeom>
      </xdr:spPr>
    </xdr:pic>
    <xdr:clientData/>
  </xdr:twoCellAnchor>
  <xdr:twoCellAnchor editAs="oneCell">
    <xdr:from>
      <xdr:col>1</xdr:col>
      <xdr:colOff>0</xdr:colOff>
      <xdr:row>88</xdr:row>
      <xdr:rowOff>1</xdr:rowOff>
    </xdr:from>
    <xdr:to>
      <xdr:col>2</xdr:col>
      <xdr:colOff>2700</xdr:colOff>
      <xdr:row>88</xdr:row>
      <xdr:rowOff>687274</xdr:rowOff>
    </xdr:to>
    <xdr:pic>
      <xdr:nvPicPr>
        <xdr:cNvPr id="507" name="Image 506">
          <a:extLst>
            <a:ext uri="{FF2B5EF4-FFF2-40B4-BE49-F238E27FC236}">
              <a16:creationId xmlns:a16="http://schemas.microsoft.com/office/drawing/2014/main" id="{24F26D91-97D0-47A4-B7ED-DA34925C23B3}"/>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2038350" y="110385226"/>
          <a:ext cx="1260000" cy="687273"/>
        </a:xfrm>
        <a:prstGeom prst="rect">
          <a:avLst/>
        </a:prstGeom>
      </xdr:spPr>
    </xdr:pic>
    <xdr:clientData/>
  </xdr:twoCellAnchor>
  <xdr:twoCellAnchor editAs="oneCell">
    <xdr:from>
      <xdr:col>1</xdr:col>
      <xdr:colOff>0</xdr:colOff>
      <xdr:row>89</xdr:row>
      <xdr:rowOff>1</xdr:rowOff>
    </xdr:from>
    <xdr:to>
      <xdr:col>2</xdr:col>
      <xdr:colOff>2700</xdr:colOff>
      <xdr:row>89</xdr:row>
      <xdr:rowOff>687274</xdr:rowOff>
    </xdr:to>
    <xdr:pic>
      <xdr:nvPicPr>
        <xdr:cNvPr id="509" name="Image 508">
          <a:extLst>
            <a:ext uri="{FF2B5EF4-FFF2-40B4-BE49-F238E27FC236}">
              <a16:creationId xmlns:a16="http://schemas.microsoft.com/office/drawing/2014/main" id="{F3F48880-BE60-4E0A-9D76-6D61836C12F5}"/>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2038350" y="111652051"/>
          <a:ext cx="1260000" cy="687273"/>
        </a:xfrm>
        <a:prstGeom prst="rect">
          <a:avLst/>
        </a:prstGeom>
      </xdr:spPr>
    </xdr:pic>
    <xdr:clientData/>
  </xdr:twoCellAnchor>
  <xdr:twoCellAnchor editAs="oneCell">
    <xdr:from>
      <xdr:col>1</xdr:col>
      <xdr:colOff>0</xdr:colOff>
      <xdr:row>90</xdr:row>
      <xdr:rowOff>1</xdr:rowOff>
    </xdr:from>
    <xdr:to>
      <xdr:col>2</xdr:col>
      <xdr:colOff>2700</xdr:colOff>
      <xdr:row>90</xdr:row>
      <xdr:rowOff>687274</xdr:rowOff>
    </xdr:to>
    <xdr:pic>
      <xdr:nvPicPr>
        <xdr:cNvPr id="511" name="Image 510">
          <a:extLst>
            <a:ext uri="{FF2B5EF4-FFF2-40B4-BE49-F238E27FC236}">
              <a16:creationId xmlns:a16="http://schemas.microsoft.com/office/drawing/2014/main" id="{B0C428F5-1EEB-4892-A463-FCBEA079C444}"/>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2038350" y="112918876"/>
          <a:ext cx="1260000" cy="687273"/>
        </a:xfrm>
        <a:prstGeom prst="rect">
          <a:avLst/>
        </a:prstGeom>
      </xdr:spPr>
    </xdr:pic>
    <xdr:clientData/>
  </xdr:twoCellAnchor>
  <xdr:twoCellAnchor editAs="oneCell">
    <xdr:from>
      <xdr:col>1</xdr:col>
      <xdr:colOff>0</xdr:colOff>
      <xdr:row>91</xdr:row>
      <xdr:rowOff>1</xdr:rowOff>
    </xdr:from>
    <xdr:to>
      <xdr:col>2</xdr:col>
      <xdr:colOff>2700</xdr:colOff>
      <xdr:row>91</xdr:row>
      <xdr:rowOff>687274</xdr:rowOff>
    </xdr:to>
    <xdr:pic>
      <xdr:nvPicPr>
        <xdr:cNvPr id="513" name="Image 512">
          <a:extLst>
            <a:ext uri="{FF2B5EF4-FFF2-40B4-BE49-F238E27FC236}">
              <a16:creationId xmlns:a16="http://schemas.microsoft.com/office/drawing/2014/main" id="{E6B1D579-707A-4D2A-82D8-148BBF91538F}"/>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2038350" y="114185701"/>
          <a:ext cx="1260000" cy="687273"/>
        </a:xfrm>
        <a:prstGeom prst="rect">
          <a:avLst/>
        </a:prstGeom>
      </xdr:spPr>
    </xdr:pic>
    <xdr:clientData/>
  </xdr:twoCellAnchor>
  <xdr:twoCellAnchor editAs="oneCell">
    <xdr:from>
      <xdr:col>1</xdr:col>
      <xdr:colOff>0</xdr:colOff>
      <xdr:row>92</xdr:row>
      <xdr:rowOff>1</xdr:rowOff>
    </xdr:from>
    <xdr:to>
      <xdr:col>2</xdr:col>
      <xdr:colOff>2700</xdr:colOff>
      <xdr:row>92</xdr:row>
      <xdr:rowOff>687274</xdr:rowOff>
    </xdr:to>
    <xdr:pic>
      <xdr:nvPicPr>
        <xdr:cNvPr id="515" name="Image 514">
          <a:extLst>
            <a:ext uri="{FF2B5EF4-FFF2-40B4-BE49-F238E27FC236}">
              <a16:creationId xmlns:a16="http://schemas.microsoft.com/office/drawing/2014/main" id="{FB2511EB-C980-47A6-A5C5-228BDD7FAEAD}"/>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2038350" y="115452526"/>
          <a:ext cx="1260000" cy="687273"/>
        </a:xfrm>
        <a:prstGeom prst="rect">
          <a:avLst/>
        </a:prstGeom>
      </xdr:spPr>
    </xdr:pic>
    <xdr:clientData/>
  </xdr:twoCellAnchor>
  <xdr:twoCellAnchor editAs="oneCell">
    <xdr:from>
      <xdr:col>1</xdr:col>
      <xdr:colOff>0</xdr:colOff>
      <xdr:row>93</xdr:row>
      <xdr:rowOff>1</xdr:rowOff>
    </xdr:from>
    <xdr:to>
      <xdr:col>2</xdr:col>
      <xdr:colOff>2700</xdr:colOff>
      <xdr:row>93</xdr:row>
      <xdr:rowOff>687274</xdr:rowOff>
    </xdr:to>
    <xdr:pic>
      <xdr:nvPicPr>
        <xdr:cNvPr id="517" name="Image 516">
          <a:extLst>
            <a:ext uri="{FF2B5EF4-FFF2-40B4-BE49-F238E27FC236}">
              <a16:creationId xmlns:a16="http://schemas.microsoft.com/office/drawing/2014/main" id="{7A34AECE-557C-4F9D-B8E5-CAC40F24B3FE}"/>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2038350" y="116719351"/>
          <a:ext cx="1260000" cy="687273"/>
        </a:xfrm>
        <a:prstGeom prst="rect">
          <a:avLst/>
        </a:prstGeom>
      </xdr:spPr>
    </xdr:pic>
    <xdr:clientData/>
  </xdr:twoCellAnchor>
  <xdr:twoCellAnchor editAs="oneCell">
    <xdr:from>
      <xdr:col>1</xdr:col>
      <xdr:colOff>0</xdr:colOff>
      <xdr:row>94</xdr:row>
      <xdr:rowOff>1</xdr:rowOff>
    </xdr:from>
    <xdr:to>
      <xdr:col>2</xdr:col>
      <xdr:colOff>2700</xdr:colOff>
      <xdr:row>94</xdr:row>
      <xdr:rowOff>687274</xdr:rowOff>
    </xdr:to>
    <xdr:pic>
      <xdr:nvPicPr>
        <xdr:cNvPr id="521" name="Image 520">
          <a:extLst>
            <a:ext uri="{FF2B5EF4-FFF2-40B4-BE49-F238E27FC236}">
              <a16:creationId xmlns:a16="http://schemas.microsoft.com/office/drawing/2014/main" id="{5334BEC5-EA54-4AF0-9E06-095409FC24ED}"/>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2038350" y="117986176"/>
          <a:ext cx="1260000" cy="687273"/>
        </a:xfrm>
        <a:prstGeom prst="rect">
          <a:avLst/>
        </a:prstGeom>
      </xdr:spPr>
    </xdr:pic>
    <xdr:clientData/>
  </xdr:twoCellAnchor>
  <xdr:twoCellAnchor editAs="oneCell">
    <xdr:from>
      <xdr:col>1</xdr:col>
      <xdr:colOff>0</xdr:colOff>
      <xdr:row>95</xdr:row>
      <xdr:rowOff>1</xdr:rowOff>
    </xdr:from>
    <xdr:to>
      <xdr:col>2</xdr:col>
      <xdr:colOff>2700</xdr:colOff>
      <xdr:row>95</xdr:row>
      <xdr:rowOff>687274</xdr:rowOff>
    </xdr:to>
    <xdr:pic>
      <xdr:nvPicPr>
        <xdr:cNvPr id="523" name="Image 522">
          <a:extLst>
            <a:ext uri="{FF2B5EF4-FFF2-40B4-BE49-F238E27FC236}">
              <a16:creationId xmlns:a16="http://schemas.microsoft.com/office/drawing/2014/main" id="{9C62FD1F-953F-4C7E-802C-849110F87C26}"/>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2038350" y="119253001"/>
          <a:ext cx="1260000" cy="687273"/>
        </a:xfrm>
        <a:prstGeom prst="rect">
          <a:avLst/>
        </a:prstGeom>
      </xdr:spPr>
    </xdr:pic>
    <xdr:clientData/>
  </xdr:twoCellAnchor>
  <xdr:twoCellAnchor editAs="oneCell">
    <xdr:from>
      <xdr:col>1</xdr:col>
      <xdr:colOff>0</xdr:colOff>
      <xdr:row>96</xdr:row>
      <xdr:rowOff>1</xdr:rowOff>
    </xdr:from>
    <xdr:to>
      <xdr:col>2</xdr:col>
      <xdr:colOff>2700</xdr:colOff>
      <xdr:row>96</xdr:row>
      <xdr:rowOff>687274</xdr:rowOff>
    </xdr:to>
    <xdr:pic>
      <xdr:nvPicPr>
        <xdr:cNvPr id="525" name="Image 524">
          <a:extLst>
            <a:ext uri="{FF2B5EF4-FFF2-40B4-BE49-F238E27FC236}">
              <a16:creationId xmlns:a16="http://schemas.microsoft.com/office/drawing/2014/main" id="{2C21BF46-D68E-466E-871A-A7D8BC795603}"/>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2038350" y="120519826"/>
          <a:ext cx="1260000" cy="687273"/>
        </a:xfrm>
        <a:prstGeom prst="rect">
          <a:avLst/>
        </a:prstGeom>
      </xdr:spPr>
    </xdr:pic>
    <xdr:clientData/>
  </xdr:twoCellAnchor>
  <xdr:twoCellAnchor editAs="oneCell">
    <xdr:from>
      <xdr:col>1</xdr:col>
      <xdr:colOff>0</xdr:colOff>
      <xdr:row>97</xdr:row>
      <xdr:rowOff>1</xdr:rowOff>
    </xdr:from>
    <xdr:to>
      <xdr:col>2</xdr:col>
      <xdr:colOff>2700</xdr:colOff>
      <xdr:row>97</xdr:row>
      <xdr:rowOff>687274</xdr:rowOff>
    </xdr:to>
    <xdr:pic>
      <xdr:nvPicPr>
        <xdr:cNvPr id="527" name="Image 526">
          <a:extLst>
            <a:ext uri="{FF2B5EF4-FFF2-40B4-BE49-F238E27FC236}">
              <a16:creationId xmlns:a16="http://schemas.microsoft.com/office/drawing/2014/main" id="{99C5A83B-3851-415A-BD70-42361B4F0F84}"/>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2038350" y="121786651"/>
          <a:ext cx="1260000" cy="687273"/>
        </a:xfrm>
        <a:prstGeom prst="rect">
          <a:avLst/>
        </a:prstGeom>
      </xdr:spPr>
    </xdr:pic>
    <xdr:clientData/>
  </xdr:twoCellAnchor>
  <xdr:twoCellAnchor editAs="oneCell">
    <xdr:from>
      <xdr:col>1</xdr:col>
      <xdr:colOff>0</xdr:colOff>
      <xdr:row>98</xdr:row>
      <xdr:rowOff>1</xdr:rowOff>
    </xdr:from>
    <xdr:to>
      <xdr:col>2</xdr:col>
      <xdr:colOff>2700</xdr:colOff>
      <xdr:row>98</xdr:row>
      <xdr:rowOff>687274</xdr:rowOff>
    </xdr:to>
    <xdr:pic>
      <xdr:nvPicPr>
        <xdr:cNvPr id="529" name="Image 528">
          <a:extLst>
            <a:ext uri="{FF2B5EF4-FFF2-40B4-BE49-F238E27FC236}">
              <a16:creationId xmlns:a16="http://schemas.microsoft.com/office/drawing/2014/main" id="{A71BCDCC-F1B6-4EDE-8E12-CBF2A228D4C9}"/>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2038350" y="123053476"/>
          <a:ext cx="1260000" cy="687273"/>
        </a:xfrm>
        <a:prstGeom prst="rect">
          <a:avLst/>
        </a:prstGeom>
      </xdr:spPr>
    </xdr:pic>
    <xdr:clientData/>
  </xdr:twoCellAnchor>
  <xdr:twoCellAnchor editAs="oneCell">
    <xdr:from>
      <xdr:col>1</xdr:col>
      <xdr:colOff>0</xdr:colOff>
      <xdr:row>99</xdr:row>
      <xdr:rowOff>1</xdr:rowOff>
    </xdr:from>
    <xdr:to>
      <xdr:col>2</xdr:col>
      <xdr:colOff>2700</xdr:colOff>
      <xdr:row>99</xdr:row>
      <xdr:rowOff>687274</xdr:rowOff>
    </xdr:to>
    <xdr:pic>
      <xdr:nvPicPr>
        <xdr:cNvPr id="531" name="Image 530">
          <a:extLst>
            <a:ext uri="{FF2B5EF4-FFF2-40B4-BE49-F238E27FC236}">
              <a16:creationId xmlns:a16="http://schemas.microsoft.com/office/drawing/2014/main" id="{A61907E5-1D39-4468-987E-2955DD0B3E73}"/>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2038350" y="124320301"/>
          <a:ext cx="1260000" cy="687273"/>
        </a:xfrm>
        <a:prstGeom prst="rect">
          <a:avLst/>
        </a:prstGeom>
      </xdr:spPr>
    </xdr:pic>
    <xdr:clientData/>
  </xdr:twoCellAnchor>
  <xdr:twoCellAnchor editAs="oneCell">
    <xdr:from>
      <xdr:col>1</xdr:col>
      <xdr:colOff>0</xdr:colOff>
      <xdr:row>100</xdr:row>
      <xdr:rowOff>1</xdr:rowOff>
    </xdr:from>
    <xdr:to>
      <xdr:col>2</xdr:col>
      <xdr:colOff>2700</xdr:colOff>
      <xdr:row>100</xdr:row>
      <xdr:rowOff>687274</xdr:rowOff>
    </xdr:to>
    <xdr:pic>
      <xdr:nvPicPr>
        <xdr:cNvPr id="533" name="Image 532">
          <a:extLst>
            <a:ext uri="{FF2B5EF4-FFF2-40B4-BE49-F238E27FC236}">
              <a16:creationId xmlns:a16="http://schemas.microsoft.com/office/drawing/2014/main" id="{042E022D-EED3-4AE6-84D2-F16B030EA024}"/>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2038350" y="125587126"/>
          <a:ext cx="1260000" cy="687273"/>
        </a:xfrm>
        <a:prstGeom prst="rect">
          <a:avLst/>
        </a:prstGeom>
      </xdr:spPr>
    </xdr:pic>
    <xdr:clientData/>
  </xdr:twoCellAnchor>
  <xdr:twoCellAnchor editAs="oneCell">
    <xdr:from>
      <xdr:col>1</xdr:col>
      <xdr:colOff>0</xdr:colOff>
      <xdr:row>101</xdr:row>
      <xdr:rowOff>1</xdr:rowOff>
    </xdr:from>
    <xdr:to>
      <xdr:col>2</xdr:col>
      <xdr:colOff>2700</xdr:colOff>
      <xdr:row>101</xdr:row>
      <xdr:rowOff>687274</xdr:rowOff>
    </xdr:to>
    <xdr:pic>
      <xdr:nvPicPr>
        <xdr:cNvPr id="535" name="Image 534">
          <a:extLst>
            <a:ext uri="{FF2B5EF4-FFF2-40B4-BE49-F238E27FC236}">
              <a16:creationId xmlns:a16="http://schemas.microsoft.com/office/drawing/2014/main" id="{0C55831D-66A6-4AB4-B75A-0030E48178E4}"/>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2038350" y="126853951"/>
          <a:ext cx="1260000" cy="687273"/>
        </a:xfrm>
        <a:prstGeom prst="rect">
          <a:avLst/>
        </a:prstGeom>
      </xdr:spPr>
    </xdr:pic>
    <xdr:clientData/>
  </xdr:twoCellAnchor>
  <xdr:twoCellAnchor editAs="oneCell">
    <xdr:from>
      <xdr:col>1</xdr:col>
      <xdr:colOff>0</xdr:colOff>
      <xdr:row>102</xdr:row>
      <xdr:rowOff>1</xdr:rowOff>
    </xdr:from>
    <xdr:to>
      <xdr:col>2</xdr:col>
      <xdr:colOff>2700</xdr:colOff>
      <xdr:row>102</xdr:row>
      <xdr:rowOff>687274</xdr:rowOff>
    </xdr:to>
    <xdr:pic>
      <xdr:nvPicPr>
        <xdr:cNvPr id="537" name="Image 536">
          <a:extLst>
            <a:ext uri="{FF2B5EF4-FFF2-40B4-BE49-F238E27FC236}">
              <a16:creationId xmlns:a16="http://schemas.microsoft.com/office/drawing/2014/main" id="{AFB34397-9C02-4FED-B328-E5C03E491AA7}"/>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2038350" y="128120776"/>
          <a:ext cx="1260000" cy="687273"/>
        </a:xfrm>
        <a:prstGeom prst="rect">
          <a:avLst/>
        </a:prstGeom>
      </xdr:spPr>
    </xdr:pic>
    <xdr:clientData/>
  </xdr:twoCellAnchor>
  <xdr:twoCellAnchor editAs="oneCell">
    <xdr:from>
      <xdr:col>1</xdr:col>
      <xdr:colOff>0</xdr:colOff>
      <xdr:row>103</xdr:row>
      <xdr:rowOff>1</xdr:rowOff>
    </xdr:from>
    <xdr:to>
      <xdr:col>2</xdr:col>
      <xdr:colOff>2700</xdr:colOff>
      <xdr:row>103</xdr:row>
      <xdr:rowOff>687274</xdr:rowOff>
    </xdr:to>
    <xdr:pic>
      <xdr:nvPicPr>
        <xdr:cNvPr id="539" name="Image 538">
          <a:extLst>
            <a:ext uri="{FF2B5EF4-FFF2-40B4-BE49-F238E27FC236}">
              <a16:creationId xmlns:a16="http://schemas.microsoft.com/office/drawing/2014/main" id="{C688A3EC-E69A-4876-B3CE-CBC7C10020DE}"/>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2038350" y="129387601"/>
          <a:ext cx="1260000" cy="687273"/>
        </a:xfrm>
        <a:prstGeom prst="rect">
          <a:avLst/>
        </a:prstGeom>
      </xdr:spPr>
    </xdr:pic>
    <xdr:clientData/>
  </xdr:twoCellAnchor>
  <xdr:twoCellAnchor editAs="oneCell">
    <xdr:from>
      <xdr:col>1</xdr:col>
      <xdr:colOff>0</xdr:colOff>
      <xdr:row>104</xdr:row>
      <xdr:rowOff>1</xdr:rowOff>
    </xdr:from>
    <xdr:to>
      <xdr:col>2</xdr:col>
      <xdr:colOff>2700</xdr:colOff>
      <xdr:row>104</xdr:row>
      <xdr:rowOff>687274</xdr:rowOff>
    </xdr:to>
    <xdr:pic>
      <xdr:nvPicPr>
        <xdr:cNvPr id="541" name="Image 540">
          <a:extLst>
            <a:ext uri="{FF2B5EF4-FFF2-40B4-BE49-F238E27FC236}">
              <a16:creationId xmlns:a16="http://schemas.microsoft.com/office/drawing/2014/main" id="{52D66EC6-5624-4C1F-9A09-2425DAEA297C}"/>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2038350" y="130654426"/>
          <a:ext cx="1260000" cy="687273"/>
        </a:xfrm>
        <a:prstGeom prst="rect">
          <a:avLst/>
        </a:prstGeom>
      </xdr:spPr>
    </xdr:pic>
    <xdr:clientData/>
  </xdr:twoCellAnchor>
  <xdr:twoCellAnchor editAs="oneCell">
    <xdr:from>
      <xdr:col>1</xdr:col>
      <xdr:colOff>0</xdr:colOff>
      <xdr:row>105</xdr:row>
      <xdr:rowOff>1</xdr:rowOff>
    </xdr:from>
    <xdr:to>
      <xdr:col>2</xdr:col>
      <xdr:colOff>2700</xdr:colOff>
      <xdr:row>105</xdr:row>
      <xdr:rowOff>687274</xdr:rowOff>
    </xdr:to>
    <xdr:pic>
      <xdr:nvPicPr>
        <xdr:cNvPr id="543" name="Image 542">
          <a:extLst>
            <a:ext uri="{FF2B5EF4-FFF2-40B4-BE49-F238E27FC236}">
              <a16:creationId xmlns:a16="http://schemas.microsoft.com/office/drawing/2014/main" id="{B2BFB23C-5B6B-4A5B-8DD2-DB27F8457262}"/>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2038350" y="131921251"/>
          <a:ext cx="1260000" cy="687273"/>
        </a:xfrm>
        <a:prstGeom prst="rect">
          <a:avLst/>
        </a:prstGeom>
      </xdr:spPr>
    </xdr:pic>
    <xdr:clientData/>
  </xdr:twoCellAnchor>
  <xdr:twoCellAnchor editAs="oneCell">
    <xdr:from>
      <xdr:col>1</xdr:col>
      <xdr:colOff>0</xdr:colOff>
      <xdr:row>106</xdr:row>
      <xdr:rowOff>1</xdr:rowOff>
    </xdr:from>
    <xdr:to>
      <xdr:col>2</xdr:col>
      <xdr:colOff>2700</xdr:colOff>
      <xdr:row>106</xdr:row>
      <xdr:rowOff>687274</xdr:rowOff>
    </xdr:to>
    <xdr:pic>
      <xdr:nvPicPr>
        <xdr:cNvPr id="545" name="Image 544">
          <a:extLst>
            <a:ext uri="{FF2B5EF4-FFF2-40B4-BE49-F238E27FC236}">
              <a16:creationId xmlns:a16="http://schemas.microsoft.com/office/drawing/2014/main" id="{ABDC1F71-C346-4E82-8420-9A54B84A9D2F}"/>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2038350" y="133188076"/>
          <a:ext cx="1260000" cy="687273"/>
        </a:xfrm>
        <a:prstGeom prst="rect">
          <a:avLst/>
        </a:prstGeom>
      </xdr:spPr>
    </xdr:pic>
    <xdr:clientData/>
  </xdr:twoCellAnchor>
  <xdr:twoCellAnchor editAs="oneCell">
    <xdr:from>
      <xdr:col>1</xdr:col>
      <xdr:colOff>0</xdr:colOff>
      <xdr:row>107</xdr:row>
      <xdr:rowOff>1</xdr:rowOff>
    </xdr:from>
    <xdr:to>
      <xdr:col>2</xdr:col>
      <xdr:colOff>2700</xdr:colOff>
      <xdr:row>107</xdr:row>
      <xdr:rowOff>687274</xdr:rowOff>
    </xdr:to>
    <xdr:pic>
      <xdr:nvPicPr>
        <xdr:cNvPr id="547" name="Image 546">
          <a:extLst>
            <a:ext uri="{FF2B5EF4-FFF2-40B4-BE49-F238E27FC236}">
              <a16:creationId xmlns:a16="http://schemas.microsoft.com/office/drawing/2014/main" id="{4A4CB36F-0238-4785-ADAD-679F105D3E26}"/>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2038350" y="134454901"/>
          <a:ext cx="1260000" cy="687273"/>
        </a:xfrm>
        <a:prstGeom prst="rect">
          <a:avLst/>
        </a:prstGeom>
      </xdr:spPr>
    </xdr:pic>
    <xdr:clientData/>
  </xdr:twoCellAnchor>
  <xdr:twoCellAnchor editAs="oneCell">
    <xdr:from>
      <xdr:col>1</xdr:col>
      <xdr:colOff>0</xdr:colOff>
      <xdr:row>108</xdr:row>
      <xdr:rowOff>1</xdr:rowOff>
    </xdr:from>
    <xdr:to>
      <xdr:col>2</xdr:col>
      <xdr:colOff>2700</xdr:colOff>
      <xdr:row>108</xdr:row>
      <xdr:rowOff>687274</xdr:rowOff>
    </xdr:to>
    <xdr:pic>
      <xdr:nvPicPr>
        <xdr:cNvPr id="549" name="Image 548">
          <a:extLst>
            <a:ext uri="{FF2B5EF4-FFF2-40B4-BE49-F238E27FC236}">
              <a16:creationId xmlns:a16="http://schemas.microsoft.com/office/drawing/2014/main" id="{0CF51130-FE90-4E69-A4C7-806DE2632BB9}"/>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2038350" y="135721726"/>
          <a:ext cx="1260000" cy="687273"/>
        </a:xfrm>
        <a:prstGeom prst="rect">
          <a:avLst/>
        </a:prstGeom>
      </xdr:spPr>
    </xdr:pic>
    <xdr:clientData/>
  </xdr:twoCellAnchor>
  <xdr:twoCellAnchor editAs="oneCell">
    <xdr:from>
      <xdr:col>1</xdr:col>
      <xdr:colOff>0</xdr:colOff>
      <xdr:row>109</xdr:row>
      <xdr:rowOff>1</xdr:rowOff>
    </xdr:from>
    <xdr:to>
      <xdr:col>2</xdr:col>
      <xdr:colOff>2700</xdr:colOff>
      <xdr:row>109</xdr:row>
      <xdr:rowOff>687274</xdr:rowOff>
    </xdr:to>
    <xdr:pic>
      <xdr:nvPicPr>
        <xdr:cNvPr id="551" name="Image 550">
          <a:extLst>
            <a:ext uri="{FF2B5EF4-FFF2-40B4-BE49-F238E27FC236}">
              <a16:creationId xmlns:a16="http://schemas.microsoft.com/office/drawing/2014/main" id="{90687333-81EE-4E86-AB48-15A7717D951F}"/>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2038350" y="136988551"/>
          <a:ext cx="1260000" cy="687273"/>
        </a:xfrm>
        <a:prstGeom prst="rect">
          <a:avLst/>
        </a:prstGeom>
      </xdr:spPr>
    </xdr:pic>
    <xdr:clientData/>
  </xdr:twoCellAnchor>
  <xdr:twoCellAnchor editAs="oneCell">
    <xdr:from>
      <xdr:col>1</xdr:col>
      <xdr:colOff>0</xdr:colOff>
      <xdr:row>111</xdr:row>
      <xdr:rowOff>1</xdr:rowOff>
    </xdr:from>
    <xdr:to>
      <xdr:col>2</xdr:col>
      <xdr:colOff>2700</xdr:colOff>
      <xdr:row>111</xdr:row>
      <xdr:rowOff>687274</xdr:rowOff>
    </xdr:to>
    <xdr:pic>
      <xdr:nvPicPr>
        <xdr:cNvPr id="553" name="Image 552">
          <a:extLst>
            <a:ext uri="{FF2B5EF4-FFF2-40B4-BE49-F238E27FC236}">
              <a16:creationId xmlns:a16="http://schemas.microsoft.com/office/drawing/2014/main" id="{2DA2FFF8-124B-41EA-9178-AB74AE834355}"/>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2038350" y="139522201"/>
          <a:ext cx="1260000" cy="68727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ypeSupport" displayName="TypeSupport" ref="AD2:AD42" totalsRowShown="0" headerRowDxfId="3" dataDxfId="2" tableBorderDxfId="1">
  <autoFilter ref="AD2:AD42" xr:uid="{00000000-0009-0000-0100-000001000000}"/>
  <tableColumns count="1">
    <tableColumn id="1" xr3:uid="{00000000-0010-0000-0000-000001000000}" name="TYPE" dataDxfId="0"/>
  </tableColumns>
  <tableStyleInfo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
  <dimension ref="A1:C33"/>
  <sheetViews>
    <sheetView workbookViewId="0">
      <selection activeCell="D23" sqref="D23:E23"/>
    </sheetView>
  </sheetViews>
  <sheetFormatPr baseColWidth="10" defaultRowHeight="12.75" x14ac:dyDescent="0.2"/>
  <cols>
    <col min="1" max="1" width="18.7109375" style="385" customWidth="1"/>
    <col min="2" max="2" width="16.28515625" style="385" customWidth="1"/>
    <col min="3" max="16384" width="11.42578125" style="385"/>
  </cols>
  <sheetData>
    <row r="1" spans="1:3" x14ac:dyDescent="0.2">
      <c r="A1" s="385" t="s">
        <v>933</v>
      </c>
      <c r="B1" s="385" t="s">
        <v>935</v>
      </c>
      <c r="C1" s="386" t="s">
        <v>946</v>
      </c>
    </row>
    <row r="2" spans="1:3" x14ac:dyDescent="0.2">
      <c r="A2" s="385" t="s">
        <v>934</v>
      </c>
      <c r="B2" s="385" t="s">
        <v>935</v>
      </c>
      <c r="C2" s="386" t="s">
        <v>947</v>
      </c>
    </row>
    <row r="3" spans="1:3" x14ac:dyDescent="0.2">
      <c r="A3" s="385" t="s">
        <v>682</v>
      </c>
      <c r="B3" s="385" t="s">
        <v>932</v>
      </c>
      <c r="C3" s="386" t="s">
        <v>948</v>
      </c>
    </row>
    <row r="4" spans="1:3" x14ac:dyDescent="0.2">
      <c r="A4" s="385" t="s">
        <v>921</v>
      </c>
      <c r="B4" s="385" t="s">
        <v>932</v>
      </c>
      <c r="C4" s="386" t="s">
        <v>949</v>
      </c>
    </row>
    <row r="5" spans="1:3" x14ac:dyDescent="0.2">
      <c r="A5" s="385" t="s">
        <v>922</v>
      </c>
      <c r="B5" s="385" t="s">
        <v>932</v>
      </c>
      <c r="C5" s="386" t="s">
        <v>937</v>
      </c>
    </row>
    <row r="6" spans="1:3" x14ac:dyDescent="0.2">
      <c r="A6" s="385" t="s">
        <v>923</v>
      </c>
      <c r="B6" s="385" t="s">
        <v>932</v>
      </c>
      <c r="C6" s="386" t="s">
        <v>936</v>
      </c>
    </row>
    <row r="7" spans="1:3" x14ac:dyDescent="0.2">
      <c r="A7" s="385" t="s">
        <v>924</v>
      </c>
      <c r="B7" s="385" t="s">
        <v>932</v>
      </c>
      <c r="C7" s="386" t="s">
        <v>950</v>
      </c>
    </row>
    <row r="8" spans="1:3" x14ac:dyDescent="0.2">
      <c r="A8" s="385" t="s">
        <v>925</v>
      </c>
      <c r="B8" s="385" t="s">
        <v>932</v>
      </c>
      <c r="C8" s="386" t="s">
        <v>951</v>
      </c>
    </row>
    <row r="9" spans="1:3" x14ac:dyDescent="0.2">
      <c r="A9" s="385" t="s">
        <v>670</v>
      </c>
      <c r="B9" s="385" t="s">
        <v>932</v>
      </c>
      <c r="C9" s="386" t="s">
        <v>952</v>
      </c>
    </row>
    <row r="10" spans="1:3" x14ac:dyDescent="0.2">
      <c r="A10" s="385" t="s">
        <v>704</v>
      </c>
      <c r="B10" s="385" t="s">
        <v>932</v>
      </c>
      <c r="C10" s="386" t="s">
        <v>953</v>
      </c>
    </row>
    <row r="11" spans="1:3" x14ac:dyDescent="0.2">
      <c r="A11" s="385" t="s">
        <v>926</v>
      </c>
      <c r="B11" s="385" t="s">
        <v>932</v>
      </c>
      <c r="C11" s="386" t="s">
        <v>954</v>
      </c>
    </row>
    <row r="12" spans="1:3" x14ac:dyDescent="0.2">
      <c r="A12" s="385" t="s">
        <v>927</v>
      </c>
      <c r="B12" s="385" t="s">
        <v>932</v>
      </c>
      <c r="C12" s="386" t="s">
        <v>955</v>
      </c>
    </row>
    <row r="13" spans="1:3" x14ac:dyDescent="0.2">
      <c r="A13" s="385" t="s">
        <v>689</v>
      </c>
      <c r="B13" s="385" t="s">
        <v>932</v>
      </c>
      <c r="C13" s="386" t="s">
        <v>956</v>
      </c>
    </row>
    <row r="14" spans="1:3" x14ac:dyDescent="0.2">
      <c r="A14" s="385" t="s">
        <v>692</v>
      </c>
      <c r="B14" s="385" t="s">
        <v>932</v>
      </c>
      <c r="C14" s="386" t="s">
        <v>957</v>
      </c>
    </row>
    <row r="15" spans="1:3" x14ac:dyDescent="0.2">
      <c r="A15" s="385" t="s">
        <v>928</v>
      </c>
      <c r="B15" s="385" t="s">
        <v>932</v>
      </c>
      <c r="C15" s="386" t="s">
        <v>958</v>
      </c>
    </row>
    <row r="16" spans="1:3" x14ac:dyDescent="0.2">
      <c r="A16" s="385" t="s">
        <v>695</v>
      </c>
      <c r="B16" s="385" t="s">
        <v>932</v>
      </c>
      <c r="C16" s="386" t="s">
        <v>959</v>
      </c>
    </row>
    <row r="17" spans="1:3" x14ac:dyDescent="0.2">
      <c r="A17" s="385" t="s">
        <v>929</v>
      </c>
      <c r="B17" s="385" t="s">
        <v>932</v>
      </c>
      <c r="C17" s="386" t="s">
        <v>960</v>
      </c>
    </row>
    <row r="18" spans="1:3" x14ac:dyDescent="0.2">
      <c r="A18" s="385" t="s">
        <v>930</v>
      </c>
      <c r="B18" s="385" t="s">
        <v>932</v>
      </c>
      <c r="C18" s="386" t="s">
        <v>961</v>
      </c>
    </row>
    <row r="19" spans="1:3" x14ac:dyDescent="0.2">
      <c r="A19" s="385" t="s">
        <v>931</v>
      </c>
      <c r="B19" s="385" t="s">
        <v>932</v>
      </c>
      <c r="C19" s="386" t="s">
        <v>962</v>
      </c>
    </row>
    <row r="20" spans="1:3" x14ac:dyDescent="0.2">
      <c r="A20" s="385" t="s">
        <v>938</v>
      </c>
      <c r="B20" s="385" t="s">
        <v>939</v>
      </c>
      <c r="C20" s="386" t="s">
        <v>942</v>
      </c>
    </row>
    <row r="21" spans="1:3" x14ac:dyDescent="0.2">
      <c r="A21" s="385" t="s">
        <v>938</v>
      </c>
      <c r="B21" s="385" t="s">
        <v>940</v>
      </c>
      <c r="C21" s="386" t="s">
        <v>943</v>
      </c>
    </row>
    <row r="22" spans="1:3" x14ac:dyDescent="0.2">
      <c r="A22" s="385" t="s">
        <v>938</v>
      </c>
      <c r="B22" s="385" t="s">
        <v>941</v>
      </c>
      <c r="C22" s="386" t="s">
        <v>944</v>
      </c>
    </row>
    <row r="23" spans="1:3" x14ac:dyDescent="0.2">
      <c r="A23" s="385" t="s">
        <v>938</v>
      </c>
      <c r="B23" s="385" t="s">
        <v>837</v>
      </c>
      <c r="C23" s="386" t="s">
        <v>945</v>
      </c>
    </row>
    <row r="24" spans="1:3" x14ac:dyDescent="0.2">
      <c r="A24" s="385" t="s">
        <v>938</v>
      </c>
      <c r="B24" s="385" t="s">
        <v>935</v>
      </c>
      <c r="C24" s="386" t="s">
        <v>963</v>
      </c>
    </row>
    <row r="25" spans="1:3" x14ac:dyDescent="0.2">
      <c r="A25" s="385" t="s">
        <v>660</v>
      </c>
      <c r="B25" s="385" t="s">
        <v>932</v>
      </c>
      <c r="C25" s="386" t="s">
        <v>964</v>
      </c>
    </row>
    <row r="26" spans="1:3" x14ac:dyDescent="0.2">
      <c r="A26" s="385" t="s">
        <v>662</v>
      </c>
      <c r="B26" s="385" t="s">
        <v>932</v>
      </c>
      <c r="C26" s="386" t="s">
        <v>965</v>
      </c>
    </row>
    <row r="28" spans="1:3" x14ac:dyDescent="0.2">
      <c r="B28" s="385" t="s">
        <v>939</v>
      </c>
      <c r="C28" s="386" t="s">
        <v>966</v>
      </c>
    </row>
    <row r="29" spans="1:3" x14ac:dyDescent="0.2">
      <c r="B29" s="385" t="s">
        <v>837</v>
      </c>
      <c r="C29" s="386" t="s">
        <v>967</v>
      </c>
    </row>
    <row r="30" spans="1:3" x14ac:dyDescent="0.2">
      <c r="B30" s="385" t="s">
        <v>940</v>
      </c>
      <c r="C30" s="386" t="s">
        <v>968</v>
      </c>
    </row>
    <row r="31" spans="1:3" x14ac:dyDescent="0.2">
      <c r="B31" s="385" t="s">
        <v>941</v>
      </c>
      <c r="C31" s="386" t="s">
        <v>969</v>
      </c>
    </row>
    <row r="32" spans="1:3" x14ac:dyDescent="0.2">
      <c r="B32" s="385" t="s">
        <v>970</v>
      </c>
      <c r="C32" s="386" t="s">
        <v>971</v>
      </c>
    </row>
    <row r="33" spans="2:3" x14ac:dyDescent="0.2">
      <c r="B33" s="385" t="s">
        <v>935</v>
      </c>
      <c r="C33" s="386" t="s">
        <v>972</v>
      </c>
    </row>
  </sheetData>
  <sheetProtection algorithmName="SHA-512" hashValue="sFifFzXCHnXGGrkoAIFoAz/NoRuN1rrYg7glicLB2j9HlZZSqXizjnrctQUHTxsEyYpEUPGU86rMFwNk04TXtw==" saltValue="zMQxA8FJeWZHOq38GBAhTQ=="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4294967293"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09E05-5FDB-4A9B-B0C7-62D2D3F9045A}">
  <sheetPr codeName="Feuil2"/>
  <dimension ref="A1:I132"/>
  <sheetViews>
    <sheetView workbookViewId="0">
      <selection activeCell="G2" sqref="G2:G114"/>
    </sheetView>
  </sheetViews>
  <sheetFormatPr baseColWidth="10" defaultRowHeight="12.75" x14ac:dyDescent="0.2"/>
  <cols>
    <col min="1" max="1" width="17.140625" style="326" bestFit="1" customWidth="1"/>
    <col min="2" max="2" width="11.42578125" style="326"/>
    <col min="3" max="3" width="6.7109375" style="326" bestFit="1" customWidth="1"/>
    <col min="4" max="4" width="11.42578125" style="326"/>
    <col min="5" max="5" width="14.28515625" style="327" bestFit="1" customWidth="1"/>
    <col min="6" max="6" width="16.85546875" style="327" bestFit="1" customWidth="1"/>
    <col min="7" max="7" width="29.5703125" style="326" bestFit="1" customWidth="1"/>
    <col min="8" max="8" width="15.7109375" style="326" bestFit="1" customWidth="1"/>
    <col min="9" max="9" width="9" style="326" bestFit="1" customWidth="1"/>
    <col min="10" max="16384" width="11.42578125" style="328"/>
  </cols>
  <sheetData>
    <row r="1" spans="1:9" ht="13.5" thickBot="1" x14ac:dyDescent="0.25"/>
    <row r="2" spans="1:9" ht="13.5" thickBot="1" x14ac:dyDescent="0.25">
      <c r="A2" s="554" t="s">
        <v>464</v>
      </c>
      <c r="B2" s="554"/>
      <c r="C2" s="554"/>
      <c r="E2" s="329" t="s">
        <v>465</v>
      </c>
      <c r="F2" s="329" t="s">
        <v>466</v>
      </c>
      <c r="G2" s="329" t="s">
        <v>467</v>
      </c>
      <c r="H2" s="329" t="s">
        <v>468</v>
      </c>
      <c r="I2" s="329" t="s">
        <v>469</v>
      </c>
    </row>
    <row r="3" spans="1:9" ht="13.5" thickBot="1" x14ac:dyDescent="0.25">
      <c r="E3" s="330"/>
      <c r="F3" s="331"/>
      <c r="G3" s="330"/>
      <c r="H3" s="330"/>
      <c r="I3" s="332"/>
    </row>
    <row r="4" spans="1:9" x14ac:dyDescent="0.2">
      <c r="A4" s="333" t="s">
        <v>470</v>
      </c>
      <c r="B4" s="333"/>
      <c r="C4" s="334">
        <f>'Calcul Qte-SILK'!E19/3</f>
        <v>0</v>
      </c>
      <c r="E4" s="314" t="s">
        <v>38</v>
      </c>
      <c r="F4" s="315">
        <f>'DonnesP-Sajade'!E16</f>
        <v>41.445000000000007</v>
      </c>
      <c r="G4" s="316" t="s">
        <v>214</v>
      </c>
      <c r="H4" s="335">
        <f>'DonnesP-Sajade'!E172</f>
        <v>8.8875000000000011</v>
      </c>
      <c r="I4" s="332">
        <v>1</v>
      </c>
    </row>
    <row r="5" spans="1:9" x14ac:dyDescent="0.2">
      <c r="A5" s="333" t="s">
        <v>471</v>
      </c>
      <c r="C5" s="334" t="str">
        <f>IF('Calcul Qte-SILK'!E21&lt;&gt;"",VLOOKUP('Calcul Qte-SILK'!E21,CodeLTP,2,FALSE),"")</f>
        <v/>
      </c>
      <c r="E5" s="314" t="s">
        <v>473</v>
      </c>
      <c r="F5" s="315">
        <f>'DonnesP-Sajade'!E31</f>
        <v>61.604999999999997</v>
      </c>
      <c r="G5" s="317" t="s">
        <v>216</v>
      </c>
      <c r="H5" s="336">
        <f t="shared" ref="H5:H36" si="0">$H$4</f>
        <v>8.8875000000000011</v>
      </c>
      <c r="I5" s="337">
        <v>2</v>
      </c>
    </row>
    <row r="6" spans="1:9" x14ac:dyDescent="0.2">
      <c r="A6" s="333" t="s">
        <v>472</v>
      </c>
      <c r="C6" s="326">
        <f>'Calcul Qte-SILK'!N19*'Calcul Qte-SILK'!E25</f>
        <v>0</v>
      </c>
      <c r="E6" s="314" t="s">
        <v>475</v>
      </c>
      <c r="F6" s="315">
        <f>'DonnesP-Sajade'!E99</f>
        <v>69.84</v>
      </c>
      <c r="G6" s="317" t="s">
        <v>218</v>
      </c>
      <c r="H6" s="336">
        <f t="shared" si="0"/>
        <v>8.8875000000000011</v>
      </c>
      <c r="I6" s="337">
        <v>3</v>
      </c>
    </row>
    <row r="7" spans="1:9" x14ac:dyDescent="0.2">
      <c r="A7" s="333" t="s">
        <v>474</v>
      </c>
      <c r="C7" s="334">
        <f>C6/250</f>
        <v>0</v>
      </c>
      <c r="E7" s="314" t="s">
        <v>84</v>
      </c>
      <c r="F7" s="315">
        <f>'DonnesP-Sajade'!E47</f>
        <v>62.28</v>
      </c>
      <c r="G7" s="317" t="s">
        <v>220</v>
      </c>
      <c r="H7" s="336">
        <f t="shared" si="0"/>
        <v>8.8875000000000011</v>
      </c>
      <c r="I7" s="337">
        <v>4</v>
      </c>
    </row>
    <row r="8" spans="1:9" x14ac:dyDescent="0.2">
      <c r="A8" s="333" t="s">
        <v>478</v>
      </c>
      <c r="C8" s="326">
        <f>'Calcul Qte-SILK'!N25*250</f>
        <v>0</v>
      </c>
      <c r="E8" s="314" t="s">
        <v>1045</v>
      </c>
      <c r="F8" s="315">
        <f>'DonnesP-Sajade'!E72</f>
        <v>65.947499999999991</v>
      </c>
      <c r="G8" s="317" t="s">
        <v>223</v>
      </c>
      <c r="H8" s="336">
        <f t="shared" si="0"/>
        <v>8.8875000000000011</v>
      </c>
      <c r="I8" s="337">
        <v>5</v>
      </c>
    </row>
    <row r="9" spans="1:9" ht="13.5" thickBot="1" x14ac:dyDescent="0.25">
      <c r="A9" s="333" t="s">
        <v>479</v>
      </c>
      <c r="C9" s="326">
        <f>C6-C8</f>
        <v>0</v>
      </c>
      <c r="E9" s="318" t="s">
        <v>417</v>
      </c>
      <c r="F9" s="319">
        <f>'DonnesP-Sajade'!E105</f>
        <v>83.44</v>
      </c>
      <c r="G9" s="317" t="s">
        <v>227</v>
      </c>
      <c r="H9" s="336">
        <f t="shared" si="0"/>
        <v>8.8875000000000011</v>
      </c>
      <c r="I9" s="337">
        <v>6</v>
      </c>
    </row>
    <row r="10" spans="1:9" x14ac:dyDescent="0.2">
      <c r="A10" s="333" t="s">
        <v>482</v>
      </c>
      <c r="C10" s="334">
        <f>C9/50</f>
        <v>0</v>
      </c>
      <c r="G10" s="317" t="s">
        <v>231</v>
      </c>
      <c r="H10" s="336">
        <f t="shared" si="0"/>
        <v>8.8875000000000011</v>
      </c>
      <c r="I10" s="337">
        <v>7</v>
      </c>
    </row>
    <row r="11" spans="1:9" ht="13.5" thickBot="1" x14ac:dyDescent="0.25">
      <c r="G11" s="317" t="s">
        <v>235</v>
      </c>
      <c r="H11" s="336">
        <f t="shared" si="0"/>
        <v>8.8875000000000011</v>
      </c>
      <c r="I11" s="337">
        <v>8</v>
      </c>
    </row>
    <row r="12" spans="1:9" ht="13.5" thickBot="1" x14ac:dyDescent="0.25">
      <c r="E12" s="552" t="s">
        <v>582</v>
      </c>
      <c r="F12" s="553"/>
      <c r="G12" s="317" t="s">
        <v>238</v>
      </c>
      <c r="H12" s="336">
        <f t="shared" si="0"/>
        <v>8.8875000000000011</v>
      </c>
      <c r="I12" s="337">
        <v>9</v>
      </c>
    </row>
    <row r="13" spans="1:9" x14ac:dyDescent="0.2">
      <c r="E13" s="331">
        <v>1</v>
      </c>
      <c r="F13" s="338">
        <v>2</v>
      </c>
      <c r="G13" s="317" t="s">
        <v>240</v>
      </c>
      <c r="H13" s="336">
        <f t="shared" si="0"/>
        <v>8.8875000000000011</v>
      </c>
      <c r="I13" s="337">
        <v>10</v>
      </c>
    </row>
    <row r="14" spans="1:9" x14ac:dyDescent="0.2">
      <c r="E14" s="320" t="s">
        <v>38</v>
      </c>
      <c r="F14" s="321">
        <f t="shared" ref="F14:F19" si="1">F4</f>
        <v>41.445000000000007</v>
      </c>
      <c r="G14" s="317" t="s">
        <v>242</v>
      </c>
      <c r="H14" s="336">
        <f t="shared" si="0"/>
        <v>8.8875000000000011</v>
      </c>
      <c r="I14" s="337">
        <v>11</v>
      </c>
    </row>
    <row r="15" spans="1:9" x14ac:dyDescent="0.2">
      <c r="E15" s="320" t="s">
        <v>473</v>
      </c>
      <c r="F15" s="321">
        <f t="shared" si="1"/>
        <v>61.604999999999997</v>
      </c>
      <c r="G15" s="317" t="s">
        <v>245</v>
      </c>
      <c r="H15" s="336">
        <f t="shared" si="0"/>
        <v>8.8875000000000011</v>
      </c>
      <c r="I15" s="337">
        <v>12</v>
      </c>
    </row>
    <row r="16" spans="1:9" x14ac:dyDescent="0.2">
      <c r="E16" s="320" t="s">
        <v>475</v>
      </c>
      <c r="F16" s="321">
        <f t="shared" si="1"/>
        <v>69.84</v>
      </c>
      <c r="G16" s="317" t="s">
        <v>247</v>
      </c>
      <c r="H16" s="336">
        <f t="shared" si="0"/>
        <v>8.8875000000000011</v>
      </c>
      <c r="I16" s="337">
        <v>13</v>
      </c>
    </row>
    <row r="17" spans="5:9" x14ac:dyDescent="0.2">
      <c r="E17" s="320" t="s">
        <v>84</v>
      </c>
      <c r="F17" s="321">
        <f t="shared" si="1"/>
        <v>62.28</v>
      </c>
      <c r="G17" s="317" t="s">
        <v>249</v>
      </c>
      <c r="H17" s="336">
        <f t="shared" si="0"/>
        <v>8.8875000000000011</v>
      </c>
      <c r="I17" s="337">
        <v>14</v>
      </c>
    </row>
    <row r="18" spans="5:9" x14ac:dyDescent="0.2">
      <c r="E18" s="320" t="s">
        <v>1045</v>
      </c>
      <c r="F18" s="321">
        <f t="shared" si="1"/>
        <v>65.947499999999991</v>
      </c>
      <c r="G18" s="317" t="s">
        <v>251</v>
      </c>
      <c r="H18" s="336">
        <f t="shared" si="0"/>
        <v>8.8875000000000011</v>
      </c>
      <c r="I18" s="337">
        <v>15</v>
      </c>
    </row>
    <row r="19" spans="5:9" ht="13.5" thickBot="1" x14ac:dyDescent="0.25">
      <c r="E19" s="322" t="s">
        <v>417</v>
      </c>
      <c r="F19" s="323">
        <f t="shared" si="1"/>
        <v>83.44</v>
      </c>
      <c r="G19" s="317" t="s">
        <v>254</v>
      </c>
      <c r="H19" s="336">
        <f t="shared" si="0"/>
        <v>8.8875000000000011</v>
      </c>
      <c r="I19" s="337">
        <v>16</v>
      </c>
    </row>
    <row r="20" spans="5:9" x14ac:dyDescent="0.2">
      <c r="G20" s="317" t="s">
        <v>256</v>
      </c>
      <c r="H20" s="336">
        <f t="shared" si="0"/>
        <v>8.8875000000000011</v>
      </c>
      <c r="I20" s="337">
        <v>17</v>
      </c>
    </row>
    <row r="21" spans="5:9" x14ac:dyDescent="0.2">
      <c r="G21" s="317" t="s">
        <v>258</v>
      </c>
      <c r="H21" s="336">
        <f t="shared" si="0"/>
        <v>8.8875000000000011</v>
      </c>
      <c r="I21" s="337">
        <v>18</v>
      </c>
    </row>
    <row r="22" spans="5:9" x14ac:dyDescent="0.2">
      <c r="G22" s="317" t="s">
        <v>260</v>
      </c>
      <c r="H22" s="336">
        <f t="shared" si="0"/>
        <v>8.8875000000000011</v>
      </c>
      <c r="I22" s="337">
        <v>19</v>
      </c>
    </row>
    <row r="23" spans="5:9" x14ac:dyDescent="0.2">
      <c r="G23" s="317" t="s">
        <v>851</v>
      </c>
      <c r="H23" s="336">
        <f t="shared" si="0"/>
        <v>8.8875000000000011</v>
      </c>
      <c r="I23" s="337">
        <v>20</v>
      </c>
    </row>
    <row r="24" spans="5:9" x14ac:dyDescent="0.2">
      <c r="G24" s="317" t="s">
        <v>263</v>
      </c>
      <c r="H24" s="336">
        <f t="shared" si="0"/>
        <v>8.8875000000000011</v>
      </c>
      <c r="I24" s="337">
        <v>21</v>
      </c>
    </row>
    <row r="25" spans="5:9" x14ac:dyDescent="0.2">
      <c r="G25" s="317" t="s">
        <v>853</v>
      </c>
      <c r="H25" s="336">
        <f t="shared" si="0"/>
        <v>8.8875000000000011</v>
      </c>
      <c r="I25" s="337">
        <v>22</v>
      </c>
    </row>
    <row r="26" spans="5:9" x14ac:dyDescent="0.2">
      <c r="G26" s="317" t="s">
        <v>265</v>
      </c>
      <c r="H26" s="336">
        <f t="shared" si="0"/>
        <v>8.8875000000000011</v>
      </c>
      <c r="I26" s="337">
        <v>23</v>
      </c>
    </row>
    <row r="27" spans="5:9" x14ac:dyDescent="0.2">
      <c r="G27" s="317" t="s">
        <v>267</v>
      </c>
      <c r="H27" s="336">
        <f t="shared" si="0"/>
        <v>8.8875000000000011</v>
      </c>
      <c r="I27" s="337">
        <v>24</v>
      </c>
    </row>
    <row r="28" spans="5:9" ht="13.5" thickBot="1" x14ac:dyDescent="0.25">
      <c r="G28" s="317" t="s">
        <v>269</v>
      </c>
      <c r="H28" s="336">
        <f t="shared" si="0"/>
        <v>8.8875000000000011</v>
      </c>
      <c r="I28" s="337">
        <v>25</v>
      </c>
    </row>
    <row r="29" spans="5:9" ht="13.5" thickBot="1" x14ac:dyDescent="0.25">
      <c r="E29" s="552" t="s">
        <v>583</v>
      </c>
      <c r="F29" s="553"/>
      <c r="G29" s="317" t="s">
        <v>271</v>
      </c>
      <c r="H29" s="336">
        <f t="shared" si="0"/>
        <v>8.8875000000000011</v>
      </c>
      <c r="I29" s="337">
        <v>26</v>
      </c>
    </row>
    <row r="30" spans="5:9" x14ac:dyDescent="0.2">
      <c r="E30" s="339">
        <v>1</v>
      </c>
      <c r="F30" s="340">
        <v>2</v>
      </c>
      <c r="G30" s="317" t="s">
        <v>273</v>
      </c>
      <c r="H30" s="336">
        <f t="shared" si="0"/>
        <v>8.8875000000000011</v>
      </c>
      <c r="I30" s="337">
        <v>27</v>
      </c>
    </row>
    <row r="31" spans="5:9" x14ac:dyDescent="0.2">
      <c r="E31" s="320" t="s">
        <v>38</v>
      </c>
      <c r="F31" s="324">
        <v>4.5</v>
      </c>
      <c r="G31" s="317" t="s">
        <v>275</v>
      </c>
      <c r="H31" s="336">
        <f t="shared" si="0"/>
        <v>8.8875000000000011</v>
      </c>
      <c r="I31" s="337">
        <v>28</v>
      </c>
    </row>
    <row r="32" spans="5:9" x14ac:dyDescent="0.2">
      <c r="E32" s="320" t="s">
        <v>473</v>
      </c>
      <c r="F32" s="324">
        <v>6.8</v>
      </c>
      <c r="G32" s="317" t="s">
        <v>277</v>
      </c>
      <c r="H32" s="336">
        <f t="shared" si="0"/>
        <v>8.8875000000000011</v>
      </c>
      <c r="I32" s="337">
        <v>29</v>
      </c>
    </row>
    <row r="33" spans="5:9" x14ac:dyDescent="0.2">
      <c r="E33" s="320" t="s">
        <v>475</v>
      </c>
      <c r="F33" s="324">
        <v>5.5</v>
      </c>
      <c r="G33" s="317" t="s">
        <v>279</v>
      </c>
      <c r="H33" s="336">
        <f t="shared" si="0"/>
        <v>8.8875000000000011</v>
      </c>
      <c r="I33" s="337">
        <v>30</v>
      </c>
    </row>
    <row r="34" spans="5:9" x14ac:dyDescent="0.2">
      <c r="E34" s="320" t="s">
        <v>80</v>
      </c>
      <c r="F34" s="324">
        <v>8</v>
      </c>
      <c r="G34" s="317" t="s">
        <v>281</v>
      </c>
      <c r="H34" s="336">
        <f t="shared" si="0"/>
        <v>8.8875000000000011</v>
      </c>
      <c r="I34" s="337">
        <v>31</v>
      </c>
    </row>
    <row r="35" spans="5:9" x14ac:dyDescent="0.2">
      <c r="E35" s="320" t="s">
        <v>84</v>
      </c>
      <c r="F35" s="324">
        <v>7</v>
      </c>
      <c r="G35" s="317" t="s">
        <v>283</v>
      </c>
      <c r="H35" s="336">
        <f t="shared" si="0"/>
        <v>8.8875000000000011</v>
      </c>
      <c r="I35" s="337">
        <v>32</v>
      </c>
    </row>
    <row r="36" spans="5:9" x14ac:dyDescent="0.2">
      <c r="E36" s="320" t="s">
        <v>1045</v>
      </c>
      <c r="F36" s="324">
        <v>7</v>
      </c>
      <c r="G36" s="317" t="s">
        <v>285</v>
      </c>
      <c r="H36" s="336">
        <f t="shared" si="0"/>
        <v>8.8875000000000011</v>
      </c>
      <c r="I36" s="337">
        <v>33</v>
      </c>
    </row>
    <row r="37" spans="5:9" ht="13.5" thickBot="1" x14ac:dyDescent="0.25">
      <c r="E37" s="322" t="s">
        <v>417</v>
      </c>
      <c r="F37" s="325">
        <v>7</v>
      </c>
      <c r="G37" s="317" t="s">
        <v>287</v>
      </c>
      <c r="H37" s="336">
        <f t="shared" ref="H37:H68" si="2">$H$4</f>
        <v>8.8875000000000011</v>
      </c>
      <c r="I37" s="337">
        <v>34</v>
      </c>
    </row>
    <row r="38" spans="5:9" x14ac:dyDescent="0.2">
      <c r="G38" s="317" t="s">
        <v>289</v>
      </c>
      <c r="H38" s="336">
        <f t="shared" si="2"/>
        <v>8.8875000000000011</v>
      </c>
      <c r="I38" s="337">
        <v>35</v>
      </c>
    </row>
    <row r="39" spans="5:9" x14ac:dyDescent="0.2">
      <c r="G39" s="317" t="s">
        <v>291</v>
      </c>
      <c r="H39" s="336">
        <f t="shared" si="2"/>
        <v>8.8875000000000011</v>
      </c>
      <c r="I39" s="337">
        <v>36</v>
      </c>
    </row>
    <row r="40" spans="5:9" x14ac:dyDescent="0.2">
      <c r="G40" s="317" t="s">
        <v>293</v>
      </c>
      <c r="H40" s="336">
        <f t="shared" si="2"/>
        <v>8.8875000000000011</v>
      </c>
      <c r="I40" s="337">
        <v>37</v>
      </c>
    </row>
    <row r="41" spans="5:9" x14ac:dyDescent="0.2">
      <c r="G41" s="317" t="s">
        <v>295</v>
      </c>
      <c r="H41" s="336">
        <f t="shared" si="2"/>
        <v>8.8875000000000011</v>
      </c>
      <c r="I41" s="337">
        <v>38</v>
      </c>
    </row>
    <row r="42" spans="5:9" x14ac:dyDescent="0.2">
      <c r="G42" s="317" t="s">
        <v>855</v>
      </c>
      <c r="H42" s="336">
        <f t="shared" si="2"/>
        <v>8.8875000000000011</v>
      </c>
      <c r="I42" s="337">
        <v>39</v>
      </c>
    </row>
    <row r="43" spans="5:9" x14ac:dyDescent="0.2">
      <c r="G43" s="341" t="s">
        <v>509</v>
      </c>
      <c r="H43" s="336">
        <f t="shared" si="2"/>
        <v>8.8875000000000011</v>
      </c>
      <c r="I43" s="337">
        <v>40</v>
      </c>
    </row>
    <row r="44" spans="5:9" x14ac:dyDescent="0.2">
      <c r="G44" s="341" t="s">
        <v>510</v>
      </c>
      <c r="H44" s="336">
        <f t="shared" si="2"/>
        <v>8.8875000000000011</v>
      </c>
      <c r="I44" s="337">
        <v>41</v>
      </c>
    </row>
    <row r="45" spans="5:9" x14ac:dyDescent="0.2">
      <c r="G45" s="341" t="s">
        <v>511</v>
      </c>
      <c r="H45" s="336">
        <f t="shared" si="2"/>
        <v>8.8875000000000011</v>
      </c>
      <c r="I45" s="337">
        <v>42</v>
      </c>
    </row>
    <row r="46" spans="5:9" x14ac:dyDescent="0.2">
      <c r="G46" s="341" t="s">
        <v>512</v>
      </c>
      <c r="H46" s="336">
        <f t="shared" si="2"/>
        <v>8.8875000000000011</v>
      </c>
      <c r="I46" s="337">
        <v>43</v>
      </c>
    </row>
    <row r="47" spans="5:9" x14ac:dyDescent="0.2">
      <c r="G47" s="341" t="s">
        <v>513</v>
      </c>
      <c r="H47" s="336">
        <f t="shared" si="2"/>
        <v>8.8875000000000011</v>
      </c>
      <c r="I47" s="337">
        <v>44</v>
      </c>
    </row>
    <row r="48" spans="5:9" x14ac:dyDescent="0.2">
      <c r="G48" s="341" t="s">
        <v>514</v>
      </c>
      <c r="H48" s="336">
        <f t="shared" si="2"/>
        <v>8.8875000000000011</v>
      </c>
      <c r="I48" s="337">
        <v>45</v>
      </c>
    </row>
    <row r="49" spans="7:9" x14ac:dyDescent="0.2">
      <c r="G49" s="341" t="s">
        <v>515</v>
      </c>
      <c r="H49" s="336">
        <f t="shared" si="2"/>
        <v>8.8875000000000011</v>
      </c>
      <c r="I49" s="337">
        <v>46</v>
      </c>
    </row>
    <row r="50" spans="7:9" x14ac:dyDescent="0.2">
      <c r="G50" s="341" t="s">
        <v>516</v>
      </c>
      <c r="H50" s="336">
        <f t="shared" si="2"/>
        <v>8.8875000000000011</v>
      </c>
      <c r="I50" s="337">
        <v>47</v>
      </c>
    </row>
    <row r="51" spans="7:9" x14ac:dyDescent="0.2">
      <c r="G51" s="341" t="s">
        <v>517</v>
      </c>
      <c r="H51" s="336">
        <f t="shared" si="2"/>
        <v>8.8875000000000011</v>
      </c>
      <c r="I51" s="337">
        <v>48</v>
      </c>
    </row>
    <row r="52" spans="7:9" x14ac:dyDescent="0.2">
      <c r="G52" s="341" t="s">
        <v>518</v>
      </c>
      <c r="H52" s="336">
        <f t="shared" si="2"/>
        <v>8.8875000000000011</v>
      </c>
      <c r="I52" s="337">
        <v>49</v>
      </c>
    </row>
    <row r="53" spans="7:9" x14ac:dyDescent="0.2">
      <c r="G53" s="341" t="s">
        <v>519</v>
      </c>
      <c r="H53" s="336">
        <f t="shared" si="2"/>
        <v>8.8875000000000011</v>
      </c>
      <c r="I53" s="337">
        <v>50</v>
      </c>
    </row>
    <row r="54" spans="7:9" x14ac:dyDescent="0.2">
      <c r="G54" s="341" t="s">
        <v>520</v>
      </c>
      <c r="H54" s="336">
        <f t="shared" si="2"/>
        <v>8.8875000000000011</v>
      </c>
      <c r="I54" s="337">
        <v>51</v>
      </c>
    </row>
    <row r="55" spans="7:9" x14ac:dyDescent="0.2">
      <c r="G55" s="341" t="s">
        <v>521</v>
      </c>
      <c r="H55" s="336">
        <f t="shared" si="2"/>
        <v>8.8875000000000011</v>
      </c>
      <c r="I55" s="337">
        <v>52</v>
      </c>
    </row>
    <row r="56" spans="7:9" x14ac:dyDescent="0.2">
      <c r="G56" s="341" t="s">
        <v>522</v>
      </c>
      <c r="H56" s="336">
        <f t="shared" si="2"/>
        <v>8.8875000000000011</v>
      </c>
      <c r="I56" s="337">
        <v>53</v>
      </c>
    </row>
    <row r="57" spans="7:9" x14ac:dyDescent="0.2">
      <c r="G57" s="341" t="s">
        <v>523</v>
      </c>
      <c r="H57" s="336">
        <f t="shared" si="2"/>
        <v>8.8875000000000011</v>
      </c>
      <c r="I57" s="337">
        <v>54</v>
      </c>
    </row>
    <row r="58" spans="7:9" x14ac:dyDescent="0.2">
      <c r="G58" s="341" t="s">
        <v>524</v>
      </c>
      <c r="H58" s="336">
        <f t="shared" si="2"/>
        <v>8.8875000000000011</v>
      </c>
      <c r="I58" s="337">
        <v>55</v>
      </c>
    </row>
    <row r="59" spans="7:9" x14ac:dyDescent="0.2">
      <c r="G59" s="341" t="s">
        <v>525</v>
      </c>
      <c r="H59" s="336">
        <f t="shared" si="2"/>
        <v>8.8875000000000011</v>
      </c>
      <c r="I59" s="337">
        <v>56</v>
      </c>
    </row>
    <row r="60" spans="7:9" x14ac:dyDescent="0.2">
      <c r="G60" s="341" t="s">
        <v>526</v>
      </c>
      <c r="H60" s="336">
        <f t="shared" si="2"/>
        <v>8.8875000000000011</v>
      </c>
      <c r="I60" s="337">
        <v>57</v>
      </c>
    </row>
    <row r="61" spans="7:9" x14ac:dyDescent="0.2">
      <c r="G61" s="341" t="s">
        <v>527</v>
      </c>
      <c r="H61" s="336">
        <f t="shared" si="2"/>
        <v>8.8875000000000011</v>
      </c>
      <c r="I61" s="337">
        <v>58</v>
      </c>
    </row>
    <row r="62" spans="7:9" x14ac:dyDescent="0.2">
      <c r="G62" s="341" t="s">
        <v>508</v>
      </c>
      <c r="H62" s="336">
        <f t="shared" si="2"/>
        <v>8.8875000000000011</v>
      </c>
      <c r="I62" s="337">
        <v>59</v>
      </c>
    </row>
    <row r="63" spans="7:9" x14ac:dyDescent="0.2">
      <c r="G63" s="341" t="s">
        <v>528</v>
      </c>
      <c r="H63" s="336">
        <f t="shared" si="2"/>
        <v>8.8875000000000011</v>
      </c>
      <c r="I63" s="337">
        <v>60</v>
      </c>
    </row>
    <row r="64" spans="7:9" x14ac:dyDescent="0.2">
      <c r="G64" s="341" t="s">
        <v>529</v>
      </c>
      <c r="H64" s="336">
        <f t="shared" si="2"/>
        <v>8.8875000000000011</v>
      </c>
      <c r="I64" s="337">
        <v>61</v>
      </c>
    </row>
    <row r="65" spans="7:9" x14ac:dyDescent="0.2">
      <c r="G65" s="341" t="s">
        <v>530</v>
      </c>
      <c r="H65" s="336">
        <f t="shared" si="2"/>
        <v>8.8875000000000011</v>
      </c>
      <c r="I65" s="337">
        <v>62</v>
      </c>
    </row>
    <row r="66" spans="7:9" x14ac:dyDescent="0.2">
      <c r="G66" s="341" t="s">
        <v>531</v>
      </c>
      <c r="H66" s="336">
        <f t="shared" si="2"/>
        <v>8.8875000000000011</v>
      </c>
      <c r="I66" s="337">
        <v>63</v>
      </c>
    </row>
    <row r="67" spans="7:9" x14ac:dyDescent="0.2">
      <c r="G67" s="341" t="s">
        <v>532</v>
      </c>
      <c r="H67" s="336">
        <f t="shared" si="2"/>
        <v>8.8875000000000011</v>
      </c>
      <c r="I67" s="337">
        <v>64</v>
      </c>
    </row>
    <row r="68" spans="7:9" x14ac:dyDescent="0.2">
      <c r="G68" s="341" t="s">
        <v>533</v>
      </c>
      <c r="H68" s="336">
        <f t="shared" si="2"/>
        <v>8.8875000000000011</v>
      </c>
      <c r="I68" s="337">
        <v>65</v>
      </c>
    </row>
    <row r="69" spans="7:9" x14ac:dyDescent="0.2">
      <c r="G69" s="341" t="s">
        <v>534</v>
      </c>
      <c r="H69" s="336">
        <f t="shared" ref="H69:H100" si="3">$H$4</f>
        <v>8.8875000000000011</v>
      </c>
      <c r="I69" s="337">
        <v>66</v>
      </c>
    </row>
    <row r="70" spans="7:9" x14ac:dyDescent="0.2">
      <c r="G70" s="341" t="s">
        <v>535</v>
      </c>
      <c r="H70" s="336">
        <f t="shared" si="3"/>
        <v>8.8875000000000011</v>
      </c>
      <c r="I70" s="337">
        <v>67</v>
      </c>
    </row>
    <row r="71" spans="7:9" x14ac:dyDescent="0.2">
      <c r="G71" s="341" t="s">
        <v>536</v>
      </c>
      <c r="H71" s="336">
        <f t="shared" si="3"/>
        <v>8.8875000000000011</v>
      </c>
      <c r="I71" s="337">
        <v>68</v>
      </c>
    </row>
    <row r="72" spans="7:9" x14ac:dyDescent="0.2">
      <c r="G72" s="341" t="s">
        <v>537</v>
      </c>
      <c r="H72" s="336">
        <f t="shared" si="3"/>
        <v>8.8875000000000011</v>
      </c>
      <c r="I72" s="337">
        <v>69</v>
      </c>
    </row>
    <row r="73" spans="7:9" x14ac:dyDescent="0.2">
      <c r="G73" s="341" t="s">
        <v>538</v>
      </c>
      <c r="H73" s="336">
        <f t="shared" si="3"/>
        <v>8.8875000000000011</v>
      </c>
      <c r="I73" s="337">
        <v>70</v>
      </c>
    </row>
    <row r="74" spans="7:9" x14ac:dyDescent="0.2">
      <c r="G74" s="341" t="s">
        <v>539</v>
      </c>
      <c r="H74" s="336">
        <f t="shared" si="3"/>
        <v>8.8875000000000011</v>
      </c>
      <c r="I74" s="337">
        <v>71</v>
      </c>
    </row>
    <row r="75" spans="7:9" x14ac:dyDescent="0.2">
      <c r="G75" s="341" t="s">
        <v>540</v>
      </c>
      <c r="H75" s="336">
        <f t="shared" si="3"/>
        <v>8.8875000000000011</v>
      </c>
      <c r="I75" s="337">
        <v>72</v>
      </c>
    </row>
    <row r="76" spans="7:9" x14ac:dyDescent="0.2">
      <c r="G76" s="341" t="s">
        <v>541</v>
      </c>
      <c r="H76" s="336">
        <f t="shared" si="3"/>
        <v>8.8875000000000011</v>
      </c>
      <c r="I76" s="337">
        <v>73</v>
      </c>
    </row>
    <row r="77" spans="7:9" x14ac:dyDescent="0.2">
      <c r="G77" s="341" t="s">
        <v>542</v>
      </c>
      <c r="H77" s="336">
        <f t="shared" si="3"/>
        <v>8.8875000000000011</v>
      </c>
      <c r="I77" s="337">
        <v>74</v>
      </c>
    </row>
    <row r="78" spans="7:9" x14ac:dyDescent="0.2">
      <c r="G78" s="341" t="s">
        <v>543</v>
      </c>
      <c r="H78" s="336">
        <f t="shared" si="3"/>
        <v>8.8875000000000011</v>
      </c>
      <c r="I78" s="337">
        <v>75</v>
      </c>
    </row>
    <row r="79" spans="7:9" x14ac:dyDescent="0.2">
      <c r="G79" s="341" t="s">
        <v>544</v>
      </c>
      <c r="H79" s="336">
        <f t="shared" si="3"/>
        <v>8.8875000000000011</v>
      </c>
      <c r="I79" s="337">
        <v>76</v>
      </c>
    </row>
    <row r="80" spans="7:9" x14ac:dyDescent="0.2">
      <c r="G80" s="341" t="s">
        <v>545</v>
      </c>
      <c r="H80" s="336">
        <f t="shared" si="3"/>
        <v>8.8875000000000011</v>
      </c>
      <c r="I80" s="337">
        <v>77</v>
      </c>
    </row>
    <row r="81" spans="7:9" x14ac:dyDescent="0.2">
      <c r="G81" s="341" t="s">
        <v>546</v>
      </c>
      <c r="H81" s="336">
        <f t="shared" si="3"/>
        <v>8.8875000000000011</v>
      </c>
      <c r="I81" s="337">
        <v>78</v>
      </c>
    </row>
    <row r="82" spans="7:9" x14ac:dyDescent="0.2">
      <c r="G82" s="341" t="s">
        <v>547</v>
      </c>
      <c r="H82" s="336">
        <f t="shared" si="3"/>
        <v>8.8875000000000011</v>
      </c>
      <c r="I82" s="337">
        <v>79</v>
      </c>
    </row>
    <row r="83" spans="7:9" x14ac:dyDescent="0.2">
      <c r="G83" s="341" t="s">
        <v>548</v>
      </c>
      <c r="H83" s="336">
        <f t="shared" si="3"/>
        <v>8.8875000000000011</v>
      </c>
      <c r="I83" s="337">
        <v>80</v>
      </c>
    </row>
    <row r="84" spans="7:9" x14ac:dyDescent="0.2">
      <c r="G84" s="341" t="s">
        <v>549</v>
      </c>
      <c r="H84" s="336">
        <f t="shared" si="3"/>
        <v>8.8875000000000011</v>
      </c>
      <c r="I84" s="337">
        <v>81</v>
      </c>
    </row>
    <row r="85" spans="7:9" x14ac:dyDescent="0.2">
      <c r="G85" s="341" t="s">
        <v>550</v>
      </c>
      <c r="H85" s="336">
        <f t="shared" si="3"/>
        <v>8.8875000000000011</v>
      </c>
      <c r="I85" s="337">
        <v>82</v>
      </c>
    </row>
    <row r="86" spans="7:9" x14ac:dyDescent="0.2">
      <c r="G86" s="341" t="s">
        <v>551</v>
      </c>
      <c r="H86" s="336">
        <f t="shared" si="3"/>
        <v>8.8875000000000011</v>
      </c>
      <c r="I86" s="337">
        <v>83</v>
      </c>
    </row>
    <row r="87" spans="7:9" x14ac:dyDescent="0.2">
      <c r="G87" s="341" t="s">
        <v>552</v>
      </c>
      <c r="H87" s="336">
        <f t="shared" si="3"/>
        <v>8.8875000000000011</v>
      </c>
      <c r="I87" s="337">
        <v>84</v>
      </c>
    </row>
    <row r="88" spans="7:9" x14ac:dyDescent="0.2">
      <c r="G88" s="341" t="s">
        <v>553</v>
      </c>
      <c r="H88" s="336">
        <f t="shared" si="3"/>
        <v>8.8875000000000011</v>
      </c>
      <c r="I88" s="337">
        <v>85</v>
      </c>
    </row>
    <row r="89" spans="7:9" x14ac:dyDescent="0.2">
      <c r="G89" s="341" t="s">
        <v>554</v>
      </c>
      <c r="H89" s="336">
        <f t="shared" si="3"/>
        <v>8.8875000000000011</v>
      </c>
      <c r="I89" s="337">
        <v>86</v>
      </c>
    </row>
    <row r="90" spans="7:9" x14ac:dyDescent="0.2">
      <c r="G90" s="341" t="s">
        <v>555</v>
      </c>
      <c r="H90" s="336">
        <f t="shared" si="3"/>
        <v>8.8875000000000011</v>
      </c>
      <c r="I90" s="337">
        <v>87</v>
      </c>
    </row>
    <row r="91" spans="7:9" x14ac:dyDescent="0.2">
      <c r="G91" s="341" t="s">
        <v>556</v>
      </c>
      <c r="H91" s="336">
        <f t="shared" si="3"/>
        <v>8.8875000000000011</v>
      </c>
      <c r="I91" s="337">
        <v>88</v>
      </c>
    </row>
    <row r="92" spans="7:9" x14ac:dyDescent="0.2">
      <c r="G92" s="341" t="s">
        <v>557</v>
      </c>
      <c r="H92" s="336">
        <f t="shared" si="3"/>
        <v>8.8875000000000011</v>
      </c>
      <c r="I92" s="337">
        <v>89</v>
      </c>
    </row>
    <row r="93" spans="7:9" x14ac:dyDescent="0.2">
      <c r="G93" s="341" t="s">
        <v>558</v>
      </c>
      <c r="H93" s="336">
        <f t="shared" si="3"/>
        <v>8.8875000000000011</v>
      </c>
      <c r="I93" s="337">
        <v>90</v>
      </c>
    </row>
    <row r="94" spans="7:9" x14ac:dyDescent="0.2">
      <c r="G94" s="341" t="s">
        <v>559</v>
      </c>
      <c r="H94" s="336">
        <f t="shared" si="3"/>
        <v>8.8875000000000011</v>
      </c>
      <c r="I94" s="337">
        <v>91</v>
      </c>
    </row>
    <row r="95" spans="7:9" x14ac:dyDescent="0.2">
      <c r="G95" s="341" t="s">
        <v>560</v>
      </c>
      <c r="H95" s="336">
        <f t="shared" si="3"/>
        <v>8.8875000000000011</v>
      </c>
      <c r="I95" s="337">
        <v>92</v>
      </c>
    </row>
    <row r="96" spans="7:9" x14ac:dyDescent="0.2">
      <c r="G96" s="341" t="s">
        <v>561</v>
      </c>
      <c r="H96" s="336">
        <f t="shared" si="3"/>
        <v>8.8875000000000011</v>
      </c>
      <c r="I96" s="337">
        <v>93</v>
      </c>
    </row>
    <row r="97" spans="7:9" x14ac:dyDescent="0.2">
      <c r="G97" s="341" t="s">
        <v>562</v>
      </c>
      <c r="H97" s="336">
        <f t="shared" si="3"/>
        <v>8.8875000000000011</v>
      </c>
      <c r="I97" s="337">
        <v>94</v>
      </c>
    </row>
    <row r="98" spans="7:9" x14ac:dyDescent="0.2">
      <c r="G98" s="341" t="s">
        <v>563</v>
      </c>
      <c r="H98" s="336">
        <f t="shared" si="3"/>
        <v>8.8875000000000011</v>
      </c>
      <c r="I98" s="337">
        <v>95</v>
      </c>
    </row>
    <row r="99" spans="7:9" x14ac:dyDescent="0.2">
      <c r="G99" s="341" t="s">
        <v>564</v>
      </c>
      <c r="H99" s="336">
        <f t="shared" si="3"/>
        <v>8.8875000000000011</v>
      </c>
      <c r="I99" s="337">
        <v>96</v>
      </c>
    </row>
    <row r="100" spans="7:9" x14ac:dyDescent="0.2">
      <c r="G100" s="341" t="s">
        <v>565</v>
      </c>
      <c r="H100" s="336">
        <f t="shared" si="3"/>
        <v>8.8875000000000011</v>
      </c>
      <c r="I100" s="337">
        <v>97</v>
      </c>
    </row>
    <row r="101" spans="7:9" x14ac:dyDescent="0.2">
      <c r="G101" s="341" t="s">
        <v>566</v>
      </c>
      <c r="H101" s="336">
        <f t="shared" ref="H101:H114" si="4">$H$4</f>
        <v>8.8875000000000011</v>
      </c>
      <c r="I101" s="337">
        <v>98</v>
      </c>
    </row>
    <row r="102" spans="7:9" x14ac:dyDescent="0.2">
      <c r="G102" s="341" t="s">
        <v>567</v>
      </c>
      <c r="H102" s="336">
        <f t="shared" si="4"/>
        <v>8.8875000000000011</v>
      </c>
      <c r="I102" s="337">
        <v>99</v>
      </c>
    </row>
    <row r="103" spans="7:9" x14ac:dyDescent="0.2">
      <c r="G103" s="341" t="s">
        <v>568</v>
      </c>
      <c r="H103" s="336">
        <f t="shared" si="4"/>
        <v>8.8875000000000011</v>
      </c>
      <c r="I103" s="337">
        <v>100</v>
      </c>
    </row>
    <row r="104" spans="7:9" x14ac:dyDescent="0.2">
      <c r="G104" s="341" t="s">
        <v>569</v>
      </c>
      <c r="H104" s="336">
        <f t="shared" si="4"/>
        <v>8.8875000000000011</v>
      </c>
      <c r="I104" s="337">
        <v>101</v>
      </c>
    </row>
    <row r="105" spans="7:9" x14ac:dyDescent="0.2">
      <c r="G105" s="341" t="s">
        <v>570</v>
      </c>
      <c r="H105" s="336">
        <f t="shared" si="4"/>
        <v>8.8875000000000011</v>
      </c>
      <c r="I105" s="337">
        <v>102</v>
      </c>
    </row>
    <row r="106" spans="7:9" x14ac:dyDescent="0.2">
      <c r="G106" s="341" t="s">
        <v>571</v>
      </c>
      <c r="H106" s="336">
        <f t="shared" si="4"/>
        <v>8.8875000000000011</v>
      </c>
      <c r="I106" s="337">
        <v>103</v>
      </c>
    </row>
    <row r="107" spans="7:9" x14ac:dyDescent="0.2">
      <c r="G107" s="341" t="s">
        <v>572</v>
      </c>
      <c r="H107" s="336">
        <f t="shared" si="4"/>
        <v>8.8875000000000011</v>
      </c>
      <c r="I107" s="337">
        <v>104</v>
      </c>
    </row>
    <row r="108" spans="7:9" x14ac:dyDescent="0.2">
      <c r="G108" s="341" t="s">
        <v>573</v>
      </c>
      <c r="H108" s="336">
        <f t="shared" si="4"/>
        <v>8.8875000000000011</v>
      </c>
      <c r="I108" s="337">
        <v>105</v>
      </c>
    </row>
    <row r="109" spans="7:9" x14ac:dyDescent="0.2">
      <c r="G109" s="341" t="s">
        <v>574</v>
      </c>
      <c r="H109" s="336">
        <f t="shared" si="4"/>
        <v>8.8875000000000011</v>
      </c>
      <c r="I109" s="337">
        <v>106</v>
      </c>
    </row>
    <row r="110" spans="7:9" x14ac:dyDescent="0.2">
      <c r="G110" s="341" t="s">
        <v>575</v>
      </c>
      <c r="H110" s="336">
        <f t="shared" si="4"/>
        <v>8.8875000000000011</v>
      </c>
      <c r="I110" s="337">
        <v>107</v>
      </c>
    </row>
    <row r="111" spans="7:9" x14ac:dyDescent="0.2">
      <c r="G111" s="341" t="s">
        <v>576</v>
      </c>
      <c r="H111" s="336">
        <f t="shared" si="4"/>
        <v>8.8875000000000011</v>
      </c>
      <c r="I111" s="337">
        <v>108</v>
      </c>
    </row>
    <row r="112" spans="7:9" x14ac:dyDescent="0.2">
      <c r="G112" s="341" t="s">
        <v>577</v>
      </c>
      <c r="H112" s="336">
        <f t="shared" si="4"/>
        <v>8.8875000000000011</v>
      </c>
      <c r="I112" s="337">
        <v>109</v>
      </c>
    </row>
    <row r="113" spans="7:9" x14ac:dyDescent="0.2">
      <c r="G113" s="341" t="s">
        <v>885</v>
      </c>
      <c r="H113" s="336">
        <f t="shared" si="4"/>
        <v>8.8875000000000011</v>
      </c>
      <c r="I113" s="337">
        <v>110</v>
      </c>
    </row>
    <row r="114" spans="7:9" ht="13.5" thickBot="1" x14ac:dyDescent="0.25">
      <c r="G114" s="342" t="s">
        <v>578</v>
      </c>
      <c r="H114" s="343">
        <f t="shared" si="4"/>
        <v>8.8875000000000011</v>
      </c>
      <c r="I114" s="344">
        <v>111</v>
      </c>
    </row>
    <row r="115" spans="7:9" ht="13.5" thickBot="1" x14ac:dyDescent="0.25">
      <c r="G115" s="345" t="s">
        <v>507</v>
      </c>
      <c r="H115" s="346">
        <f>'DonnesP-Sajade'!E211</f>
        <v>29.7</v>
      </c>
      <c r="I115" s="347"/>
    </row>
    <row r="116" spans="7:9" x14ac:dyDescent="0.2">
      <c r="I116" s="347"/>
    </row>
    <row r="117" spans="7:9" x14ac:dyDescent="0.2">
      <c r="I117" s="347"/>
    </row>
    <row r="118" spans="7:9" x14ac:dyDescent="0.2">
      <c r="I118" s="347"/>
    </row>
    <row r="119" spans="7:9" x14ac:dyDescent="0.2">
      <c r="I119" s="347"/>
    </row>
    <row r="120" spans="7:9" x14ac:dyDescent="0.2">
      <c r="I120" s="347"/>
    </row>
    <row r="121" spans="7:9" x14ac:dyDescent="0.2">
      <c r="I121" s="347"/>
    </row>
    <row r="122" spans="7:9" x14ac:dyDescent="0.2">
      <c r="I122" s="347"/>
    </row>
    <row r="123" spans="7:9" x14ac:dyDescent="0.2">
      <c r="I123" s="347"/>
    </row>
    <row r="124" spans="7:9" x14ac:dyDescent="0.2">
      <c r="I124" s="347"/>
    </row>
    <row r="125" spans="7:9" x14ac:dyDescent="0.2">
      <c r="I125" s="347"/>
    </row>
    <row r="126" spans="7:9" x14ac:dyDescent="0.2">
      <c r="I126" s="347"/>
    </row>
    <row r="127" spans="7:9" x14ac:dyDescent="0.2">
      <c r="I127" s="347"/>
    </row>
    <row r="128" spans="7:9" x14ac:dyDescent="0.2">
      <c r="I128" s="347"/>
    </row>
    <row r="129" spans="9:9" x14ac:dyDescent="0.2">
      <c r="I129" s="347"/>
    </row>
    <row r="130" spans="9:9" x14ac:dyDescent="0.2">
      <c r="I130" s="347"/>
    </row>
    <row r="131" spans="9:9" x14ac:dyDescent="0.2">
      <c r="I131" s="347"/>
    </row>
    <row r="132" spans="9:9" x14ac:dyDescent="0.2">
      <c r="I132" s="347"/>
    </row>
  </sheetData>
  <sheetProtection algorithmName="SHA-512" hashValue="mKofpQyNIQWcQeI/qmhSA4VvHW3ilQ3mI6jl5ywTEMKqIcYh+iTrtdC1EpE4Hu4htOdAobv7QGOYd6aj86AaCA==" saltValue="Wak7zQ2dYtIcfUjVxZx6kQ==" spinCount="100000" sheet="1" objects="1" scenarios="1"/>
  <mergeCells count="3">
    <mergeCell ref="E12:F12"/>
    <mergeCell ref="A2:C2"/>
    <mergeCell ref="E29:F2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16B8E-AA30-4983-8119-684D883A571A}">
  <sheetPr codeName="Feuil3"/>
  <dimension ref="A2:G87"/>
  <sheetViews>
    <sheetView workbookViewId="0"/>
  </sheetViews>
  <sheetFormatPr baseColWidth="10" defaultRowHeight="12.75" x14ac:dyDescent="0.2"/>
  <cols>
    <col min="1" max="1" width="43.28515625" style="388" customWidth="1"/>
    <col min="2" max="2" width="18.85546875" style="387" customWidth="1"/>
  </cols>
  <sheetData>
    <row r="2" spans="1:7" ht="60" customHeight="1" x14ac:dyDescent="0.2">
      <c r="A2" s="388" t="s">
        <v>981</v>
      </c>
      <c r="B2" s="389"/>
    </row>
    <row r="3" spans="1:7" ht="60" customHeight="1" x14ac:dyDescent="0.2">
      <c r="A3" s="388" t="s">
        <v>845</v>
      </c>
      <c r="B3" s="389"/>
    </row>
    <row r="4" spans="1:7" ht="60" customHeight="1" x14ac:dyDescent="0.2">
      <c r="A4" s="388" t="s">
        <v>982</v>
      </c>
      <c r="B4" s="389"/>
    </row>
    <row r="5" spans="1:7" ht="60" customHeight="1" x14ac:dyDescent="0.2">
      <c r="A5" s="388" t="s">
        <v>846</v>
      </c>
      <c r="B5" s="389"/>
      <c r="G5" s="400"/>
    </row>
    <row r="6" spans="1:7" ht="60" customHeight="1" x14ac:dyDescent="0.2">
      <c r="A6" s="388" t="s">
        <v>983</v>
      </c>
      <c r="B6" s="389"/>
      <c r="G6" s="400"/>
    </row>
    <row r="7" spans="1:7" ht="60" customHeight="1" x14ac:dyDescent="0.2">
      <c r="A7" s="388" t="s">
        <v>984</v>
      </c>
      <c r="B7" s="389"/>
      <c r="G7" s="400"/>
    </row>
    <row r="8" spans="1:7" ht="60" customHeight="1" x14ac:dyDescent="0.2">
      <c r="A8" s="388" t="s">
        <v>986</v>
      </c>
      <c r="B8" s="389"/>
      <c r="G8" s="400"/>
    </row>
    <row r="9" spans="1:7" ht="60" customHeight="1" x14ac:dyDescent="0.2">
      <c r="A9" s="388" t="s">
        <v>985</v>
      </c>
      <c r="B9" s="389"/>
    </row>
    <row r="10" spans="1:7" ht="60" customHeight="1" x14ac:dyDescent="0.2">
      <c r="A10" s="388" t="s">
        <v>55</v>
      </c>
      <c r="B10" s="389"/>
    </row>
    <row r="11" spans="1:7" ht="60" customHeight="1" x14ac:dyDescent="0.2">
      <c r="A11" s="388" t="s">
        <v>987</v>
      </c>
      <c r="B11" s="389"/>
    </row>
    <row r="12" spans="1:7" ht="60" customHeight="1" x14ac:dyDescent="0.2">
      <c r="A12" s="388" t="s">
        <v>1143</v>
      </c>
      <c r="B12" s="389"/>
    </row>
    <row r="13" spans="1:7" ht="60" customHeight="1" x14ac:dyDescent="0.2">
      <c r="A13" s="388" t="s">
        <v>1145</v>
      </c>
      <c r="B13" s="389"/>
    </row>
    <row r="14" spans="1:7" ht="60" customHeight="1" x14ac:dyDescent="0.2">
      <c r="A14" s="388" t="s">
        <v>1147</v>
      </c>
      <c r="B14" s="389"/>
    </row>
    <row r="15" spans="1:7" ht="60" customHeight="1" x14ac:dyDescent="0.2">
      <c r="A15" s="388" t="s">
        <v>1047</v>
      </c>
      <c r="B15" s="389"/>
    </row>
    <row r="16" spans="1:7" ht="60" customHeight="1" x14ac:dyDescent="0.2">
      <c r="A16" s="388" t="s">
        <v>415</v>
      </c>
      <c r="B16" s="389"/>
    </row>
    <row r="17" spans="1:2" ht="60" customHeight="1" x14ac:dyDescent="0.2">
      <c r="A17" s="388" t="s">
        <v>990</v>
      </c>
      <c r="B17" s="389"/>
    </row>
    <row r="18" spans="1:2" ht="60" customHeight="1" x14ac:dyDescent="0.2">
      <c r="A18" s="388" t="s">
        <v>991</v>
      </c>
      <c r="B18" s="389"/>
    </row>
    <row r="19" spans="1:2" ht="60" customHeight="1" x14ac:dyDescent="0.2">
      <c r="A19" s="388" t="s">
        <v>416</v>
      </c>
      <c r="B19" s="389"/>
    </row>
    <row r="20" spans="1:2" ht="60" customHeight="1" x14ac:dyDescent="0.2">
      <c r="A20" s="388" t="s">
        <v>992</v>
      </c>
      <c r="B20" s="389"/>
    </row>
    <row r="21" spans="1:2" ht="60" customHeight="1" x14ac:dyDescent="0.2">
      <c r="A21" s="388" t="s">
        <v>1070</v>
      </c>
      <c r="B21" s="389"/>
    </row>
    <row r="22" spans="1:2" ht="60" customHeight="1" x14ac:dyDescent="0.2">
      <c r="A22" s="388" t="s">
        <v>1072</v>
      </c>
      <c r="B22" s="389"/>
    </row>
    <row r="23" spans="1:2" ht="60" customHeight="1" x14ac:dyDescent="0.2">
      <c r="A23" s="388" t="s">
        <v>993</v>
      </c>
      <c r="B23" s="389"/>
    </row>
    <row r="24" spans="1:2" ht="60" customHeight="1" x14ac:dyDescent="0.2">
      <c r="A24" s="388" t="s">
        <v>994</v>
      </c>
      <c r="B24" s="389"/>
    </row>
    <row r="25" spans="1:2" ht="60" customHeight="1" x14ac:dyDescent="0.2">
      <c r="A25" s="388" t="s">
        <v>995</v>
      </c>
      <c r="B25" s="389"/>
    </row>
    <row r="26" spans="1:2" ht="60" customHeight="1" x14ac:dyDescent="0.2">
      <c r="A26" s="388" t="s">
        <v>1149</v>
      </c>
      <c r="B26" s="389"/>
    </row>
    <row r="27" spans="1:2" ht="60" customHeight="1" x14ac:dyDescent="0.2">
      <c r="A27" s="388" t="s">
        <v>1151</v>
      </c>
      <c r="B27" s="389"/>
    </row>
    <row r="28" spans="1:2" ht="60" customHeight="1" x14ac:dyDescent="0.2">
      <c r="A28" s="388" t="s">
        <v>996</v>
      </c>
      <c r="B28" s="389"/>
    </row>
    <row r="29" spans="1:2" ht="60" customHeight="1" x14ac:dyDescent="0.2">
      <c r="A29" s="388" t="s">
        <v>997</v>
      </c>
      <c r="B29" s="389"/>
    </row>
    <row r="30" spans="1:2" ht="60" customHeight="1" x14ac:dyDescent="0.2">
      <c r="A30" s="388" t="s">
        <v>1153</v>
      </c>
      <c r="B30" s="389"/>
    </row>
    <row r="31" spans="1:2" ht="60" customHeight="1" x14ac:dyDescent="0.2">
      <c r="A31" s="388" t="s">
        <v>1074</v>
      </c>
      <c r="B31" s="389"/>
    </row>
    <row r="32" spans="1:2" ht="60" customHeight="1" x14ac:dyDescent="0.2">
      <c r="A32" s="388" t="s">
        <v>1075</v>
      </c>
      <c r="B32" s="389"/>
    </row>
    <row r="33" spans="1:3" ht="60" customHeight="1" x14ac:dyDescent="0.2">
      <c r="A33" s="388" t="s">
        <v>1076</v>
      </c>
      <c r="B33" s="389"/>
    </row>
    <row r="34" spans="1:3" ht="60" customHeight="1" x14ac:dyDescent="0.2">
      <c r="A34" s="388" t="s">
        <v>1077</v>
      </c>
      <c r="B34" s="389"/>
    </row>
    <row r="35" spans="1:3" ht="60" customHeight="1" x14ac:dyDescent="0.2">
      <c r="A35" s="388" t="s">
        <v>988</v>
      </c>
      <c r="B35" s="389"/>
      <c r="C35" s="42"/>
    </row>
    <row r="36" spans="1:3" ht="60" customHeight="1" x14ac:dyDescent="0.2">
      <c r="A36" s="388" t="s">
        <v>1078</v>
      </c>
      <c r="B36" s="389"/>
    </row>
    <row r="37" spans="1:3" ht="60" customHeight="1" x14ac:dyDescent="0.2">
      <c r="A37" s="388" t="s">
        <v>1079</v>
      </c>
      <c r="B37" s="389"/>
    </row>
    <row r="38" spans="1:3" ht="60" customHeight="1" x14ac:dyDescent="0.2">
      <c r="A38" s="388" t="s">
        <v>1080</v>
      </c>
      <c r="B38" s="389"/>
    </row>
    <row r="39" spans="1:3" ht="60" customHeight="1" x14ac:dyDescent="0.2">
      <c r="A39" s="388" t="s">
        <v>1082</v>
      </c>
      <c r="B39" s="389"/>
    </row>
    <row r="40" spans="1:3" ht="60" customHeight="1" x14ac:dyDescent="0.2">
      <c r="A40" s="388" t="s">
        <v>1084</v>
      </c>
      <c r="B40" s="389"/>
    </row>
    <row r="41" spans="1:3" ht="60" customHeight="1" x14ac:dyDescent="0.2">
      <c r="A41" s="388" t="s">
        <v>1085</v>
      </c>
      <c r="B41" s="389"/>
    </row>
    <row r="42" spans="1:3" ht="60" customHeight="1" x14ac:dyDescent="0.2">
      <c r="A42" s="388" t="s">
        <v>1087</v>
      </c>
      <c r="B42" s="389"/>
    </row>
    <row r="43" spans="1:3" ht="60" customHeight="1" x14ac:dyDescent="0.2">
      <c r="A43" s="388" t="s">
        <v>1088</v>
      </c>
      <c r="B43" s="389"/>
    </row>
    <row r="44" spans="1:3" ht="60" customHeight="1" x14ac:dyDescent="0.2">
      <c r="A44" s="388" t="s">
        <v>1089</v>
      </c>
      <c r="B44" s="389"/>
    </row>
    <row r="45" spans="1:3" ht="60" customHeight="1" x14ac:dyDescent="0.2">
      <c r="A45" s="388" t="s">
        <v>1090</v>
      </c>
      <c r="B45" s="389"/>
    </row>
    <row r="46" spans="1:3" ht="60" customHeight="1" x14ac:dyDescent="0.2">
      <c r="A46" s="388" t="s">
        <v>1092</v>
      </c>
      <c r="B46" s="389"/>
    </row>
    <row r="47" spans="1:3" ht="60" customHeight="1" x14ac:dyDescent="0.2">
      <c r="A47" s="388" t="s">
        <v>847</v>
      </c>
      <c r="B47" s="389"/>
    </row>
    <row r="48" spans="1:3" ht="60" customHeight="1" x14ac:dyDescent="0.2">
      <c r="A48" s="388" t="s">
        <v>1093</v>
      </c>
      <c r="B48" s="389"/>
    </row>
    <row r="49" spans="1:2" ht="60" customHeight="1" x14ac:dyDescent="0.2">
      <c r="A49" s="388" t="s">
        <v>1094</v>
      </c>
      <c r="B49" s="389"/>
    </row>
    <row r="50" spans="1:2" ht="60" customHeight="1" x14ac:dyDescent="0.2">
      <c r="A50" s="388" t="s">
        <v>1096</v>
      </c>
      <c r="B50" s="390"/>
    </row>
    <row r="51" spans="1:2" ht="60" customHeight="1" x14ac:dyDescent="0.2">
      <c r="A51" s="388" t="s">
        <v>1097</v>
      </c>
      <c r="B51" s="389"/>
    </row>
    <row r="52" spans="1:2" ht="60" customHeight="1" x14ac:dyDescent="0.2">
      <c r="A52" s="388" t="s">
        <v>1098</v>
      </c>
      <c r="B52" s="389"/>
    </row>
    <row r="53" spans="1:2" ht="60" customHeight="1" x14ac:dyDescent="0.2">
      <c r="A53" s="388" t="s">
        <v>848</v>
      </c>
      <c r="B53" s="389"/>
    </row>
    <row r="54" spans="1:2" ht="60" customHeight="1" x14ac:dyDescent="0.2">
      <c r="A54" s="388" t="s">
        <v>849</v>
      </c>
      <c r="B54" s="389"/>
    </row>
    <row r="55" spans="1:2" ht="60" customHeight="1" x14ac:dyDescent="0.2">
      <c r="A55" s="388" t="s">
        <v>1100</v>
      </c>
      <c r="B55" s="389"/>
    </row>
    <row r="56" spans="1:2" ht="60" customHeight="1" x14ac:dyDescent="0.2">
      <c r="A56" s="388" t="s">
        <v>1101</v>
      </c>
      <c r="B56" s="389"/>
    </row>
    <row r="57" spans="1:2" ht="60" customHeight="1" x14ac:dyDescent="0.2">
      <c r="A57" s="388" t="s">
        <v>1102</v>
      </c>
      <c r="B57" s="389"/>
    </row>
    <row r="58" spans="1:2" ht="60" customHeight="1" x14ac:dyDescent="0.2">
      <c r="A58" s="388" t="s">
        <v>1104</v>
      </c>
      <c r="B58" s="389"/>
    </row>
    <row r="59" spans="1:2" ht="60" customHeight="1" x14ac:dyDescent="0.2">
      <c r="A59" s="388" t="s">
        <v>1106</v>
      </c>
      <c r="B59" s="389"/>
    </row>
    <row r="60" spans="1:2" ht="60" customHeight="1" x14ac:dyDescent="0.2">
      <c r="A60" s="388" t="s">
        <v>1108</v>
      </c>
      <c r="B60" s="389"/>
    </row>
    <row r="61" spans="1:2" ht="60" customHeight="1" x14ac:dyDescent="0.2">
      <c r="A61" s="388" t="s">
        <v>1156</v>
      </c>
      <c r="B61" s="389"/>
    </row>
    <row r="62" spans="1:2" ht="60" customHeight="1" x14ac:dyDescent="0.2">
      <c r="A62" s="388" t="s">
        <v>1157</v>
      </c>
      <c r="B62" s="389"/>
    </row>
    <row r="63" spans="1:2" ht="60" customHeight="1" x14ac:dyDescent="0.2">
      <c r="A63" s="388" t="s">
        <v>1109</v>
      </c>
      <c r="B63" s="389"/>
    </row>
    <row r="64" spans="1:2" ht="60" customHeight="1" x14ac:dyDescent="0.2">
      <c r="A64" s="388" t="s">
        <v>1110</v>
      </c>
      <c r="B64" s="389"/>
    </row>
    <row r="65" spans="1:2" ht="60" customHeight="1" x14ac:dyDescent="0.2">
      <c r="A65" s="388" t="s">
        <v>1111</v>
      </c>
      <c r="B65" s="389"/>
    </row>
    <row r="66" spans="1:2" ht="60" customHeight="1" x14ac:dyDescent="0.2">
      <c r="A66" s="388" t="s">
        <v>1112</v>
      </c>
      <c r="B66" s="389"/>
    </row>
    <row r="67" spans="1:2" ht="60" customHeight="1" x14ac:dyDescent="0.2">
      <c r="A67" s="388" t="s">
        <v>1113</v>
      </c>
      <c r="B67" s="389"/>
    </row>
    <row r="68" spans="1:2" ht="60" customHeight="1" x14ac:dyDescent="0.2">
      <c r="A68" s="388" t="s">
        <v>1114</v>
      </c>
      <c r="B68" s="389"/>
    </row>
    <row r="69" spans="1:2" ht="60" customHeight="1" x14ac:dyDescent="0.2">
      <c r="A69" s="388" t="s">
        <v>1116</v>
      </c>
      <c r="B69" s="389"/>
    </row>
    <row r="70" spans="1:2" ht="60" customHeight="1" x14ac:dyDescent="0.2">
      <c r="A70" s="388" t="s">
        <v>1118</v>
      </c>
      <c r="B70" s="389"/>
    </row>
    <row r="71" spans="1:2" ht="60" customHeight="1" x14ac:dyDescent="0.2">
      <c r="A71" s="388" t="s">
        <v>1120</v>
      </c>
      <c r="B71" s="389"/>
    </row>
    <row r="72" spans="1:2" ht="60" customHeight="1" x14ac:dyDescent="0.2">
      <c r="A72" s="388" t="s">
        <v>1122</v>
      </c>
      <c r="B72" s="389"/>
    </row>
    <row r="73" spans="1:2" ht="60" customHeight="1" x14ac:dyDescent="0.2">
      <c r="A73" s="388" t="s">
        <v>999</v>
      </c>
      <c r="B73" s="389"/>
    </row>
    <row r="74" spans="1:2" ht="60" customHeight="1" x14ac:dyDescent="0.2">
      <c r="A74" s="388" t="s">
        <v>1001</v>
      </c>
      <c r="B74" s="389"/>
    </row>
    <row r="75" spans="1:2" ht="60" customHeight="1" x14ac:dyDescent="0.2">
      <c r="A75" s="388" t="s">
        <v>1003</v>
      </c>
      <c r="B75" s="389"/>
    </row>
    <row r="76" spans="1:2" ht="60" customHeight="1" x14ac:dyDescent="0.2">
      <c r="A76" s="388" t="s">
        <v>1005</v>
      </c>
      <c r="B76" s="389"/>
    </row>
    <row r="77" spans="1:2" ht="60" customHeight="1" x14ac:dyDescent="0.2">
      <c r="A77" s="388" t="s">
        <v>1007</v>
      </c>
      <c r="B77" s="389"/>
    </row>
    <row r="78" spans="1:2" ht="60" customHeight="1" x14ac:dyDescent="0.2">
      <c r="A78" s="388" t="s">
        <v>1009</v>
      </c>
      <c r="B78" s="389"/>
    </row>
    <row r="79" spans="1:2" ht="60" customHeight="1" x14ac:dyDescent="0.2">
      <c r="A79" s="388" t="s">
        <v>1011</v>
      </c>
      <c r="B79" s="389"/>
    </row>
    <row r="80" spans="1:2" ht="60" customHeight="1" x14ac:dyDescent="0.2">
      <c r="A80" s="388" t="s">
        <v>1013</v>
      </c>
      <c r="B80" s="389"/>
    </row>
    <row r="81" spans="1:2" ht="60" customHeight="1" x14ac:dyDescent="0.2">
      <c r="A81" s="388" t="s">
        <v>417</v>
      </c>
      <c r="B81" s="389"/>
    </row>
    <row r="82" spans="1:2" ht="60" customHeight="1" x14ac:dyDescent="0.2">
      <c r="A82" s="388" t="s">
        <v>1125</v>
      </c>
      <c r="B82" s="389"/>
    </row>
    <row r="83" spans="1:2" ht="60" customHeight="1" x14ac:dyDescent="0.2">
      <c r="A83" s="388" t="s">
        <v>1127</v>
      </c>
      <c r="B83" s="389"/>
    </row>
    <row r="84" spans="1:2" ht="60" customHeight="1" x14ac:dyDescent="0.2">
      <c r="A84" s="388" t="s">
        <v>1129</v>
      </c>
      <c r="B84" s="389"/>
    </row>
    <row r="85" spans="1:2" ht="60" customHeight="1" x14ac:dyDescent="0.2">
      <c r="A85" s="388" t="s">
        <v>1131</v>
      </c>
      <c r="B85" s="389"/>
    </row>
    <row r="86" spans="1:2" ht="60" customHeight="1" x14ac:dyDescent="0.2">
      <c r="A86" s="388" t="s">
        <v>1133</v>
      </c>
      <c r="B86" s="389"/>
    </row>
    <row r="87" spans="1:2" ht="60" customHeight="1" x14ac:dyDescent="0.2">
      <c r="A87" s="388" t="s">
        <v>1135</v>
      </c>
      <c r="B87" s="389"/>
    </row>
  </sheetData>
  <sheetProtection algorithmName="SHA-512" hashValue="dJ4GCBQw60TPmmlR+frR2lStp6FvOtcPBy0RWun8vS5WOo9xAs8v++5d36QA3Jh5DAB5vGyaL3trZ72Os6hSrQ==" saltValue="ILIHAprmpx/7jRhAX4GQ2A=="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4"/>
  <dimension ref="A1:AL389"/>
  <sheetViews>
    <sheetView workbookViewId="0">
      <selection activeCell="C2" sqref="C2"/>
    </sheetView>
  </sheetViews>
  <sheetFormatPr baseColWidth="10" defaultRowHeight="12.75" x14ac:dyDescent="0.2"/>
  <cols>
    <col min="1" max="1" width="2.7109375" style="511" customWidth="1"/>
    <col min="2" max="2" width="17.140625" style="277" bestFit="1" customWidth="1"/>
    <col min="3" max="3" width="43.42578125" style="512" bestFit="1" customWidth="1"/>
    <col min="4" max="4" width="9.5703125" style="512" bestFit="1" customWidth="1"/>
    <col min="5" max="5" width="11.28515625" style="466" customWidth="1"/>
    <col min="6" max="6" width="4.7109375" style="512" customWidth="1"/>
    <col min="7" max="7" width="11.42578125" style="412"/>
    <col min="8" max="8" width="1.7109375" style="413" customWidth="1"/>
    <col min="9" max="32" width="12.7109375" style="412" customWidth="1"/>
    <col min="33" max="34" width="11.42578125" style="415"/>
    <col min="35" max="35" width="6.5703125" style="412" customWidth="1"/>
    <col min="36" max="36" width="8.140625" style="2" customWidth="1"/>
    <col min="37" max="256" width="11.42578125" style="412"/>
    <col min="257" max="257" width="2.7109375" style="412" customWidth="1"/>
    <col min="258" max="258" width="15.42578125" style="412" bestFit="1" customWidth="1"/>
    <col min="259" max="259" width="27.7109375" style="412" bestFit="1" customWidth="1"/>
    <col min="260" max="260" width="9.5703125" style="412" bestFit="1" customWidth="1"/>
    <col min="261" max="261" width="11.28515625" style="412" customWidth="1"/>
    <col min="262" max="262" width="4.7109375" style="412" customWidth="1"/>
    <col min="263" max="263" width="11.42578125" style="412"/>
    <col min="264" max="264" width="1.7109375" style="412" customWidth="1"/>
    <col min="265" max="265" width="23.85546875" style="412" customWidth="1"/>
    <col min="266" max="266" width="40.140625" style="412" bestFit="1" customWidth="1"/>
    <col min="267" max="267" width="16.42578125" style="412" bestFit="1" customWidth="1"/>
    <col min="268" max="268" width="21.85546875" style="412" customWidth="1"/>
    <col min="269" max="269" width="19" style="412" customWidth="1"/>
    <col min="270" max="270" width="12.140625" style="412" customWidth="1"/>
    <col min="271" max="271" width="12.5703125" style="412" bestFit="1" customWidth="1"/>
    <col min="272" max="272" width="11" style="412" customWidth="1"/>
    <col min="273" max="273" width="18.28515625" style="412" bestFit="1" customWidth="1"/>
    <col min="274" max="274" width="13.5703125" style="412" customWidth="1"/>
    <col min="275" max="275" width="23.28515625" style="412" customWidth="1"/>
    <col min="276" max="276" width="11" style="412" customWidth="1"/>
    <col min="277" max="277" width="20.5703125" style="412" bestFit="1" customWidth="1"/>
    <col min="278" max="278" width="12.140625" style="412" bestFit="1" customWidth="1"/>
    <col min="279" max="279" width="18.5703125" style="412" bestFit="1" customWidth="1"/>
    <col min="280" max="280" width="16.42578125" style="412" customWidth="1"/>
    <col min="281" max="281" width="23.5703125" style="412" customWidth="1"/>
    <col min="282" max="282" width="9.140625" style="412" customWidth="1"/>
    <col min="283" max="283" width="21.5703125" style="412" customWidth="1"/>
    <col min="284" max="284" width="11.7109375" style="412" customWidth="1"/>
    <col min="285" max="285" width="21.28515625" style="412" bestFit="1" customWidth="1"/>
    <col min="286" max="290" width="11.5703125" style="412" customWidth="1"/>
    <col min="291" max="291" width="11.42578125" style="412"/>
    <col min="292" max="292" width="10" style="412" customWidth="1"/>
    <col min="293" max="512" width="11.42578125" style="412"/>
    <col min="513" max="513" width="2.7109375" style="412" customWidth="1"/>
    <col min="514" max="514" width="15.42578125" style="412" bestFit="1" customWidth="1"/>
    <col min="515" max="515" width="27.7109375" style="412" bestFit="1" customWidth="1"/>
    <col min="516" max="516" width="9.5703125" style="412" bestFit="1" customWidth="1"/>
    <col min="517" max="517" width="11.28515625" style="412" customWidth="1"/>
    <col min="518" max="518" width="4.7109375" style="412" customWidth="1"/>
    <col min="519" max="519" width="11.42578125" style="412"/>
    <col min="520" max="520" width="1.7109375" style="412" customWidth="1"/>
    <col min="521" max="521" width="23.85546875" style="412" customWidth="1"/>
    <col min="522" max="522" width="40.140625" style="412" bestFit="1" customWidth="1"/>
    <col min="523" max="523" width="16.42578125" style="412" bestFit="1" customWidth="1"/>
    <col min="524" max="524" width="21.85546875" style="412" customWidth="1"/>
    <col min="525" max="525" width="19" style="412" customWidth="1"/>
    <col min="526" max="526" width="12.140625" style="412" customWidth="1"/>
    <col min="527" max="527" width="12.5703125" style="412" bestFit="1" customWidth="1"/>
    <col min="528" max="528" width="11" style="412" customWidth="1"/>
    <col min="529" max="529" width="18.28515625" style="412" bestFit="1" customWidth="1"/>
    <col min="530" max="530" width="13.5703125" style="412" customWidth="1"/>
    <col min="531" max="531" width="23.28515625" style="412" customWidth="1"/>
    <col min="532" max="532" width="11" style="412" customWidth="1"/>
    <col min="533" max="533" width="20.5703125" style="412" bestFit="1" customWidth="1"/>
    <col min="534" max="534" width="12.140625" style="412" bestFit="1" customWidth="1"/>
    <col min="535" max="535" width="18.5703125" style="412" bestFit="1" customWidth="1"/>
    <col min="536" max="536" width="16.42578125" style="412" customWidth="1"/>
    <col min="537" max="537" width="23.5703125" style="412" customWidth="1"/>
    <col min="538" max="538" width="9.140625" style="412" customWidth="1"/>
    <col min="539" max="539" width="21.5703125" style="412" customWidth="1"/>
    <col min="540" max="540" width="11.7109375" style="412" customWidth="1"/>
    <col min="541" max="541" width="21.28515625" style="412" bestFit="1" customWidth="1"/>
    <col min="542" max="546" width="11.5703125" style="412" customWidth="1"/>
    <col min="547" max="547" width="11.42578125" style="412"/>
    <col min="548" max="548" width="10" style="412" customWidth="1"/>
    <col min="549" max="768" width="11.42578125" style="412"/>
    <col min="769" max="769" width="2.7109375" style="412" customWidth="1"/>
    <col min="770" max="770" width="15.42578125" style="412" bestFit="1" customWidth="1"/>
    <col min="771" max="771" width="27.7109375" style="412" bestFit="1" customWidth="1"/>
    <col min="772" max="772" width="9.5703125" style="412" bestFit="1" customWidth="1"/>
    <col min="773" max="773" width="11.28515625" style="412" customWidth="1"/>
    <col min="774" max="774" width="4.7109375" style="412" customWidth="1"/>
    <col min="775" max="775" width="11.42578125" style="412"/>
    <col min="776" max="776" width="1.7109375" style="412" customWidth="1"/>
    <col min="777" max="777" width="23.85546875" style="412" customWidth="1"/>
    <col min="778" max="778" width="40.140625" style="412" bestFit="1" customWidth="1"/>
    <col min="779" max="779" width="16.42578125" style="412" bestFit="1" customWidth="1"/>
    <col min="780" max="780" width="21.85546875" style="412" customWidth="1"/>
    <col min="781" max="781" width="19" style="412" customWidth="1"/>
    <col min="782" max="782" width="12.140625" style="412" customWidth="1"/>
    <col min="783" max="783" width="12.5703125" style="412" bestFit="1" customWidth="1"/>
    <col min="784" max="784" width="11" style="412" customWidth="1"/>
    <col min="785" max="785" width="18.28515625" style="412" bestFit="1" customWidth="1"/>
    <col min="786" max="786" width="13.5703125" style="412" customWidth="1"/>
    <col min="787" max="787" width="23.28515625" style="412" customWidth="1"/>
    <col min="788" max="788" width="11" style="412" customWidth="1"/>
    <col min="789" max="789" width="20.5703125" style="412" bestFit="1" customWidth="1"/>
    <col min="790" max="790" width="12.140625" style="412" bestFit="1" customWidth="1"/>
    <col min="791" max="791" width="18.5703125" style="412" bestFit="1" customWidth="1"/>
    <col min="792" max="792" width="16.42578125" style="412" customWidth="1"/>
    <col min="793" max="793" width="23.5703125" style="412" customWidth="1"/>
    <col min="794" max="794" width="9.140625" style="412" customWidth="1"/>
    <col min="795" max="795" width="21.5703125" style="412" customWidth="1"/>
    <col min="796" max="796" width="11.7109375" style="412" customWidth="1"/>
    <col min="797" max="797" width="21.28515625" style="412" bestFit="1" customWidth="1"/>
    <col min="798" max="802" width="11.5703125" style="412" customWidth="1"/>
    <col min="803" max="803" width="11.42578125" style="412"/>
    <col min="804" max="804" width="10" style="412" customWidth="1"/>
    <col min="805" max="1024" width="11.42578125" style="412"/>
    <col min="1025" max="1025" width="2.7109375" style="412" customWidth="1"/>
    <col min="1026" max="1026" width="15.42578125" style="412" bestFit="1" customWidth="1"/>
    <col min="1027" max="1027" width="27.7109375" style="412" bestFit="1" customWidth="1"/>
    <col min="1028" max="1028" width="9.5703125" style="412" bestFit="1" customWidth="1"/>
    <col min="1029" max="1029" width="11.28515625" style="412" customWidth="1"/>
    <col min="1030" max="1030" width="4.7109375" style="412" customWidth="1"/>
    <col min="1031" max="1031" width="11.42578125" style="412"/>
    <col min="1032" max="1032" width="1.7109375" style="412" customWidth="1"/>
    <col min="1033" max="1033" width="23.85546875" style="412" customWidth="1"/>
    <col min="1034" max="1034" width="40.140625" style="412" bestFit="1" customWidth="1"/>
    <col min="1035" max="1035" width="16.42578125" style="412" bestFit="1" customWidth="1"/>
    <col min="1036" max="1036" width="21.85546875" style="412" customWidth="1"/>
    <col min="1037" max="1037" width="19" style="412" customWidth="1"/>
    <col min="1038" max="1038" width="12.140625" style="412" customWidth="1"/>
    <col min="1039" max="1039" width="12.5703125" style="412" bestFit="1" customWidth="1"/>
    <col min="1040" max="1040" width="11" style="412" customWidth="1"/>
    <col min="1041" max="1041" width="18.28515625" style="412" bestFit="1" customWidth="1"/>
    <col min="1042" max="1042" width="13.5703125" style="412" customWidth="1"/>
    <col min="1043" max="1043" width="23.28515625" style="412" customWidth="1"/>
    <col min="1044" max="1044" width="11" style="412" customWidth="1"/>
    <col min="1045" max="1045" width="20.5703125" style="412" bestFit="1" customWidth="1"/>
    <col min="1046" max="1046" width="12.140625" style="412" bestFit="1" customWidth="1"/>
    <col min="1047" max="1047" width="18.5703125" style="412" bestFit="1" customWidth="1"/>
    <col min="1048" max="1048" width="16.42578125" style="412" customWidth="1"/>
    <col min="1049" max="1049" width="23.5703125" style="412" customWidth="1"/>
    <col min="1050" max="1050" width="9.140625" style="412" customWidth="1"/>
    <col min="1051" max="1051" width="21.5703125" style="412" customWidth="1"/>
    <col min="1052" max="1052" width="11.7109375" style="412" customWidth="1"/>
    <col min="1053" max="1053" width="21.28515625" style="412" bestFit="1" customWidth="1"/>
    <col min="1054" max="1058" width="11.5703125" style="412" customWidth="1"/>
    <col min="1059" max="1059" width="11.42578125" style="412"/>
    <col min="1060" max="1060" width="10" style="412" customWidth="1"/>
    <col min="1061" max="1280" width="11.42578125" style="412"/>
    <col min="1281" max="1281" width="2.7109375" style="412" customWidth="1"/>
    <col min="1282" max="1282" width="15.42578125" style="412" bestFit="1" customWidth="1"/>
    <col min="1283" max="1283" width="27.7109375" style="412" bestFit="1" customWidth="1"/>
    <col min="1284" max="1284" width="9.5703125" style="412" bestFit="1" customWidth="1"/>
    <col min="1285" max="1285" width="11.28515625" style="412" customWidth="1"/>
    <col min="1286" max="1286" width="4.7109375" style="412" customWidth="1"/>
    <col min="1287" max="1287" width="11.42578125" style="412"/>
    <col min="1288" max="1288" width="1.7109375" style="412" customWidth="1"/>
    <col min="1289" max="1289" width="23.85546875" style="412" customWidth="1"/>
    <col min="1290" max="1290" width="40.140625" style="412" bestFit="1" customWidth="1"/>
    <col min="1291" max="1291" width="16.42578125" style="412" bestFit="1" customWidth="1"/>
    <col min="1292" max="1292" width="21.85546875" style="412" customWidth="1"/>
    <col min="1293" max="1293" width="19" style="412" customWidth="1"/>
    <col min="1294" max="1294" width="12.140625" style="412" customWidth="1"/>
    <col min="1295" max="1295" width="12.5703125" style="412" bestFit="1" customWidth="1"/>
    <col min="1296" max="1296" width="11" style="412" customWidth="1"/>
    <col min="1297" max="1297" width="18.28515625" style="412" bestFit="1" customWidth="1"/>
    <col min="1298" max="1298" width="13.5703125" style="412" customWidth="1"/>
    <col min="1299" max="1299" width="23.28515625" style="412" customWidth="1"/>
    <col min="1300" max="1300" width="11" style="412" customWidth="1"/>
    <col min="1301" max="1301" width="20.5703125" style="412" bestFit="1" customWidth="1"/>
    <col min="1302" max="1302" width="12.140625" style="412" bestFit="1" customWidth="1"/>
    <col min="1303" max="1303" width="18.5703125" style="412" bestFit="1" customWidth="1"/>
    <col min="1304" max="1304" width="16.42578125" style="412" customWidth="1"/>
    <col min="1305" max="1305" width="23.5703125" style="412" customWidth="1"/>
    <col min="1306" max="1306" width="9.140625" style="412" customWidth="1"/>
    <col min="1307" max="1307" width="21.5703125" style="412" customWidth="1"/>
    <col min="1308" max="1308" width="11.7109375" style="412" customWidth="1"/>
    <col min="1309" max="1309" width="21.28515625" style="412" bestFit="1" customWidth="1"/>
    <col min="1310" max="1314" width="11.5703125" style="412" customWidth="1"/>
    <col min="1315" max="1315" width="11.42578125" style="412"/>
    <col min="1316" max="1316" width="10" style="412" customWidth="1"/>
    <col min="1317" max="1536" width="11.42578125" style="412"/>
    <col min="1537" max="1537" width="2.7109375" style="412" customWidth="1"/>
    <col min="1538" max="1538" width="15.42578125" style="412" bestFit="1" customWidth="1"/>
    <col min="1539" max="1539" width="27.7109375" style="412" bestFit="1" customWidth="1"/>
    <col min="1540" max="1540" width="9.5703125" style="412" bestFit="1" customWidth="1"/>
    <col min="1541" max="1541" width="11.28515625" style="412" customWidth="1"/>
    <col min="1542" max="1542" width="4.7109375" style="412" customWidth="1"/>
    <col min="1543" max="1543" width="11.42578125" style="412"/>
    <col min="1544" max="1544" width="1.7109375" style="412" customWidth="1"/>
    <col min="1545" max="1545" width="23.85546875" style="412" customWidth="1"/>
    <col min="1546" max="1546" width="40.140625" style="412" bestFit="1" customWidth="1"/>
    <col min="1547" max="1547" width="16.42578125" style="412" bestFit="1" customWidth="1"/>
    <col min="1548" max="1548" width="21.85546875" style="412" customWidth="1"/>
    <col min="1549" max="1549" width="19" style="412" customWidth="1"/>
    <col min="1550" max="1550" width="12.140625" style="412" customWidth="1"/>
    <col min="1551" max="1551" width="12.5703125" style="412" bestFit="1" customWidth="1"/>
    <col min="1552" max="1552" width="11" style="412" customWidth="1"/>
    <col min="1553" max="1553" width="18.28515625" style="412" bestFit="1" customWidth="1"/>
    <col min="1554" max="1554" width="13.5703125" style="412" customWidth="1"/>
    <col min="1555" max="1555" width="23.28515625" style="412" customWidth="1"/>
    <col min="1556" max="1556" width="11" style="412" customWidth="1"/>
    <col min="1557" max="1557" width="20.5703125" style="412" bestFit="1" customWidth="1"/>
    <col min="1558" max="1558" width="12.140625" style="412" bestFit="1" customWidth="1"/>
    <col min="1559" max="1559" width="18.5703125" style="412" bestFit="1" customWidth="1"/>
    <col min="1560" max="1560" width="16.42578125" style="412" customWidth="1"/>
    <col min="1561" max="1561" width="23.5703125" style="412" customWidth="1"/>
    <col min="1562" max="1562" width="9.140625" style="412" customWidth="1"/>
    <col min="1563" max="1563" width="21.5703125" style="412" customWidth="1"/>
    <col min="1564" max="1564" width="11.7109375" style="412" customWidth="1"/>
    <col min="1565" max="1565" width="21.28515625" style="412" bestFit="1" customWidth="1"/>
    <col min="1566" max="1570" width="11.5703125" style="412" customWidth="1"/>
    <col min="1571" max="1571" width="11.42578125" style="412"/>
    <col min="1572" max="1572" width="10" style="412" customWidth="1"/>
    <col min="1573" max="1792" width="11.42578125" style="412"/>
    <col min="1793" max="1793" width="2.7109375" style="412" customWidth="1"/>
    <col min="1794" max="1794" width="15.42578125" style="412" bestFit="1" customWidth="1"/>
    <col min="1795" max="1795" width="27.7109375" style="412" bestFit="1" customWidth="1"/>
    <col min="1796" max="1796" width="9.5703125" style="412" bestFit="1" customWidth="1"/>
    <col min="1797" max="1797" width="11.28515625" style="412" customWidth="1"/>
    <col min="1798" max="1798" width="4.7109375" style="412" customWidth="1"/>
    <col min="1799" max="1799" width="11.42578125" style="412"/>
    <col min="1800" max="1800" width="1.7109375" style="412" customWidth="1"/>
    <col min="1801" max="1801" width="23.85546875" style="412" customWidth="1"/>
    <col min="1802" max="1802" width="40.140625" style="412" bestFit="1" customWidth="1"/>
    <col min="1803" max="1803" width="16.42578125" style="412" bestFit="1" customWidth="1"/>
    <col min="1804" max="1804" width="21.85546875" style="412" customWidth="1"/>
    <col min="1805" max="1805" width="19" style="412" customWidth="1"/>
    <col min="1806" max="1806" width="12.140625" style="412" customWidth="1"/>
    <col min="1807" max="1807" width="12.5703125" style="412" bestFit="1" customWidth="1"/>
    <col min="1808" max="1808" width="11" style="412" customWidth="1"/>
    <col min="1809" max="1809" width="18.28515625" style="412" bestFit="1" customWidth="1"/>
    <col min="1810" max="1810" width="13.5703125" style="412" customWidth="1"/>
    <col min="1811" max="1811" width="23.28515625" style="412" customWidth="1"/>
    <col min="1812" max="1812" width="11" style="412" customWidth="1"/>
    <col min="1813" max="1813" width="20.5703125" style="412" bestFit="1" customWidth="1"/>
    <col min="1814" max="1814" width="12.140625" style="412" bestFit="1" customWidth="1"/>
    <col min="1815" max="1815" width="18.5703125" style="412" bestFit="1" customWidth="1"/>
    <col min="1816" max="1816" width="16.42578125" style="412" customWidth="1"/>
    <col min="1817" max="1817" width="23.5703125" style="412" customWidth="1"/>
    <col min="1818" max="1818" width="9.140625" style="412" customWidth="1"/>
    <col min="1819" max="1819" width="21.5703125" style="412" customWidth="1"/>
    <col min="1820" max="1820" width="11.7109375" style="412" customWidth="1"/>
    <col min="1821" max="1821" width="21.28515625" style="412" bestFit="1" customWidth="1"/>
    <col min="1822" max="1826" width="11.5703125" style="412" customWidth="1"/>
    <col min="1827" max="1827" width="11.42578125" style="412"/>
    <col min="1828" max="1828" width="10" style="412" customWidth="1"/>
    <col min="1829" max="2048" width="11.42578125" style="412"/>
    <col min="2049" max="2049" width="2.7109375" style="412" customWidth="1"/>
    <col min="2050" max="2050" width="15.42578125" style="412" bestFit="1" customWidth="1"/>
    <col min="2051" max="2051" width="27.7109375" style="412" bestFit="1" customWidth="1"/>
    <col min="2052" max="2052" width="9.5703125" style="412" bestFit="1" customWidth="1"/>
    <col min="2053" max="2053" width="11.28515625" style="412" customWidth="1"/>
    <col min="2054" max="2054" width="4.7109375" style="412" customWidth="1"/>
    <col min="2055" max="2055" width="11.42578125" style="412"/>
    <col min="2056" max="2056" width="1.7109375" style="412" customWidth="1"/>
    <col min="2057" max="2057" width="23.85546875" style="412" customWidth="1"/>
    <col min="2058" max="2058" width="40.140625" style="412" bestFit="1" customWidth="1"/>
    <col min="2059" max="2059" width="16.42578125" style="412" bestFit="1" customWidth="1"/>
    <col min="2060" max="2060" width="21.85546875" style="412" customWidth="1"/>
    <col min="2061" max="2061" width="19" style="412" customWidth="1"/>
    <col min="2062" max="2062" width="12.140625" style="412" customWidth="1"/>
    <col min="2063" max="2063" width="12.5703125" style="412" bestFit="1" customWidth="1"/>
    <col min="2064" max="2064" width="11" style="412" customWidth="1"/>
    <col min="2065" max="2065" width="18.28515625" style="412" bestFit="1" customWidth="1"/>
    <col min="2066" max="2066" width="13.5703125" style="412" customWidth="1"/>
    <col min="2067" max="2067" width="23.28515625" style="412" customWidth="1"/>
    <col min="2068" max="2068" width="11" style="412" customWidth="1"/>
    <col min="2069" max="2069" width="20.5703125" style="412" bestFit="1" customWidth="1"/>
    <col min="2070" max="2070" width="12.140625" style="412" bestFit="1" customWidth="1"/>
    <col min="2071" max="2071" width="18.5703125" style="412" bestFit="1" customWidth="1"/>
    <col min="2072" max="2072" width="16.42578125" style="412" customWidth="1"/>
    <col min="2073" max="2073" width="23.5703125" style="412" customWidth="1"/>
    <col min="2074" max="2074" width="9.140625" style="412" customWidth="1"/>
    <col min="2075" max="2075" width="21.5703125" style="412" customWidth="1"/>
    <col min="2076" max="2076" width="11.7109375" style="412" customWidth="1"/>
    <col min="2077" max="2077" width="21.28515625" style="412" bestFit="1" customWidth="1"/>
    <col min="2078" max="2082" width="11.5703125" style="412" customWidth="1"/>
    <col min="2083" max="2083" width="11.42578125" style="412"/>
    <col min="2084" max="2084" width="10" style="412" customWidth="1"/>
    <col min="2085" max="2304" width="11.42578125" style="412"/>
    <col min="2305" max="2305" width="2.7109375" style="412" customWidth="1"/>
    <col min="2306" max="2306" width="15.42578125" style="412" bestFit="1" customWidth="1"/>
    <col min="2307" max="2307" width="27.7109375" style="412" bestFit="1" customWidth="1"/>
    <col min="2308" max="2308" width="9.5703125" style="412" bestFit="1" customWidth="1"/>
    <col min="2309" max="2309" width="11.28515625" style="412" customWidth="1"/>
    <col min="2310" max="2310" width="4.7109375" style="412" customWidth="1"/>
    <col min="2311" max="2311" width="11.42578125" style="412"/>
    <col min="2312" max="2312" width="1.7109375" style="412" customWidth="1"/>
    <col min="2313" max="2313" width="23.85546875" style="412" customWidth="1"/>
    <col min="2314" max="2314" width="40.140625" style="412" bestFit="1" customWidth="1"/>
    <col min="2315" max="2315" width="16.42578125" style="412" bestFit="1" customWidth="1"/>
    <col min="2316" max="2316" width="21.85546875" style="412" customWidth="1"/>
    <col min="2317" max="2317" width="19" style="412" customWidth="1"/>
    <col min="2318" max="2318" width="12.140625" style="412" customWidth="1"/>
    <col min="2319" max="2319" width="12.5703125" style="412" bestFit="1" customWidth="1"/>
    <col min="2320" max="2320" width="11" style="412" customWidth="1"/>
    <col min="2321" max="2321" width="18.28515625" style="412" bestFit="1" customWidth="1"/>
    <col min="2322" max="2322" width="13.5703125" style="412" customWidth="1"/>
    <col min="2323" max="2323" width="23.28515625" style="412" customWidth="1"/>
    <col min="2324" max="2324" width="11" style="412" customWidth="1"/>
    <col min="2325" max="2325" width="20.5703125" style="412" bestFit="1" customWidth="1"/>
    <col min="2326" max="2326" width="12.140625" style="412" bestFit="1" customWidth="1"/>
    <col min="2327" max="2327" width="18.5703125" style="412" bestFit="1" customWidth="1"/>
    <col min="2328" max="2328" width="16.42578125" style="412" customWidth="1"/>
    <col min="2329" max="2329" width="23.5703125" style="412" customWidth="1"/>
    <col min="2330" max="2330" width="9.140625" style="412" customWidth="1"/>
    <col min="2331" max="2331" width="21.5703125" style="412" customWidth="1"/>
    <col min="2332" max="2332" width="11.7109375" style="412" customWidth="1"/>
    <col min="2333" max="2333" width="21.28515625" style="412" bestFit="1" customWidth="1"/>
    <col min="2334" max="2338" width="11.5703125" style="412" customWidth="1"/>
    <col min="2339" max="2339" width="11.42578125" style="412"/>
    <col min="2340" max="2340" width="10" style="412" customWidth="1"/>
    <col min="2341" max="2560" width="11.42578125" style="412"/>
    <col min="2561" max="2561" width="2.7109375" style="412" customWidth="1"/>
    <col min="2562" max="2562" width="15.42578125" style="412" bestFit="1" customWidth="1"/>
    <col min="2563" max="2563" width="27.7109375" style="412" bestFit="1" customWidth="1"/>
    <col min="2564" max="2564" width="9.5703125" style="412" bestFit="1" customWidth="1"/>
    <col min="2565" max="2565" width="11.28515625" style="412" customWidth="1"/>
    <col min="2566" max="2566" width="4.7109375" style="412" customWidth="1"/>
    <col min="2567" max="2567" width="11.42578125" style="412"/>
    <col min="2568" max="2568" width="1.7109375" style="412" customWidth="1"/>
    <col min="2569" max="2569" width="23.85546875" style="412" customWidth="1"/>
    <col min="2570" max="2570" width="40.140625" style="412" bestFit="1" customWidth="1"/>
    <col min="2571" max="2571" width="16.42578125" style="412" bestFit="1" customWidth="1"/>
    <col min="2572" max="2572" width="21.85546875" style="412" customWidth="1"/>
    <col min="2573" max="2573" width="19" style="412" customWidth="1"/>
    <col min="2574" max="2574" width="12.140625" style="412" customWidth="1"/>
    <col min="2575" max="2575" width="12.5703125" style="412" bestFit="1" customWidth="1"/>
    <col min="2576" max="2576" width="11" style="412" customWidth="1"/>
    <col min="2577" max="2577" width="18.28515625" style="412" bestFit="1" customWidth="1"/>
    <col min="2578" max="2578" width="13.5703125" style="412" customWidth="1"/>
    <col min="2579" max="2579" width="23.28515625" style="412" customWidth="1"/>
    <col min="2580" max="2580" width="11" style="412" customWidth="1"/>
    <col min="2581" max="2581" width="20.5703125" style="412" bestFit="1" customWidth="1"/>
    <col min="2582" max="2582" width="12.140625" style="412" bestFit="1" customWidth="1"/>
    <col min="2583" max="2583" width="18.5703125" style="412" bestFit="1" customWidth="1"/>
    <col min="2584" max="2584" width="16.42578125" style="412" customWidth="1"/>
    <col min="2585" max="2585" width="23.5703125" style="412" customWidth="1"/>
    <col min="2586" max="2586" width="9.140625" style="412" customWidth="1"/>
    <col min="2587" max="2587" width="21.5703125" style="412" customWidth="1"/>
    <col min="2588" max="2588" width="11.7109375" style="412" customWidth="1"/>
    <col min="2589" max="2589" width="21.28515625" style="412" bestFit="1" customWidth="1"/>
    <col min="2590" max="2594" width="11.5703125" style="412" customWidth="1"/>
    <col min="2595" max="2595" width="11.42578125" style="412"/>
    <col min="2596" max="2596" width="10" style="412" customWidth="1"/>
    <col min="2597" max="2816" width="11.42578125" style="412"/>
    <col min="2817" max="2817" width="2.7109375" style="412" customWidth="1"/>
    <col min="2818" max="2818" width="15.42578125" style="412" bestFit="1" customWidth="1"/>
    <col min="2819" max="2819" width="27.7109375" style="412" bestFit="1" customWidth="1"/>
    <col min="2820" max="2820" width="9.5703125" style="412" bestFit="1" customWidth="1"/>
    <col min="2821" max="2821" width="11.28515625" style="412" customWidth="1"/>
    <col min="2822" max="2822" width="4.7109375" style="412" customWidth="1"/>
    <col min="2823" max="2823" width="11.42578125" style="412"/>
    <col min="2824" max="2824" width="1.7109375" style="412" customWidth="1"/>
    <col min="2825" max="2825" width="23.85546875" style="412" customWidth="1"/>
    <col min="2826" max="2826" width="40.140625" style="412" bestFit="1" customWidth="1"/>
    <col min="2827" max="2827" width="16.42578125" style="412" bestFit="1" customWidth="1"/>
    <col min="2828" max="2828" width="21.85546875" style="412" customWidth="1"/>
    <col min="2829" max="2829" width="19" style="412" customWidth="1"/>
    <col min="2830" max="2830" width="12.140625" style="412" customWidth="1"/>
    <col min="2831" max="2831" width="12.5703125" style="412" bestFit="1" customWidth="1"/>
    <col min="2832" max="2832" width="11" style="412" customWidth="1"/>
    <col min="2833" max="2833" width="18.28515625" style="412" bestFit="1" customWidth="1"/>
    <col min="2834" max="2834" width="13.5703125" style="412" customWidth="1"/>
    <col min="2835" max="2835" width="23.28515625" style="412" customWidth="1"/>
    <col min="2836" max="2836" width="11" style="412" customWidth="1"/>
    <col min="2837" max="2837" width="20.5703125" style="412" bestFit="1" customWidth="1"/>
    <col min="2838" max="2838" width="12.140625" style="412" bestFit="1" customWidth="1"/>
    <col min="2839" max="2839" width="18.5703125" style="412" bestFit="1" customWidth="1"/>
    <col min="2840" max="2840" width="16.42578125" style="412" customWidth="1"/>
    <col min="2841" max="2841" width="23.5703125" style="412" customWidth="1"/>
    <col min="2842" max="2842" width="9.140625" style="412" customWidth="1"/>
    <col min="2843" max="2843" width="21.5703125" style="412" customWidth="1"/>
    <col min="2844" max="2844" width="11.7109375" style="412" customWidth="1"/>
    <col min="2845" max="2845" width="21.28515625" style="412" bestFit="1" customWidth="1"/>
    <col min="2846" max="2850" width="11.5703125" style="412" customWidth="1"/>
    <col min="2851" max="2851" width="11.42578125" style="412"/>
    <col min="2852" max="2852" width="10" style="412" customWidth="1"/>
    <col min="2853" max="3072" width="11.42578125" style="412"/>
    <col min="3073" max="3073" width="2.7109375" style="412" customWidth="1"/>
    <col min="3074" max="3074" width="15.42578125" style="412" bestFit="1" customWidth="1"/>
    <col min="3075" max="3075" width="27.7109375" style="412" bestFit="1" customWidth="1"/>
    <col min="3076" max="3076" width="9.5703125" style="412" bestFit="1" customWidth="1"/>
    <col min="3077" max="3077" width="11.28515625" style="412" customWidth="1"/>
    <col min="3078" max="3078" width="4.7109375" style="412" customWidth="1"/>
    <col min="3079" max="3079" width="11.42578125" style="412"/>
    <col min="3080" max="3080" width="1.7109375" style="412" customWidth="1"/>
    <col min="3081" max="3081" width="23.85546875" style="412" customWidth="1"/>
    <col min="3082" max="3082" width="40.140625" style="412" bestFit="1" customWidth="1"/>
    <col min="3083" max="3083" width="16.42578125" style="412" bestFit="1" customWidth="1"/>
    <col min="3084" max="3084" width="21.85546875" style="412" customWidth="1"/>
    <col min="3085" max="3085" width="19" style="412" customWidth="1"/>
    <col min="3086" max="3086" width="12.140625" style="412" customWidth="1"/>
    <col min="3087" max="3087" width="12.5703125" style="412" bestFit="1" customWidth="1"/>
    <col min="3088" max="3088" width="11" style="412" customWidth="1"/>
    <col min="3089" max="3089" width="18.28515625" style="412" bestFit="1" customWidth="1"/>
    <col min="3090" max="3090" width="13.5703125" style="412" customWidth="1"/>
    <col min="3091" max="3091" width="23.28515625" style="412" customWidth="1"/>
    <col min="3092" max="3092" width="11" style="412" customWidth="1"/>
    <col min="3093" max="3093" width="20.5703125" style="412" bestFit="1" customWidth="1"/>
    <col min="3094" max="3094" width="12.140625" style="412" bestFit="1" customWidth="1"/>
    <col min="3095" max="3095" width="18.5703125" style="412" bestFit="1" customWidth="1"/>
    <col min="3096" max="3096" width="16.42578125" style="412" customWidth="1"/>
    <col min="3097" max="3097" width="23.5703125" style="412" customWidth="1"/>
    <col min="3098" max="3098" width="9.140625" style="412" customWidth="1"/>
    <col min="3099" max="3099" width="21.5703125" style="412" customWidth="1"/>
    <col min="3100" max="3100" width="11.7109375" style="412" customWidth="1"/>
    <col min="3101" max="3101" width="21.28515625" style="412" bestFit="1" customWidth="1"/>
    <col min="3102" max="3106" width="11.5703125" style="412" customWidth="1"/>
    <col min="3107" max="3107" width="11.42578125" style="412"/>
    <col min="3108" max="3108" width="10" style="412" customWidth="1"/>
    <col min="3109" max="3328" width="11.42578125" style="412"/>
    <col min="3329" max="3329" width="2.7109375" style="412" customWidth="1"/>
    <col min="3330" max="3330" width="15.42578125" style="412" bestFit="1" customWidth="1"/>
    <col min="3331" max="3331" width="27.7109375" style="412" bestFit="1" customWidth="1"/>
    <col min="3332" max="3332" width="9.5703125" style="412" bestFit="1" customWidth="1"/>
    <col min="3333" max="3333" width="11.28515625" style="412" customWidth="1"/>
    <col min="3334" max="3334" width="4.7109375" style="412" customWidth="1"/>
    <col min="3335" max="3335" width="11.42578125" style="412"/>
    <col min="3336" max="3336" width="1.7109375" style="412" customWidth="1"/>
    <col min="3337" max="3337" width="23.85546875" style="412" customWidth="1"/>
    <col min="3338" max="3338" width="40.140625" style="412" bestFit="1" customWidth="1"/>
    <col min="3339" max="3339" width="16.42578125" style="412" bestFit="1" customWidth="1"/>
    <col min="3340" max="3340" width="21.85546875" style="412" customWidth="1"/>
    <col min="3341" max="3341" width="19" style="412" customWidth="1"/>
    <col min="3342" max="3342" width="12.140625" style="412" customWidth="1"/>
    <col min="3343" max="3343" width="12.5703125" style="412" bestFit="1" customWidth="1"/>
    <col min="3344" max="3344" width="11" style="412" customWidth="1"/>
    <col min="3345" max="3345" width="18.28515625" style="412" bestFit="1" customWidth="1"/>
    <col min="3346" max="3346" width="13.5703125" style="412" customWidth="1"/>
    <col min="3347" max="3347" width="23.28515625" style="412" customWidth="1"/>
    <col min="3348" max="3348" width="11" style="412" customWidth="1"/>
    <col min="3349" max="3349" width="20.5703125" style="412" bestFit="1" customWidth="1"/>
    <col min="3350" max="3350" width="12.140625" style="412" bestFit="1" customWidth="1"/>
    <col min="3351" max="3351" width="18.5703125" style="412" bestFit="1" customWidth="1"/>
    <col min="3352" max="3352" width="16.42578125" style="412" customWidth="1"/>
    <col min="3353" max="3353" width="23.5703125" style="412" customWidth="1"/>
    <col min="3354" max="3354" width="9.140625" style="412" customWidth="1"/>
    <col min="3355" max="3355" width="21.5703125" style="412" customWidth="1"/>
    <col min="3356" max="3356" width="11.7109375" style="412" customWidth="1"/>
    <col min="3357" max="3357" width="21.28515625" style="412" bestFit="1" customWidth="1"/>
    <col min="3358" max="3362" width="11.5703125" style="412" customWidth="1"/>
    <col min="3363" max="3363" width="11.42578125" style="412"/>
    <col min="3364" max="3364" width="10" style="412" customWidth="1"/>
    <col min="3365" max="3584" width="11.42578125" style="412"/>
    <col min="3585" max="3585" width="2.7109375" style="412" customWidth="1"/>
    <col min="3586" max="3586" width="15.42578125" style="412" bestFit="1" customWidth="1"/>
    <col min="3587" max="3587" width="27.7109375" style="412" bestFit="1" customWidth="1"/>
    <col min="3588" max="3588" width="9.5703125" style="412" bestFit="1" customWidth="1"/>
    <col min="3589" max="3589" width="11.28515625" style="412" customWidth="1"/>
    <col min="3590" max="3590" width="4.7109375" style="412" customWidth="1"/>
    <col min="3591" max="3591" width="11.42578125" style="412"/>
    <col min="3592" max="3592" width="1.7109375" style="412" customWidth="1"/>
    <col min="3593" max="3593" width="23.85546875" style="412" customWidth="1"/>
    <col min="3594" max="3594" width="40.140625" style="412" bestFit="1" customWidth="1"/>
    <col min="3595" max="3595" width="16.42578125" style="412" bestFit="1" customWidth="1"/>
    <col min="3596" max="3596" width="21.85546875" style="412" customWidth="1"/>
    <col min="3597" max="3597" width="19" style="412" customWidth="1"/>
    <col min="3598" max="3598" width="12.140625" style="412" customWidth="1"/>
    <col min="3599" max="3599" width="12.5703125" style="412" bestFit="1" customWidth="1"/>
    <col min="3600" max="3600" width="11" style="412" customWidth="1"/>
    <col min="3601" max="3601" width="18.28515625" style="412" bestFit="1" customWidth="1"/>
    <col min="3602" max="3602" width="13.5703125" style="412" customWidth="1"/>
    <col min="3603" max="3603" width="23.28515625" style="412" customWidth="1"/>
    <col min="3604" max="3604" width="11" style="412" customWidth="1"/>
    <col min="3605" max="3605" width="20.5703125" style="412" bestFit="1" customWidth="1"/>
    <col min="3606" max="3606" width="12.140625" style="412" bestFit="1" customWidth="1"/>
    <col min="3607" max="3607" width="18.5703125" style="412" bestFit="1" customWidth="1"/>
    <col min="3608" max="3608" width="16.42578125" style="412" customWidth="1"/>
    <col min="3609" max="3609" width="23.5703125" style="412" customWidth="1"/>
    <col min="3610" max="3610" width="9.140625" style="412" customWidth="1"/>
    <col min="3611" max="3611" width="21.5703125" style="412" customWidth="1"/>
    <col min="3612" max="3612" width="11.7109375" style="412" customWidth="1"/>
    <col min="3613" max="3613" width="21.28515625" style="412" bestFit="1" customWidth="1"/>
    <col min="3614" max="3618" width="11.5703125" style="412" customWidth="1"/>
    <col min="3619" max="3619" width="11.42578125" style="412"/>
    <col min="3620" max="3620" width="10" style="412" customWidth="1"/>
    <col min="3621" max="3840" width="11.42578125" style="412"/>
    <col min="3841" max="3841" width="2.7109375" style="412" customWidth="1"/>
    <col min="3842" max="3842" width="15.42578125" style="412" bestFit="1" customWidth="1"/>
    <col min="3843" max="3843" width="27.7109375" style="412" bestFit="1" customWidth="1"/>
    <col min="3844" max="3844" width="9.5703125" style="412" bestFit="1" customWidth="1"/>
    <col min="3845" max="3845" width="11.28515625" style="412" customWidth="1"/>
    <col min="3846" max="3846" width="4.7109375" style="412" customWidth="1"/>
    <col min="3847" max="3847" width="11.42578125" style="412"/>
    <col min="3848" max="3848" width="1.7109375" style="412" customWidth="1"/>
    <col min="3849" max="3849" width="23.85546875" style="412" customWidth="1"/>
    <col min="3850" max="3850" width="40.140625" style="412" bestFit="1" customWidth="1"/>
    <col min="3851" max="3851" width="16.42578125" style="412" bestFit="1" customWidth="1"/>
    <col min="3852" max="3852" width="21.85546875" style="412" customWidth="1"/>
    <col min="3853" max="3853" width="19" style="412" customWidth="1"/>
    <col min="3854" max="3854" width="12.140625" style="412" customWidth="1"/>
    <col min="3855" max="3855" width="12.5703125" style="412" bestFit="1" customWidth="1"/>
    <col min="3856" max="3856" width="11" style="412" customWidth="1"/>
    <col min="3857" max="3857" width="18.28515625" style="412" bestFit="1" customWidth="1"/>
    <col min="3858" max="3858" width="13.5703125" style="412" customWidth="1"/>
    <col min="3859" max="3859" width="23.28515625" style="412" customWidth="1"/>
    <col min="3860" max="3860" width="11" style="412" customWidth="1"/>
    <col min="3861" max="3861" width="20.5703125" style="412" bestFit="1" customWidth="1"/>
    <col min="3862" max="3862" width="12.140625" style="412" bestFit="1" customWidth="1"/>
    <col min="3863" max="3863" width="18.5703125" style="412" bestFit="1" customWidth="1"/>
    <col min="3864" max="3864" width="16.42578125" style="412" customWidth="1"/>
    <col min="3865" max="3865" width="23.5703125" style="412" customWidth="1"/>
    <col min="3866" max="3866" width="9.140625" style="412" customWidth="1"/>
    <col min="3867" max="3867" width="21.5703125" style="412" customWidth="1"/>
    <col min="3868" max="3868" width="11.7109375" style="412" customWidth="1"/>
    <col min="3869" max="3869" width="21.28515625" style="412" bestFit="1" customWidth="1"/>
    <col min="3870" max="3874" width="11.5703125" style="412" customWidth="1"/>
    <col min="3875" max="3875" width="11.42578125" style="412"/>
    <col min="3876" max="3876" width="10" style="412" customWidth="1"/>
    <col min="3877" max="4096" width="11.42578125" style="412"/>
    <col min="4097" max="4097" width="2.7109375" style="412" customWidth="1"/>
    <col min="4098" max="4098" width="15.42578125" style="412" bestFit="1" customWidth="1"/>
    <col min="4099" max="4099" width="27.7109375" style="412" bestFit="1" customWidth="1"/>
    <col min="4100" max="4100" width="9.5703125" style="412" bestFit="1" customWidth="1"/>
    <col min="4101" max="4101" width="11.28515625" style="412" customWidth="1"/>
    <col min="4102" max="4102" width="4.7109375" style="412" customWidth="1"/>
    <col min="4103" max="4103" width="11.42578125" style="412"/>
    <col min="4104" max="4104" width="1.7109375" style="412" customWidth="1"/>
    <col min="4105" max="4105" width="23.85546875" style="412" customWidth="1"/>
    <col min="4106" max="4106" width="40.140625" style="412" bestFit="1" customWidth="1"/>
    <col min="4107" max="4107" width="16.42578125" style="412" bestFit="1" customWidth="1"/>
    <col min="4108" max="4108" width="21.85546875" style="412" customWidth="1"/>
    <col min="4109" max="4109" width="19" style="412" customWidth="1"/>
    <col min="4110" max="4110" width="12.140625" style="412" customWidth="1"/>
    <col min="4111" max="4111" width="12.5703125" style="412" bestFit="1" customWidth="1"/>
    <col min="4112" max="4112" width="11" style="412" customWidth="1"/>
    <col min="4113" max="4113" width="18.28515625" style="412" bestFit="1" customWidth="1"/>
    <col min="4114" max="4114" width="13.5703125" style="412" customWidth="1"/>
    <col min="4115" max="4115" width="23.28515625" style="412" customWidth="1"/>
    <col min="4116" max="4116" width="11" style="412" customWidth="1"/>
    <col min="4117" max="4117" width="20.5703125" style="412" bestFit="1" customWidth="1"/>
    <col min="4118" max="4118" width="12.140625" style="412" bestFit="1" customWidth="1"/>
    <col min="4119" max="4119" width="18.5703125" style="412" bestFit="1" customWidth="1"/>
    <col min="4120" max="4120" width="16.42578125" style="412" customWidth="1"/>
    <col min="4121" max="4121" width="23.5703125" style="412" customWidth="1"/>
    <col min="4122" max="4122" width="9.140625" style="412" customWidth="1"/>
    <col min="4123" max="4123" width="21.5703125" style="412" customWidth="1"/>
    <col min="4124" max="4124" width="11.7109375" style="412" customWidth="1"/>
    <col min="4125" max="4125" width="21.28515625" style="412" bestFit="1" customWidth="1"/>
    <col min="4126" max="4130" width="11.5703125" style="412" customWidth="1"/>
    <col min="4131" max="4131" width="11.42578125" style="412"/>
    <col min="4132" max="4132" width="10" style="412" customWidth="1"/>
    <col min="4133" max="4352" width="11.42578125" style="412"/>
    <col min="4353" max="4353" width="2.7109375" style="412" customWidth="1"/>
    <col min="4354" max="4354" width="15.42578125" style="412" bestFit="1" customWidth="1"/>
    <col min="4355" max="4355" width="27.7109375" style="412" bestFit="1" customWidth="1"/>
    <col min="4356" max="4356" width="9.5703125" style="412" bestFit="1" customWidth="1"/>
    <col min="4357" max="4357" width="11.28515625" style="412" customWidth="1"/>
    <col min="4358" max="4358" width="4.7109375" style="412" customWidth="1"/>
    <col min="4359" max="4359" width="11.42578125" style="412"/>
    <col min="4360" max="4360" width="1.7109375" style="412" customWidth="1"/>
    <col min="4361" max="4361" width="23.85546875" style="412" customWidth="1"/>
    <col min="4362" max="4362" width="40.140625" style="412" bestFit="1" customWidth="1"/>
    <col min="4363" max="4363" width="16.42578125" style="412" bestFit="1" customWidth="1"/>
    <col min="4364" max="4364" width="21.85546875" style="412" customWidth="1"/>
    <col min="4365" max="4365" width="19" style="412" customWidth="1"/>
    <col min="4366" max="4366" width="12.140625" style="412" customWidth="1"/>
    <col min="4367" max="4367" width="12.5703125" style="412" bestFit="1" customWidth="1"/>
    <col min="4368" max="4368" width="11" style="412" customWidth="1"/>
    <col min="4369" max="4369" width="18.28515625" style="412" bestFit="1" customWidth="1"/>
    <col min="4370" max="4370" width="13.5703125" style="412" customWidth="1"/>
    <col min="4371" max="4371" width="23.28515625" style="412" customWidth="1"/>
    <col min="4372" max="4372" width="11" style="412" customWidth="1"/>
    <col min="4373" max="4373" width="20.5703125" style="412" bestFit="1" customWidth="1"/>
    <col min="4374" max="4374" width="12.140625" style="412" bestFit="1" customWidth="1"/>
    <col min="4375" max="4375" width="18.5703125" style="412" bestFit="1" customWidth="1"/>
    <col min="4376" max="4376" width="16.42578125" style="412" customWidth="1"/>
    <col min="4377" max="4377" width="23.5703125" style="412" customWidth="1"/>
    <col min="4378" max="4378" width="9.140625" style="412" customWidth="1"/>
    <col min="4379" max="4379" width="21.5703125" style="412" customWidth="1"/>
    <col min="4380" max="4380" width="11.7109375" style="412" customWidth="1"/>
    <col min="4381" max="4381" width="21.28515625" style="412" bestFit="1" customWidth="1"/>
    <col min="4382" max="4386" width="11.5703125" style="412" customWidth="1"/>
    <col min="4387" max="4387" width="11.42578125" style="412"/>
    <col min="4388" max="4388" width="10" style="412" customWidth="1"/>
    <col min="4389" max="4608" width="11.42578125" style="412"/>
    <col min="4609" max="4609" width="2.7109375" style="412" customWidth="1"/>
    <col min="4610" max="4610" width="15.42578125" style="412" bestFit="1" customWidth="1"/>
    <col min="4611" max="4611" width="27.7109375" style="412" bestFit="1" customWidth="1"/>
    <col min="4612" max="4612" width="9.5703125" style="412" bestFit="1" customWidth="1"/>
    <col min="4613" max="4613" width="11.28515625" style="412" customWidth="1"/>
    <col min="4614" max="4614" width="4.7109375" style="412" customWidth="1"/>
    <col min="4615" max="4615" width="11.42578125" style="412"/>
    <col min="4616" max="4616" width="1.7109375" style="412" customWidth="1"/>
    <col min="4617" max="4617" width="23.85546875" style="412" customWidth="1"/>
    <col min="4618" max="4618" width="40.140625" style="412" bestFit="1" customWidth="1"/>
    <col min="4619" max="4619" width="16.42578125" style="412" bestFit="1" customWidth="1"/>
    <col min="4620" max="4620" width="21.85546875" style="412" customWidth="1"/>
    <col min="4621" max="4621" width="19" style="412" customWidth="1"/>
    <col min="4622" max="4622" width="12.140625" style="412" customWidth="1"/>
    <col min="4623" max="4623" width="12.5703125" style="412" bestFit="1" customWidth="1"/>
    <col min="4624" max="4624" width="11" style="412" customWidth="1"/>
    <col min="4625" max="4625" width="18.28515625" style="412" bestFit="1" customWidth="1"/>
    <col min="4626" max="4626" width="13.5703125" style="412" customWidth="1"/>
    <col min="4627" max="4627" width="23.28515625" style="412" customWidth="1"/>
    <col min="4628" max="4628" width="11" style="412" customWidth="1"/>
    <col min="4629" max="4629" width="20.5703125" style="412" bestFit="1" customWidth="1"/>
    <col min="4630" max="4630" width="12.140625" style="412" bestFit="1" customWidth="1"/>
    <col min="4631" max="4631" width="18.5703125" style="412" bestFit="1" customWidth="1"/>
    <col min="4632" max="4632" width="16.42578125" style="412" customWidth="1"/>
    <col min="4633" max="4633" width="23.5703125" style="412" customWidth="1"/>
    <col min="4634" max="4634" width="9.140625" style="412" customWidth="1"/>
    <col min="4635" max="4635" width="21.5703125" style="412" customWidth="1"/>
    <col min="4636" max="4636" width="11.7109375" style="412" customWidth="1"/>
    <col min="4637" max="4637" width="21.28515625" style="412" bestFit="1" customWidth="1"/>
    <col min="4638" max="4642" width="11.5703125" style="412" customWidth="1"/>
    <col min="4643" max="4643" width="11.42578125" style="412"/>
    <col min="4644" max="4644" width="10" style="412" customWidth="1"/>
    <col min="4645" max="4864" width="11.42578125" style="412"/>
    <col min="4865" max="4865" width="2.7109375" style="412" customWidth="1"/>
    <col min="4866" max="4866" width="15.42578125" style="412" bestFit="1" customWidth="1"/>
    <col min="4867" max="4867" width="27.7109375" style="412" bestFit="1" customWidth="1"/>
    <col min="4868" max="4868" width="9.5703125" style="412" bestFit="1" customWidth="1"/>
    <col min="4869" max="4869" width="11.28515625" style="412" customWidth="1"/>
    <col min="4870" max="4870" width="4.7109375" style="412" customWidth="1"/>
    <col min="4871" max="4871" width="11.42578125" style="412"/>
    <col min="4872" max="4872" width="1.7109375" style="412" customWidth="1"/>
    <col min="4873" max="4873" width="23.85546875" style="412" customWidth="1"/>
    <col min="4874" max="4874" width="40.140625" style="412" bestFit="1" customWidth="1"/>
    <col min="4875" max="4875" width="16.42578125" style="412" bestFit="1" customWidth="1"/>
    <col min="4876" max="4876" width="21.85546875" style="412" customWidth="1"/>
    <col min="4877" max="4877" width="19" style="412" customWidth="1"/>
    <col min="4878" max="4878" width="12.140625" style="412" customWidth="1"/>
    <col min="4879" max="4879" width="12.5703125" style="412" bestFit="1" customWidth="1"/>
    <col min="4880" max="4880" width="11" style="412" customWidth="1"/>
    <col min="4881" max="4881" width="18.28515625" style="412" bestFit="1" customWidth="1"/>
    <col min="4882" max="4882" width="13.5703125" style="412" customWidth="1"/>
    <col min="4883" max="4883" width="23.28515625" style="412" customWidth="1"/>
    <col min="4884" max="4884" width="11" style="412" customWidth="1"/>
    <col min="4885" max="4885" width="20.5703125" style="412" bestFit="1" customWidth="1"/>
    <col min="4886" max="4886" width="12.140625" style="412" bestFit="1" customWidth="1"/>
    <col min="4887" max="4887" width="18.5703125" style="412" bestFit="1" customWidth="1"/>
    <col min="4888" max="4888" width="16.42578125" style="412" customWidth="1"/>
    <col min="4889" max="4889" width="23.5703125" style="412" customWidth="1"/>
    <col min="4890" max="4890" width="9.140625" style="412" customWidth="1"/>
    <col min="4891" max="4891" width="21.5703125" style="412" customWidth="1"/>
    <col min="4892" max="4892" width="11.7109375" style="412" customWidth="1"/>
    <col min="4893" max="4893" width="21.28515625" style="412" bestFit="1" customWidth="1"/>
    <col min="4894" max="4898" width="11.5703125" style="412" customWidth="1"/>
    <col min="4899" max="4899" width="11.42578125" style="412"/>
    <col min="4900" max="4900" width="10" style="412" customWidth="1"/>
    <col min="4901" max="5120" width="11.42578125" style="412"/>
    <col min="5121" max="5121" width="2.7109375" style="412" customWidth="1"/>
    <col min="5122" max="5122" width="15.42578125" style="412" bestFit="1" customWidth="1"/>
    <col min="5123" max="5123" width="27.7109375" style="412" bestFit="1" customWidth="1"/>
    <col min="5124" max="5124" width="9.5703125" style="412" bestFit="1" customWidth="1"/>
    <col min="5125" max="5125" width="11.28515625" style="412" customWidth="1"/>
    <col min="5126" max="5126" width="4.7109375" style="412" customWidth="1"/>
    <col min="5127" max="5127" width="11.42578125" style="412"/>
    <col min="5128" max="5128" width="1.7109375" style="412" customWidth="1"/>
    <col min="5129" max="5129" width="23.85546875" style="412" customWidth="1"/>
    <col min="5130" max="5130" width="40.140625" style="412" bestFit="1" customWidth="1"/>
    <col min="5131" max="5131" width="16.42578125" style="412" bestFit="1" customWidth="1"/>
    <col min="5132" max="5132" width="21.85546875" style="412" customWidth="1"/>
    <col min="5133" max="5133" width="19" style="412" customWidth="1"/>
    <col min="5134" max="5134" width="12.140625" style="412" customWidth="1"/>
    <col min="5135" max="5135" width="12.5703125" style="412" bestFit="1" customWidth="1"/>
    <col min="5136" max="5136" width="11" style="412" customWidth="1"/>
    <col min="5137" max="5137" width="18.28515625" style="412" bestFit="1" customWidth="1"/>
    <col min="5138" max="5138" width="13.5703125" style="412" customWidth="1"/>
    <col min="5139" max="5139" width="23.28515625" style="412" customWidth="1"/>
    <col min="5140" max="5140" width="11" style="412" customWidth="1"/>
    <col min="5141" max="5141" width="20.5703125" style="412" bestFit="1" customWidth="1"/>
    <col min="5142" max="5142" width="12.140625" style="412" bestFit="1" customWidth="1"/>
    <col min="5143" max="5143" width="18.5703125" style="412" bestFit="1" customWidth="1"/>
    <col min="5144" max="5144" width="16.42578125" style="412" customWidth="1"/>
    <col min="5145" max="5145" width="23.5703125" style="412" customWidth="1"/>
    <col min="5146" max="5146" width="9.140625" style="412" customWidth="1"/>
    <col min="5147" max="5147" width="21.5703125" style="412" customWidth="1"/>
    <col min="5148" max="5148" width="11.7109375" style="412" customWidth="1"/>
    <col min="5149" max="5149" width="21.28515625" style="412" bestFit="1" customWidth="1"/>
    <col min="5150" max="5154" width="11.5703125" style="412" customWidth="1"/>
    <col min="5155" max="5155" width="11.42578125" style="412"/>
    <col min="5156" max="5156" width="10" style="412" customWidth="1"/>
    <col min="5157" max="5376" width="11.42578125" style="412"/>
    <col min="5377" max="5377" width="2.7109375" style="412" customWidth="1"/>
    <col min="5378" max="5378" width="15.42578125" style="412" bestFit="1" customWidth="1"/>
    <col min="5379" max="5379" width="27.7109375" style="412" bestFit="1" customWidth="1"/>
    <col min="5380" max="5380" width="9.5703125" style="412" bestFit="1" customWidth="1"/>
    <col min="5381" max="5381" width="11.28515625" style="412" customWidth="1"/>
    <col min="5382" max="5382" width="4.7109375" style="412" customWidth="1"/>
    <col min="5383" max="5383" width="11.42578125" style="412"/>
    <col min="5384" max="5384" width="1.7109375" style="412" customWidth="1"/>
    <col min="5385" max="5385" width="23.85546875" style="412" customWidth="1"/>
    <col min="5386" max="5386" width="40.140625" style="412" bestFit="1" customWidth="1"/>
    <col min="5387" max="5387" width="16.42578125" style="412" bestFit="1" customWidth="1"/>
    <col min="5388" max="5388" width="21.85546875" style="412" customWidth="1"/>
    <col min="5389" max="5389" width="19" style="412" customWidth="1"/>
    <col min="5390" max="5390" width="12.140625" style="412" customWidth="1"/>
    <col min="5391" max="5391" width="12.5703125" style="412" bestFit="1" customWidth="1"/>
    <col min="5392" max="5392" width="11" style="412" customWidth="1"/>
    <col min="5393" max="5393" width="18.28515625" style="412" bestFit="1" customWidth="1"/>
    <col min="5394" max="5394" width="13.5703125" style="412" customWidth="1"/>
    <col min="5395" max="5395" width="23.28515625" style="412" customWidth="1"/>
    <col min="5396" max="5396" width="11" style="412" customWidth="1"/>
    <col min="5397" max="5397" width="20.5703125" style="412" bestFit="1" customWidth="1"/>
    <col min="5398" max="5398" width="12.140625" style="412" bestFit="1" customWidth="1"/>
    <col min="5399" max="5399" width="18.5703125" style="412" bestFit="1" customWidth="1"/>
    <col min="5400" max="5400" width="16.42578125" style="412" customWidth="1"/>
    <col min="5401" max="5401" width="23.5703125" style="412" customWidth="1"/>
    <col min="5402" max="5402" width="9.140625" style="412" customWidth="1"/>
    <col min="5403" max="5403" width="21.5703125" style="412" customWidth="1"/>
    <col min="5404" max="5404" width="11.7109375" style="412" customWidth="1"/>
    <col min="5405" max="5405" width="21.28515625" style="412" bestFit="1" customWidth="1"/>
    <col min="5406" max="5410" width="11.5703125" style="412" customWidth="1"/>
    <col min="5411" max="5411" width="11.42578125" style="412"/>
    <col min="5412" max="5412" width="10" style="412" customWidth="1"/>
    <col min="5413" max="5632" width="11.42578125" style="412"/>
    <col min="5633" max="5633" width="2.7109375" style="412" customWidth="1"/>
    <col min="5634" max="5634" width="15.42578125" style="412" bestFit="1" customWidth="1"/>
    <col min="5635" max="5635" width="27.7109375" style="412" bestFit="1" customWidth="1"/>
    <col min="5636" max="5636" width="9.5703125" style="412" bestFit="1" customWidth="1"/>
    <col min="5637" max="5637" width="11.28515625" style="412" customWidth="1"/>
    <col min="5638" max="5638" width="4.7109375" style="412" customWidth="1"/>
    <col min="5639" max="5639" width="11.42578125" style="412"/>
    <col min="5640" max="5640" width="1.7109375" style="412" customWidth="1"/>
    <col min="5641" max="5641" width="23.85546875" style="412" customWidth="1"/>
    <col min="5642" max="5642" width="40.140625" style="412" bestFit="1" customWidth="1"/>
    <col min="5643" max="5643" width="16.42578125" style="412" bestFit="1" customWidth="1"/>
    <col min="5644" max="5644" width="21.85546875" style="412" customWidth="1"/>
    <col min="5645" max="5645" width="19" style="412" customWidth="1"/>
    <col min="5646" max="5646" width="12.140625" style="412" customWidth="1"/>
    <col min="5647" max="5647" width="12.5703125" style="412" bestFit="1" customWidth="1"/>
    <col min="5648" max="5648" width="11" style="412" customWidth="1"/>
    <col min="5649" max="5649" width="18.28515625" style="412" bestFit="1" customWidth="1"/>
    <col min="5650" max="5650" width="13.5703125" style="412" customWidth="1"/>
    <col min="5651" max="5651" width="23.28515625" style="412" customWidth="1"/>
    <col min="5652" max="5652" width="11" style="412" customWidth="1"/>
    <col min="5653" max="5653" width="20.5703125" style="412" bestFit="1" customWidth="1"/>
    <col min="5654" max="5654" width="12.140625" style="412" bestFit="1" customWidth="1"/>
    <col min="5655" max="5655" width="18.5703125" style="412" bestFit="1" customWidth="1"/>
    <col min="5656" max="5656" width="16.42578125" style="412" customWidth="1"/>
    <col min="5657" max="5657" width="23.5703125" style="412" customWidth="1"/>
    <col min="5658" max="5658" width="9.140625" style="412" customWidth="1"/>
    <col min="5659" max="5659" width="21.5703125" style="412" customWidth="1"/>
    <col min="5660" max="5660" width="11.7109375" style="412" customWidth="1"/>
    <col min="5661" max="5661" width="21.28515625" style="412" bestFit="1" customWidth="1"/>
    <col min="5662" max="5666" width="11.5703125" style="412" customWidth="1"/>
    <col min="5667" max="5667" width="11.42578125" style="412"/>
    <col min="5668" max="5668" width="10" style="412" customWidth="1"/>
    <col min="5669" max="5888" width="11.42578125" style="412"/>
    <col min="5889" max="5889" width="2.7109375" style="412" customWidth="1"/>
    <col min="5890" max="5890" width="15.42578125" style="412" bestFit="1" customWidth="1"/>
    <col min="5891" max="5891" width="27.7109375" style="412" bestFit="1" customWidth="1"/>
    <col min="5892" max="5892" width="9.5703125" style="412" bestFit="1" customWidth="1"/>
    <col min="5893" max="5893" width="11.28515625" style="412" customWidth="1"/>
    <col min="5894" max="5894" width="4.7109375" style="412" customWidth="1"/>
    <col min="5895" max="5895" width="11.42578125" style="412"/>
    <col min="5896" max="5896" width="1.7109375" style="412" customWidth="1"/>
    <col min="5897" max="5897" width="23.85546875" style="412" customWidth="1"/>
    <col min="5898" max="5898" width="40.140625" style="412" bestFit="1" customWidth="1"/>
    <col min="5899" max="5899" width="16.42578125" style="412" bestFit="1" customWidth="1"/>
    <col min="5900" max="5900" width="21.85546875" style="412" customWidth="1"/>
    <col min="5901" max="5901" width="19" style="412" customWidth="1"/>
    <col min="5902" max="5902" width="12.140625" style="412" customWidth="1"/>
    <col min="5903" max="5903" width="12.5703125" style="412" bestFit="1" customWidth="1"/>
    <col min="5904" max="5904" width="11" style="412" customWidth="1"/>
    <col min="5905" max="5905" width="18.28515625" style="412" bestFit="1" customWidth="1"/>
    <col min="5906" max="5906" width="13.5703125" style="412" customWidth="1"/>
    <col min="5907" max="5907" width="23.28515625" style="412" customWidth="1"/>
    <col min="5908" max="5908" width="11" style="412" customWidth="1"/>
    <col min="5909" max="5909" width="20.5703125" style="412" bestFit="1" customWidth="1"/>
    <col min="5910" max="5910" width="12.140625" style="412" bestFit="1" customWidth="1"/>
    <col min="5911" max="5911" width="18.5703125" style="412" bestFit="1" customWidth="1"/>
    <col min="5912" max="5912" width="16.42578125" style="412" customWidth="1"/>
    <col min="5913" max="5913" width="23.5703125" style="412" customWidth="1"/>
    <col min="5914" max="5914" width="9.140625" style="412" customWidth="1"/>
    <col min="5915" max="5915" width="21.5703125" style="412" customWidth="1"/>
    <col min="5916" max="5916" width="11.7109375" style="412" customWidth="1"/>
    <col min="5917" max="5917" width="21.28515625" style="412" bestFit="1" customWidth="1"/>
    <col min="5918" max="5922" width="11.5703125" style="412" customWidth="1"/>
    <col min="5923" max="5923" width="11.42578125" style="412"/>
    <col min="5924" max="5924" width="10" style="412" customWidth="1"/>
    <col min="5925" max="6144" width="11.42578125" style="412"/>
    <col min="6145" max="6145" width="2.7109375" style="412" customWidth="1"/>
    <col min="6146" max="6146" width="15.42578125" style="412" bestFit="1" customWidth="1"/>
    <col min="6147" max="6147" width="27.7109375" style="412" bestFit="1" customWidth="1"/>
    <col min="6148" max="6148" width="9.5703125" style="412" bestFit="1" customWidth="1"/>
    <col min="6149" max="6149" width="11.28515625" style="412" customWidth="1"/>
    <col min="6150" max="6150" width="4.7109375" style="412" customWidth="1"/>
    <col min="6151" max="6151" width="11.42578125" style="412"/>
    <col min="6152" max="6152" width="1.7109375" style="412" customWidth="1"/>
    <col min="6153" max="6153" width="23.85546875" style="412" customWidth="1"/>
    <col min="6154" max="6154" width="40.140625" style="412" bestFit="1" customWidth="1"/>
    <col min="6155" max="6155" width="16.42578125" style="412" bestFit="1" customWidth="1"/>
    <col min="6156" max="6156" width="21.85546875" style="412" customWidth="1"/>
    <col min="6157" max="6157" width="19" style="412" customWidth="1"/>
    <col min="6158" max="6158" width="12.140625" style="412" customWidth="1"/>
    <col min="6159" max="6159" width="12.5703125" style="412" bestFit="1" customWidth="1"/>
    <col min="6160" max="6160" width="11" style="412" customWidth="1"/>
    <col min="6161" max="6161" width="18.28515625" style="412" bestFit="1" customWidth="1"/>
    <col min="6162" max="6162" width="13.5703125" style="412" customWidth="1"/>
    <col min="6163" max="6163" width="23.28515625" style="412" customWidth="1"/>
    <col min="6164" max="6164" width="11" style="412" customWidth="1"/>
    <col min="6165" max="6165" width="20.5703125" style="412" bestFit="1" customWidth="1"/>
    <col min="6166" max="6166" width="12.140625" style="412" bestFit="1" customWidth="1"/>
    <col min="6167" max="6167" width="18.5703125" style="412" bestFit="1" customWidth="1"/>
    <col min="6168" max="6168" width="16.42578125" style="412" customWidth="1"/>
    <col min="6169" max="6169" width="23.5703125" style="412" customWidth="1"/>
    <col min="6170" max="6170" width="9.140625" style="412" customWidth="1"/>
    <col min="6171" max="6171" width="21.5703125" style="412" customWidth="1"/>
    <col min="6172" max="6172" width="11.7109375" style="412" customWidth="1"/>
    <col min="6173" max="6173" width="21.28515625" style="412" bestFit="1" customWidth="1"/>
    <col min="6174" max="6178" width="11.5703125" style="412" customWidth="1"/>
    <col min="6179" max="6179" width="11.42578125" style="412"/>
    <col min="6180" max="6180" width="10" style="412" customWidth="1"/>
    <col min="6181" max="6400" width="11.42578125" style="412"/>
    <col min="6401" max="6401" width="2.7109375" style="412" customWidth="1"/>
    <col min="6402" max="6402" width="15.42578125" style="412" bestFit="1" customWidth="1"/>
    <col min="6403" max="6403" width="27.7109375" style="412" bestFit="1" customWidth="1"/>
    <col min="6404" max="6404" width="9.5703125" style="412" bestFit="1" customWidth="1"/>
    <col min="6405" max="6405" width="11.28515625" style="412" customWidth="1"/>
    <col min="6406" max="6406" width="4.7109375" style="412" customWidth="1"/>
    <col min="6407" max="6407" width="11.42578125" style="412"/>
    <col min="6408" max="6408" width="1.7109375" style="412" customWidth="1"/>
    <col min="6409" max="6409" width="23.85546875" style="412" customWidth="1"/>
    <col min="6410" max="6410" width="40.140625" style="412" bestFit="1" customWidth="1"/>
    <col min="6411" max="6411" width="16.42578125" style="412" bestFit="1" customWidth="1"/>
    <col min="6412" max="6412" width="21.85546875" style="412" customWidth="1"/>
    <col min="6413" max="6413" width="19" style="412" customWidth="1"/>
    <col min="6414" max="6414" width="12.140625" style="412" customWidth="1"/>
    <col min="6415" max="6415" width="12.5703125" style="412" bestFit="1" customWidth="1"/>
    <col min="6416" max="6416" width="11" style="412" customWidth="1"/>
    <col min="6417" max="6417" width="18.28515625" style="412" bestFit="1" customWidth="1"/>
    <col min="6418" max="6418" width="13.5703125" style="412" customWidth="1"/>
    <col min="6419" max="6419" width="23.28515625" style="412" customWidth="1"/>
    <col min="6420" max="6420" width="11" style="412" customWidth="1"/>
    <col min="6421" max="6421" width="20.5703125" style="412" bestFit="1" customWidth="1"/>
    <col min="6422" max="6422" width="12.140625" style="412" bestFit="1" customWidth="1"/>
    <col min="6423" max="6423" width="18.5703125" style="412" bestFit="1" customWidth="1"/>
    <col min="6424" max="6424" width="16.42578125" style="412" customWidth="1"/>
    <col min="6425" max="6425" width="23.5703125" style="412" customWidth="1"/>
    <col min="6426" max="6426" width="9.140625" style="412" customWidth="1"/>
    <col min="6427" max="6427" width="21.5703125" style="412" customWidth="1"/>
    <col min="6428" max="6428" width="11.7109375" style="412" customWidth="1"/>
    <col min="6429" max="6429" width="21.28515625" style="412" bestFit="1" customWidth="1"/>
    <col min="6430" max="6434" width="11.5703125" style="412" customWidth="1"/>
    <col min="6435" max="6435" width="11.42578125" style="412"/>
    <col min="6436" max="6436" width="10" style="412" customWidth="1"/>
    <col min="6437" max="6656" width="11.42578125" style="412"/>
    <col min="6657" max="6657" width="2.7109375" style="412" customWidth="1"/>
    <col min="6658" max="6658" width="15.42578125" style="412" bestFit="1" customWidth="1"/>
    <col min="6659" max="6659" width="27.7109375" style="412" bestFit="1" customWidth="1"/>
    <col min="6660" max="6660" width="9.5703125" style="412" bestFit="1" customWidth="1"/>
    <col min="6661" max="6661" width="11.28515625" style="412" customWidth="1"/>
    <col min="6662" max="6662" width="4.7109375" style="412" customWidth="1"/>
    <col min="6663" max="6663" width="11.42578125" style="412"/>
    <col min="6664" max="6664" width="1.7109375" style="412" customWidth="1"/>
    <col min="6665" max="6665" width="23.85546875" style="412" customWidth="1"/>
    <col min="6666" max="6666" width="40.140625" style="412" bestFit="1" customWidth="1"/>
    <col min="6667" max="6667" width="16.42578125" style="412" bestFit="1" customWidth="1"/>
    <col min="6668" max="6668" width="21.85546875" style="412" customWidth="1"/>
    <col min="6669" max="6669" width="19" style="412" customWidth="1"/>
    <col min="6670" max="6670" width="12.140625" style="412" customWidth="1"/>
    <col min="6671" max="6671" width="12.5703125" style="412" bestFit="1" customWidth="1"/>
    <col min="6672" max="6672" width="11" style="412" customWidth="1"/>
    <col min="6673" max="6673" width="18.28515625" style="412" bestFit="1" customWidth="1"/>
    <col min="6674" max="6674" width="13.5703125" style="412" customWidth="1"/>
    <col min="6675" max="6675" width="23.28515625" style="412" customWidth="1"/>
    <col min="6676" max="6676" width="11" style="412" customWidth="1"/>
    <col min="6677" max="6677" width="20.5703125" style="412" bestFit="1" customWidth="1"/>
    <col min="6678" max="6678" width="12.140625" style="412" bestFit="1" customWidth="1"/>
    <col min="6679" max="6679" width="18.5703125" style="412" bestFit="1" customWidth="1"/>
    <col min="6680" max="6680" width="16.42578125" style="412" customWidth="1"/>
    <col min="6681" max="6681" width="23.5703125" style="412" customWidth="1"/>
    <col min="6682" max="6682" width="9.140625" style="412" customWidth="1"/>
    <col min="6683" max="6683" width="21.5703125" style="412" customWidth="1"/>
    <col min="6684" max="6684" width="11.7109375" style="412" customWidth="1"/>
    <col min="6685" max="6685" width="21.28515625" style="412" bestFit="1" customWidth="1"/>
    <col min="6686" max="6690" width="11.5703125" style="412" customWidth="1"/>
    <col min="6691" max="6691" width="11.42578125" style="412"/>
    <col min="6692" max="6692" width="10" style="412" customWidth="1"/>
    <col min="6693" max="6912" width="11.42578125" style="412"/>
    <col min="6913" max="6913" width="2.7109375" style="412" customWidth="1"/>
    <col min="6914" max="6914" width="15.42578125" style="412" bestFit="1" customWidth="1"/>
    <col min="6915" max="6915" width="27.7109375" style="412" bestFit="1" customWidth="1"/>
    <col min="6916" max="6916" width="9.5703125" style="412" bestFit="1" customWidth="1"/>
    <col min="6917" max="6917" width="11.28515625" style="412" customWidth="1"/>
    <col min="6918" max="6918" width="4.7109375" style="412" customWidth="1"/>
    <col min="6919" max="6919" width="11.42578125" style="412"/>
    <col min="6920" max="6920" width="1.7109375" style="412" customWidth="1"/>
    <col min="6921" max="6921" width="23.85546875" style="412" customWidth="1"/>
    <col min="6922" max="6922" width="40.140625" style="412" bestFit="1" customWidth="1"/>
    <col min="6923" max="6923" width="16.42578125" style="412" bestFit="1" customWidth="1"/>
    <col min="6924" max="6924" width="21.85546875" style="412" customWidth="1"/>
    <col min="6925" max="6925" width="19" style="412" customWidth="1"/>
    <col min="6926" max="6926" width="12.140625" style="412" customWidth="1"/>
    <col min="6927" max="6927" width="12.5703125" style="412" bestFit="1" customWidth="1"/>
    <col min="6928" max="6928" width="11" style="412" customWidth="1"/>
    <col min="6929" max="6929" width="18.28515625" style="412" bestFit="1" customWidth="1"/>
    <col min="6930" max="6930" width="13.5703125" style="412" customWidth="1"/>
    <col min="6931" max="6931" width="23.28515625" style="412" customWidth="1"/>
    <col min="6932" max="6932" width="11" style="412" customWidth="1"/>
    <col min="6933" max="6933" width="20.5703125" style="412" bestFit="1" customWidth="1"/>
    <col min="6934" max="6934" width="12.140625" style="412" bestFit="1" customWidth="1"/>
    <col min="6935" max="6935" width="18.5703125" style="412" bestFit="1" customWidth="1"/>
    <col min="6936" max="6936" width="16.42578125" style="412" customWidth="1"/>
    <col min="6937" max="6937" width="23.5703125" style="412" customWidth="1"/>
    <col min="6938" max="6938" width="9.140625" style="412" customWidth="1"/>
    <col min="6939" max="6939" width="21.5703125" style="412" customWidth="1"/>
    <col min="6940" max="6940" width="11.7109375" style="412" customWidth="1"/>
    <col min="6941" max="6941" width="21.28515625" style="412" bestFit="1" customWidth="1"/>
    <col min="6942" max="6946" width="11.5703125" style="412" customWidth="1"/>
    <col min="6947" max="6947" width="11.42578125" style="412"/>
    <col min="6948" max="6948" width="10" style="412" customWidth="1"/>
    <col min="6949" max="7168" width="11.42578125" style="412"/>
    <col min="7169" max="7169" width="2.7109375" style="412" customWidth="1"/>
    <col min="7170" max="7170" width="15.42578125" style="412" bestFit="1" customWidth="1"/>
    <col min="7171" max="7171" width="27.7109375" style="412" bestFit="1" customWidth="1"/>
    <col min="7172" max="7172" width="9.5703125" style="412" bestFit="1" customWidth="1"/>
    <col min="7173" max="7173" width="11.28515625" style="412" customWidth="1"/>
    <col min="7174" max="7174" width="4.7109375" style="412" customWidth="1"/>
    <col min="7175" max="7175" width="11.42578125" style="412"/>
    <col min="7176" max="7176" width="1.7109375" style="412" customWidth="1"/>
    <col min="7177" max="7177" width="23.85546875" style="412" customWidth="1"/>
    <col min="7178" max="7178" width="40.140625" style="412" bestFit="1" customWidth="1"/>
    <col min="7179" max="7179" width="16.42578125" style="412" bestFit="1" customWidth="1"/>
    <col min="7180" max="7180" width="21.85546875" style="412" customWidth="1"/>
    <col min="7181" max="7181" width="19" style="412" customWidth="1"/>
    <col min="7182" max="7182" width="12.140625" style="412" customWidth="1"/>
    <col min="7183" max="7183" width="12.5703125" style="412" bestFit="1" customWidth="1"/>
    <col min="7184" max="7184" width="11" style="412" customWidth="1"/>
    <col min="7185" max="7185" width="18.28515625" style="412" bestFit="1" customWidth="1"/>
    <col min="7186" max="7186" width="13.5703125" style="412" customWidth="1"/>
    <col min="7187" max="7187" width="23.28515625" style="412" customWidth="1"/>
    <col min="7188" max="7188" width="11" style="412" customWidth="1"/>
    <col min="7189" max="7189" width="20.5703125" style="412" bestFit="1" customWidth="1"/>
    <col min="7190" max="7190" width="12.140625" style="412" bestFit="1" customWidth="1"/>
    <col min="7191" max="7191" width="18.5703125" style="412" bestFit="1" customWidth="1"/>
    <col min="7192" max="7192" width="16.42578125" style="412" customWidth="1"/>
    <col min="7193" max="7193" width="23.5703125" style="412" customWidth="1"/>
    <col min="7194" max="7194" width="9.140625" style="412" customWidth="1"/>
    <col min="7195" max="7195" width="21.5703125" style="412" customWidth="1"/>
    <col min="7196" max="7196" width="11.7109375" style="412" customWidth="1"/>
    <col min="7197" max="7197" width="21.28515625" style="412" bestFit="1" customWidth="1"/>
    <col min="7198" max="7202" width="11.5703125" style="412" customWidth="1"/>
    <col min="7203" max="7203" width="11.42578125" style="412"/>
    <col min="7204" max="7204" width="10" style="412" customWidth="1"/>
    <col min="7205" max="7424" width="11.42578125" style="412"/>
    <col min="7425" max="7425" width="2.7109375" style="412" customWidth="1"/>
    <col min="7426" max="7426" width="15.42578125" style="412" bestFit="1" customWidth="1"/>
    <col min="7427" max="7427" width="27.7109375" style="412" bestFit="1" customWidth="1"/>
    <col min="7428" max="7428" width="9.5703125" style="412" bestFit="1" customWidth="1"/>
    <col min="7429" max="7429" width="11.28515625" style="412" customWidth="1"/>
    <col min="7430" max="7430" width="4.7109375" style="412" customWidth="1"/>
    <col min="7431" max="7431" width="11.42578125" style="412"/>
    <col min="7432" max="7432" width="1.7109375" style="412" customWidth="1"/>
    <col min="7433" max="7433" width="23.85546875" style="412" customWidth="1"/>
    <col min="7434" max="7434" width="40.140625" style="412" bestFit="1" customWidth="1"/>
    <col min="7435" max="7435" width="16.42578125" style="412" bestFit="1" customWidth="1"/>
    <col min="7436" max="7436" width="21.85546875" style="412" customWidth="1"/>
    <col min="7437" max="7437" width="19" style="412" customWidth="1"/>
    <col min="7438" max="7438" width="12.140625" style="412" customWidth="1"/>
    <col min="7439" max="7439" width="12.5703125" style="412" bestFit="1" customWidth="1"/>
    <col min="7440" max="7440" width="11" style="412" customWidth="1"/>
    <col min="7441" max="7441" width="18.28515625" style="412" bestFit="1" customWidth="1"/>
    <col min="7442" max="7442" width="13.5703125" style="412" customWidth="1"/>
    <col min="7443" max="7443" width="23.28515625" style="412" customWidth="1"/>
    <col min="7444" max="7444" width="11" style="412" customWidth="1"/>
    <col min="7445" max="7445" width="20.5703125" style="412" bestFit="1" customWidth="1"/>
    <col min="7446" max="7446" width="12.140625" style="412" bestFit="1" customWidth="1"/>
    <col min="7447" max="7447" width="18.5703125" style="412" bestFit="1" customWidth="1"/>
    <col min="7448" max="7448" width="16.42578125" style="412" customWidth="1"/>
    <col min="7449" max="7449" width="23.5703125" style="412" customWidth="1"/>
    <col min="7450" max="7450" width="9.140625" style="412" customWidth="1"/>
    <col min="7451" max="7451" width="21.5703125" style="412" customWidth="1"/>
    <col min="7452" max="7452" width="11.7109375" style="412" customWidth="1"/>
    <col min="7453" max="7453" width="21.28515625" style="412" bestFit="1" customWidth="1"/>
    <col min="7454" max="7458" width="11.5703125" style="412" customWidth="1"/>
    <col min="7459" max="7459" width="11.42578125" style="412"/>
    <col min="7460" max="7460" width="10" style="412" customWidth="1"/>
    <col min="7461" max="7680" width="11.42578125" style="412"/>
    <col min="7681" max="7681" width="2.7109375" style="412" customWidth="1"/>
    <col min="7682" max="7682" width="15.42578125" style="412" bestFit="1" customWidth="1"/>
    <col min="7683" max="7683" width="27.7109375" style="412" bestFit="1" customWidth="1"/>
    <col min="7684" max="7684" width="9.5703125" style="412" bestFit="1" customWidth="1"/>
    <col min="7685" max="7685" width="11.28515625" style="412" customWidth="1"/>
    <col min="7686" max="7686" width="4.7109375" style="412" customWidth="1"/>
    <col min="7687" max="7687" width="11.42578125" style="412"/>
    <col min="7688" max="7688" width="1.7109375" style="412" customWidth="1"/>
    <col min="7689" max="7689" width="23.85546875" style="412" customWidth="1"/>
    <col min="7690" max="7690" width="40.140625" style="412" bestFit="1" customWidth="1"/>
    <col min="7691" max="7691" width="16.42578125" style="412" bestFit="1" customWidth="1"/>
    <col min="7692" max="7692" width="21.85546875" style="412" customWidth="1"/>
    <col min="7693" max="7693" width="19" style="412" customWidth="1"/>
    <col min="7694" max="7694" width="12.140625" style="412" customWidth="1"/>
    <col min="7695" max="7695" width="12.5703125" style="412" bestFit="1" customWidth="1"/>
    <col min="7696" max="7696" width="11" style="412" customWidth="1"/>
    <col min="7697" max="7697" width="18.28515625" style="412" bestFit="1" customWidth="1"/>
    <col min="7698" max="7698" width="13.5703125" style="412" customWidth="1"/>
    <col min="7699" max="7699" width="23.28515625" style="412" customWidth="1"/>
    <col min="7700" max="7700" width="11" style="412" customWidth="1"/>
    <col min="7701" max="7701" width="20.5703125" style="412" bestFit="1" customWidth="1"/>
    <col min="7702" max="7702" width="12.140625" style="412" bestFit="1" customWidth="1"/>
    <col min="7703" max="7703" width="18.5703125" style="412" bestFit="1" customWidth="1"/>
    <col min="7704" max="7704" width="16.42578125" style="412" customWidth="1"/>
    <col min="7705" max="7705" width="23.5703125" style="412" customWidth="1"/>
    <col min="7706" max="7706" width="9.140625" style="412" customWidth="1"/>
    <col min="7707" max="7707" width="21.5703125" style="412" customWidth="1"/>
    <col min="7708" max="7708" width="11.7109375" style="412" customWidth="1"/>
    <col min="7709" max="7709" width="21.28515625" style="412" bestFit="1" customWidth="1"/>
    <col min="7710" max="7714" width="11.5703125" style="412" customWidth="1"/>
    <col min="7715" max="7715" width="11.42578125" style="412"/>
    <col min="7716" max="7716" width="10" style="412" customWidth="1"/>
    <col min="7717" max="7936" width="11.42578125" style="412"/>
    <col min="7937" max="7937" width="2.7109375" style="412" customWidth="1"/>
    <col min="7938" max="7938" width="15.42578125" style="412" bestFit="1" customWidth="1"/>
    <col min="7939" max="7939" width="27.7109375" style="412" bestFit="1" customWidth="1"/>
    <col min="7940" max="7940" width="9.5703125" style="412" bestFit="1" customWidth="1"/>
    <col min="7941" max="7941" width="11.28515625" style="412" customWidth="1"/>
    <col min="7942" max="7942" width="4.7109375" style="412" customWidth="1"/>
    <col min="7943" max="7943" width="11.42578125" style="412"/>
    <col min="7944" max="7944" width="1.7109375" style="412" customWidth="1"/>
    <col min="7945" max="7945" width="23.85546875" style="412" customWidth="1"/>
    <col min="7946" max="7946" width="40.140625" style="412" bestFit="1" customWidth="1"/>
    <col min="7947" max="7947" width="16.42578125" style="412" bestFit="1" customWidth="1"/>
    <col min="7948" max="7948" width="21.85546875" style="412" customWidth="1"/>
    <col min="7949" max="7949" width="19" style="412" customWidth="1"/>
    <col min="7950" max="7950" width="12.140625" style="412" customWidth="1"/>
    <col min="7951" max="7951" width="12.5703125" style="412" bestFit="1" customWidth="1"/>
    <col min="7952" max="7952" width="11" style="412" customWidth="1"/>
    <col min="7953" max="7953" width="18.28515625" style="412" bestFit="1" customWidth="1"/>
    <col min="7954" max="7954" width="13.5703125" style="412" customWidth="1"/>
    <col min="7955" max="7955" width="23.28515625" style="412" customWidth="1"/>
    <col min="7956" max="7956" width="11" style="412" customWidth="1"/>
    <col min="7957" max="7957" width="20.5703125" style="412" bestFit="1" customWidth="1"/>
    <col min="7958" max="7958" width="12.140625" style="412" bestFit="1" customWidth="1"/>
    <col min="7959" max="7959" width="18.5703125" style="412" bestFit="1" customWidth="1"/>
    <col min="7960" max="7960" width="16.42578125" style="412" customWidth="1"/>
    <col min="7961" max="7961" width="23.5703125" style="412" customWidth="1"/>
    <col min="7962" max="7962" width="9.140625" style="412" customWidth="1"/>
    <col min="7963" max="7963" width="21.5703125" style="412" customWidth="1"/>
    <col min="7964" max="7964" width="11.7109375" style="412" customWidth="1"/>
    <col min="7965" max="7965" width="21.28515625" style="412" bestFit="1" customWidth="1"/>
    <col min="7966" max="7970" width="11.5703125" style="412" customWidth="1"/>
    <col min="7971" max="7971" width="11.42578125" style="412"/>
    <col min="7972" max="7972" width="10" style="412" customWidth="1"/>
    <col min="7973" max="8192" width="11.42578125" style="412"/>
    <col min="8193" max="8193" width="2.7109375" style="412" customWidth="1"/>
    <col min="8194" max="8194" width="15.42578125" style="412" bestFit="1" customWidth="1"/>
    <col min="8195" max="8195" width="27.7109375" style="412" bestFit="1" customWidth="1"/>
    <col min="8196" max="8196" width="9.5703125" style="412" bestFit="1" customWidth="1"/>
    <col min="8197" max="8197" width="11.28515625" style="412" customWidth="1"/>
    <col min="8198" max="8198" width="4.7109375" style="412" customWidth="1"/>
    <col min="8199" max="8199" width="11.42578125" style="412"/>
    <col min="8200" max="8200" width="1.7109375" style="412" customWidth="1"/>
    <col min="8201" max="8201" width="23.85546875" style="412" customWidth="1"/>
    <col min="8202" max="8202" width="40.140625" style="412" bestFit="1" customWidth="1"/>
    <col min="8203" max="8203" width="16.42578125" style="412" bestFit="1" customWidth="1"/>
    <col min="8204" max="8204" width="21.85546875" style="412" customWidth="1"/>
    <col min="8205" max="8205" width="19" style="412" customWidth="1"/>
    <col min="8206" max="8206" width="12.140625" style="412" customWidth="1"/>
    <col min="8207" max="8207" width="12.5703125" style="412" bestFit="1" customWidth="1"/>
    <col min="8208" max="8208" width="11" style="412" customWidth="1"/>
    <col min="8209" max="8209" width="18.28515625" style="412" bestFit="1" customWidth="1"/>
    <col min="8210" max="8210" width="13.5703125" style="412" customWidth="1"/>
    <col min="8211" max="8211" width="23.28515625" style="412" customWidth="1"/>
    <col min="8212" max="8212" width="11" style="412" customWidth="1"/>
    <col min="8213" max="8213" width="20.5703125" style="412" bestFit="1" customWidth="1"/>
    <col min="8214" max="8214" width="12.140625" style="412" bestFit="1" customWidth="1"/>
    <col min="8215" max="8215" width="18.5703125" style="412" bestFit="1" customWidth="1"/>
    <col min="8216" max="8216" width="16.42578125" style="412" customWidth="1"/>
    <col min="8217" max="8217" width="23.5703125" style="412" customWidth="1"/>
    <col min="8218" max="8218" width="9.140625" style="412" customWidth="1"/>
    <col min="8219" max="8219" width="21.5703125" style="412" customWidth="1"/>
    <col min="8220" max="8220" width="11.7109375" style="412" customWidth="1"/>
    <col min="8221" max="8221" width="21.28515625" style="412" bestFit="1" customWidth="1"/>
    <col min="8222" max="8226" width="11.5703125" style="412" customWidth="1"/>
    <col min="8227" max="8227" width="11.42578125" style="412"/>
    <col min="8228" max="8228" width="10" style="412" customWidth="1"/>
    <col min="8229" max="8448" width="11.42578125" style="412"/>
    <col min="8449" max="8449" width="2.7109375" style="412" customWidth="1"/>
    <col min="8450" max="8450" width="15.42578125" style="412" bestFit="1" customWidth="1"/>
    <col min="8451" max="8451" width="27.7109375" style="412" bestFit="1" customWidth="1"/>
    <col min="8452" max="8452" width="9.5703125" style="412" bestFit="1" customWidth="1"/>
    <col min="8453" max="8453" width="11.28515625" style="412" customWidth="1"/>
    <col min="8454" max="8454" width="4.7109375" style="412" customWidth="1"/>
    <col min="8455" max="8455" width="11.42578125" style="412"/>
    <col min="8456" max="8456" width="1.7109375" style="412" customWidth="1"/>
    <col min="8457" max="8457" width="23.85546875" style="412" customWidth="1"/>
    <col min="8458" max="8458" width="40.140625" style="412" bestFit="1" customWidth="1"/>
    <col min="8459" max="8459" width="16.42578125" style="412" bestFit="1" customWidth="1"/>
    <col min="8460" max="8460" width="21.85546875" style="412" customWidth="1"/>
    <col min="8461" max="8461" width="19" style="412" customWidth="1"/>
    <col min="8462" max="8462" width="12.140625" style="412" customWidth="1"/>
    <col min="8463" max="8463" width="12.5703125" style="412" bestFit="1" customWidth="1"/>
    <col min="8464" max="8464" width="11" style="412" customWidth="1"/>
    <col min="8465" max="8465" width="18.28515625" style="412" bestFit="1" customWidth="1"/>
    <col min="8466" max="8466" width="13.5703125" style="412" customWidth="1"/>
    <col min="8467" max="8467" width="23.28515625" style="412" customWidth="1"/>
    <col min="8468" max="8468" width="11" style="412" customWidth="1"/>
    <col min="8469" max="8469" width="20.5703125" style="412" bestFit="1" customWidth="1"/>
    <col min="8470" max="8470" width="12.140625" style="412" bestFit="1" customWidth="1"/>
    <col min="8471" max="8471" width="18.5703125" style="412" bestFit="1" customWidth="1"/>
    <col min="8472" max="8472" width="16.42578125" style="412" customWidth="1"/>
    <col min="8473" max="8473" width="23.5703125" style="412" customWidth="1"/>
    <col min="8474" max="8474" width="9.140625" style="412" customWidth="1"/>
    <col min="8475" max="8475" width="21.5703125" style="412" customWidth="1"/>
    <col min="8476" max="8476" width="11.7109375" style="412" customWidth="1"/>
    <col min="8477" max="8477" width="21.28515625" style="412" bestFit="1" customWidth="1"/>
    <col min="8478" max="8482" width="11.5703125" style="412" customWidth="1"/>
    <col min="8483" max="8483" width="11.42578125" style="412"/>
    <col min="8484" max="8484" width="10" style="412" customWidth="1"/>
    <col min="8485" max="8704" width="11.42578125" style="412"/>
    <col min="8705" max="8705" width="2.7109375" style="412" customWidth="1"/>
    <col min="8706" max="8706" width="15.42578125" style="412" bestFit="1" customWidth="1"/>
    <col min="8707" max="8707" width="27.7109375" style="412" bestFit="1" customWidth="1"/>
    <col min="8708" max="8708" width="9.5703125" style="412" bestFit="1" customWidth="1"/>
    <col min="8709" max="8709" width="11.28515625" style="412" customWidth="1"/>
    <col min="8710" max="8710" width="4.7109375" style="412" customWidth="1"/>
    <col min="8711" max="8711" width="11.42578125" style="412"/>
    <col min="8712" max="8712" width="1.7109375" style="412" customWidth="1"/>
    <col min="8713" max="8713" width="23.85546875" style="412" customWidth="1"/>
    <col min="8714" max="8714" width="40.140625" style="412" bestFit="1" customWidth="1"/>
    <col min="8715" max="8715" width="16.42578125" style="412" bestFit="1" customWidth="1"/>
    <col min="8716" max="8716" width="21.85546875" style="412" customWidth="1"/>
    <col min="8717" max="8717" width="19" style="412" customWidth="1"/>
    <col min="8718" max="8718" width="12.140625" style="412" customWidth="1"/>
    <col min="8719" max="8719" width="12.5703125" style="412" bestFit="1" customWidth="1"/>
    <col min="8720" max="8720" width="11" style="412" customWidth="1"/>
    <col min="8721" max="8721" width="18.28515625" style="412" bestFit="1" customWidth="1"/>
    <col min="8722" max="8722" width="13.5703125" style="412" customWidth="1"/>
    <col min="8723" max="8723" width="23.28515625" style="412" customWidth="1"/>
    <col min="8724" max="8724" width="11" style="412" customWidth="1"/>
    <col min="8725" max="8725" width="20.5703125" style="412" bestFit="1" customWidth="1"/>
    <col min="8726" max="8726" width="12.140625" style="412" bestFit="1" customWidth="1"/>
    <col min="8727" max="8727" width="18.5703125" style="412" bestFit="1" customWidth="1"/>
    <col min="8728" max="8728" width="16.42578125" style="412" customWidth="1"/>
    <col min="8729" max="8729" width="23.5703125" style="412" customWidth="1"/>
    <col min="8730" max="8730" width="9.140625" style="412" customWidth="1"/>
    <col min="8731" max="8731" width="21.5703125" style="412" customWidth="1"/>
    <col min="8732" max="8732" width="11.7109375" style="412" customWidth="1"/>
    <col min="8733" max="8733" width="21.28515625" style="412" bestFit="1" customWidth="1"/>
    <col min="8734" max="8738" width="11.5703125" style="412" customWidth="1"/>
    <col min="8739" max="8739" width="11.42578125" style="412"/>
    <col min="8740" max="8740" width="10" style="412" customWidth="1"/>
    <col min="8741" max="8960" width="11.42578125" style="412"/>
    <col min="8961" max="8961" width="2.7109375" style="412" customWidth="1"/>
    <col min="8962" max="8962" width="15.42578125" style="412" bestFit="1" customWidth="1"/>
    <col min="8963" max="8963" width="27.7109375" style="412" bestFit="1" customWidth="1"/>
    <col min="8964" max="8964" width="9.5703125" style="412" bestFit="1" customWidth="1"/>
    <col min="8965" max="8965" width="11.28515625" style="412" customWidth="1"/>
    <col min="8966" max="8966" width="4.7109375" style="412" customWidth="1"/>
    <col min="8967" max="8967" width="11.42578125" style="412"/>
    <col min="8968" max="8968" width="1.7109375" style="412" customWidth="1"/>
    <col min="8969" max="8969" width="23.85546875" style="412" customWidth="1"/>
    <col min="8970" max="8970" width="40.140625" style="412" bestFit="1" customWidth="1"/>
    <col min="8971" max="8971" width="16.42578125" style="412" bestFit="1" customWidth="1"/>
    <col min="8972" max="8972" width="21.85546875" style="412" customWidth="1"/>
    <col min="8973" max="8973" width="19" style="412" customWidth="1"/>
    <col min="8974" max="8974" width="12.140625" style="412" customWidth="1"/>
    <col min="8975" max="8975" width="12.5703125" style="412" bestFit="1" customWidth="1"/>
    <col min="8976" max="8976" width="11" style="412" customWidth="1"/>
    <col min="8977" max="8977" width="18.28515625" style="412" bestFit="1" customWidth="1"/>
    <col min="8978" max="8978" width="13.5703125" style="412" customWidth="1"/>
    <col min="8979" max="8979" width="23.28515625" style="412" customWidth="1"/>
    <col min="8980" max="8980" width="11" style="412" customWidth="1"/>
    <col min="8981" max="8981" width="20.5703125" style="412" bestFit="1" customWidth="1"/>
    <col min="8982" max="8982" width="12.140625" style="412" bestFit="1" customWidth="1"/>
    <col min="8983" max="8983" width="18.5703125" style="412" bestFit="1" customWidth="1"/>
    <col min="8984" max="8984" width="16.42578125" style="412" customWidth="1"/>
    <col min="8985" max="8985" width="23.5703125" style="412" customWidth="1"/>
    <col min="8986" max="8986" width="9.140625" style="412" customWidth="1"/>
    <col min="8987" max="8987" width="21.5703125" style="412" customWidth="1"/>
    <col min="8988" max="8988" width="11.7109375" style="412" customWidth="1"/>
    <col min="8989" max="8989" width="21.28515625" style="412" bestFit="1" customWidth="1"/>
    <col min="8990" max="8994" width="11.5703125" style="412" customWidth="1"/>
    <col min="8995" max="8995" width="11.42578125" style="412"/>
    <col min="8996" max="8996" width="10" style="412" customWidth="1"/>
    <col min="8997" max="9216" width="11.42578125" style="412"/>
    <col min="9217" max="9217" width="2.7109375" style="412" customWidth="1"/>
    <col min="9218" max="9218" width="15.42578125" style="412" bestFit="1" customWidth="1"/>
    <col min="9219" max="9219" width="27.7109375" style="412" bestFit="1" customWidth="1"/>
    <col min="9220" max="9220" width="9.5703125" style="412" bestFit="1" customWidth="1"/>
    <col min="9221" max="9221" width="11.28515625" style="412" customWidth="1"/>
    <col min="9222" max="9222" width="4.7109375" style="412" customWidth="1"/>
    <col min="9223" max="9223" width="11.42578125" style="412"/>
    <col min="9224" max="9224" width="1.7109375" style="412" customWidth="1"/>
    <col min="9225" max="9225" width="23.85546875" style="412" customWidth="1"/>
    <col min="9226" max="9226" width="40.140625" style="412" bestFit="1" customWidth="1"/>
    <col min="9227" max="9227" width="16.42578125" style="412" bestFit="1" customWidth="1"/>
    <col min="9228" max="9228" width="21.85546875" style="412" customWidth="1"/>
    <col min="9229" max="9229" width="19" style="412" customWidth="1"/>
    <col min="9230" max="9230" width="12.140625" style="412" customWidth="1"/>
    <col min="9231" max="9231" width="12.5703125" style="412" bestFit="1" customWidth="1"/>
    <col min="9232" max="9232" width="11" style="412" customWidth="1"/>
    <col min="9233" max="9233" width="18.28515625" style="412" bestFit="1" customWidth="1"/>
    <col min="9234" max="9234" width="13.5703125" style="412" customWidth="1"/>
    <col min="9235" max="9235" width="23.28515625" style="412" customWidth="1"/>
    <col min="9236" max="9236" width="11" style="412" customWidth="1"/>
    <col min="9237" max="9237" width="20.5703125" style="412" bestFit="1" customWidth="1"/>
    <col min="9238" max="9238" width="12.140625" style="412" bestFit="1" customWidth="1"/>
    <col min="9239" max="9239" width="18.5703125" style="412" bestFit="1" customWidth="1"/>
    <col min="9240" max="9240" width="16.42578125" style="412" customWidth="1"/>
    <col min="9241" max="9241" width="23.5703125" style="412" customWidth="1"/>
    <col min="9242" max="9242" width="9.140625" style="412" customWidth="1"/>
    <col min="9243" max="9243" width="21.5703125" style="412" customWidth="1"/>
    <col min="9244" max="9244" width="11.7109375" style="412" customWidth="1"/>
    <col min="9245" max="9245" width="21.28515625" style="412" bestFit="1" customWidth="1"/>
    <col min="9246" max="9250" width="11.5703125" style="412" customWidth="1"/>
    <col min="9251" max="9251" width="11.42578125" style="412"/>
    <col min="9252" max="9252" width="10" style="412" customWidth="1"/>
    <col min="9253" max="9472" width="11.42578125" style="412"/>
    <col min="9473" max="9473" width="2.7109375" style="412" customWidth="1"/>
    <col min="9474" max="9474" width="15.42578125" style="412" bestFit="1" customWidth="1"/>
    <col min="9475" max="9475" width="27.7109375" style="412" bestFit="1" customWidth="1"/>
    <col min="9476" max="9476" width="9.5703125" style="412" bestFit="1" customWidth="1"/>
    <col min="9477" max="9477" width="11.28515625" style="412" customWidth="1"/>
    <col min="9478" max="9478" width="4.7109375" style="412" customWidth="1"/>
    <col min="9479" max="9479" width="11.42578125" style="412"/>
    <col min="9480" max="9480" width="1.7109375" style="412" customWidth="1"/>
    <col min="9481" max="9481" width="23.85546875" style="412" customWidth="1"/>
    <col min="9482" max="9482" width="40.140625" style="412" bestFit="1" customWidth="1"/>
    <col min="9483" max="9483" width="16.42578125" style="412" bestFit="1" customWidth="1"/>
    <col min="9484" max="9484" width="21.85546875" style="412" customWidth="1"/>
    <col min="9485" max="9485" width="19" style="412" customWidth="1"/>
    <col min="9486" max="9486" width="12.140625" style="412" customWidth="1"/>
    <col min="9487" max="9487" width="12.5703125" style="412" bestFit="1" customWidth="1"/>
    <col min="9488" max="9488" width="11" style="412" customWidth="1"/>
    <col min="9489" max="9489" width="18.28515625" style="412" bestFit="1" customWidth="1"/>
    <col min="9490" max="9490" width="13.5703125" style="412" customWidth="1"/>
    <col min="9491" max="9491" width="23.28515625" style="412" customWidth="1"/>
    <col min="9492" max="9492" width="11" style="412" customWidth="1"/>
    <col min="9493" max="9493" width="20.5703125" style="412" bestFit="1" customWidth="1"/>
    <col min="9494" max="9494" width="12.140625" style="412" bestFit="1" customWidth="1"/>
    <col min="9495" max="9495" width="18.5703125" style="412" bestFit="1" customWidth="1"/>
    <col min="9496" max="9496" width="16.42578125" style="412" customWidth="1"/>
    <col min="9497" max="9497" width="23.5703125" style="412" customWidth="1"/>
    <col min="9498" max="9498" width="9.140625" style="412" customWidth="1"/>
    <col min="9499" max="9499" width="21.5703125" style="412" customWidth="1"/>
    <col min="9500" max="9500" width="11.7109375" style="412" customWidth="1"/>
    <col min="9501" max="9501" width="21.28515625" style="412" bestFit="1" customWidth="1"/>
    <col min="9502" max="9506" width="11.5703125" style="412" customWidth="1"/>
    <col min="9507" max="9507" width="11.42578125" style="412"/>
    <col min="9508" max="9508" width="10" style="412" customWidth="1"/>
    <col min="9509" max="9728" width="11.42578125" style="412"/>
    <col min="9729" max="9729" width="2.7109375" style="412" customWidth="1"/>
    <col min="9730" max="9730" width="15.42578125" style="412" bestFit="1" customWidth="1"/>
    <col min="9731" max="9731" width="27.7109375" style="412" bestFit="1" customWidth="1"/>
    <col min="9732" max="9732" width="9.5703125" style="412" bestFit="1" customWidth="1"/>
    <col min="9733" max="9733" width="11.28515625" style="412" customWidth="1"/>
    <col min="9734" max="9734" width="4.7109375" style="412" customWidth="1"/>
    <col min="9735" max="9735" width="11.42578125" style="412"/>
    <col min="9736" max="9736" width="1.7109375" style="412" customWidth="1"/>
    <col min="9737" max="9737" width="23.85546875" style="412" customWidth="1"/>
    <col min="9738" max="9738" width="40.140625" style="412" bestFit="1" customWidth="1"/>
    <col min="9739" max="9739" width="16.42578125" style="412" bestFit="1" customWidth="1"/>
    <col min="9740" max="9740" width="21.85546875" style="412" customWidth="1"/>
    <col min="9741" max="9741" width="19" style="412" customWidth="1"/>
    <col min="9742" max="9742" width="12.140625" style="412" customWidth="1"/>
    <col min="9743" max="9743" width="12.5703125" style="412" bestFit="1" customWidth="1"/>
    <col min="9744" max="9744" width="11" style="412" customWidth="1"/>
    <col min="9745" max="9745" width="18.28515625" style="412" bestFit="1" customWidth="1"/>
    <col min="9746" max="9746" width="13.5703125" style="412" customWidth="1"/>
    <col min="9747" max="9747" width="23.28515625" style="412" customWidth="1"/>
    <col min="9748" max="9748" width="11" style="412" customWidth="1"/>
    <col min="9749" max="9749" width="20.5703125" style="412" bestFit="1" customWidth="1"/>
    <col min="9750" max="9750" width="12.140625" style="412" bestFit="1" customWidth="1"/>
    <col min="9751" max="9751" width="18.5703125" style="412" bestFit="1" customWidth="1"/>
    <col min="9752" max="9752" width="16.42578125" style="412" customWidth="1"/>
    <col min="9753" max="9753" width="23.5703125" style="412" customWidth="1"/>
    <col min="9754" max="9754" width="9.140625" style="412" customWidth="1"/>
    <col min="9755" max="9755" width="21.5703125" style="412" customWidth="1"/>
    <col min="9756" max="9756" width="11.7109375" style="412" customWidth="1"/>
    <col min="9757" max="9757" width="21.28515625" style="412" bestFit="1" customWidth="1"/>
    <col min="9758" max="9762" width="11.5703125" style="412" customWidth="1"/>
    <col min="9763" max="9763" width="11.42578125" style="412"/>
    <col min="9764" max="9764" width="10" style="412" customWidth="1"/>
    <col min="9765" max="9984" width="11.42578125" style="412"/>
    <col min="9985" max="9985" width="2.7109375" style="412" customWidth="1"/>
    <col min="9986" max="9986" width="15.42578125" style="412" bestFit="1" customWidth="1"/>
    <col min="9987" max="9987" width="27.7109375" style="412" bestFit="1" customWidth="1"/>
    <col min="9988" max="9988" width="9.5703125" style="412" bestFit="1" customWidth="1"/>
    <col min="9989" max="9989" width="11.28515625" style="412" customWidth="1"/>
    <col min="9990" max="9990" width="4.7109375" style="412" customWidth="1"/>
    <col min="9991" max="9991" width="11.42578125" style="412"/>
    <col min="9992" max="9992" width="1.7109375" style="412" customWidth="1"/>
    <col min="9993" max="9993" width="23.85546875" style="412" customWidth="1"/>
    <col min="9994" max="9994" width="40.140625" style="412" bestFit="1" customWidth="1"/>
    <col min="9995" max="9995" width="16.42578125" style="412" bestFit="1" customWidth="1"/>
    <col min="9996" max="9996" width="21.85546875" style="412" customWidth="1"/>
    <col min="9997" max="9997" width="19" style="412" customWidth="1"/>
    <col min="9998" max="9998" width="12.140625" style="412" customWidth="1"/>
    <col min="9999" max="9999" width="12.5703125" style="412" bestFit="1" customWidth="1"/>
    <col min="10000" max="10000" width="11" style="412" customWidth="1"/>
    <col min="10001" max="10001" width="18.28515625" style="412" bestFit="1" customWidth="1"/>
    <col min="10002" max="10002" width="13.5703125" style="412" customWidth="1"/>
    <col min="10003" max="10003" width="23.28515625" style="412" customWidth="1"/>
    <col min="10004" max="10004" width="11" style="412" customWidth="1"/>
    <col min="10005" max="10005" width="20.5703125" style="412" bestFit="1" customWidth="1"/>
    <col min="10006" max="10006" width="12.140625" style="412" bestFit="1" customWidth="1"/>
    <col min="10007" max="10007" width="18.5703125" style="412" bestFit="1" customWidth="1"/>
    <col min="10008" max="10008" width="16.42578125" style="412" customWidth="1"/>
    <col min="10009" max="10009" width="23.5703125" style="412" customWidth="1"/>
    <col min="10010" max="10010" width="9.140625" style="412" customWidth="1"/>
    <col min="10011" max="10011" width="21.5703125" style="412" customWidth="1"/>
    <col min="10012" max="10012" width="11.7109375" style="412" customWidth="1"/>
    <col min="10013" max="10013" width="21.28515625" style="412" bestFit="1" customWidth="1"/>
    <col min="10014" max="10018" width="11.5703125" style="412" customWidth="1"/>
    <col min="10019" max="10019" width="11.42578125" style="412"/>
    <col min="10020" max="10020" width="10" style="412" customWidth="1"/>
    <col min="10021" max="10240" width="11.42578125" style="412"/>
    <col min="10241" max="10241" width="2.7109375" style="412" customWidth="1"/>
    <col min="10242" max="10242" width="15.42578125" style="412" bestFit="1" customWidth="1"/>
    <col min="10243" max="10243" width="27.7109375" style="412" bestFit="1" customWidth="1"/>
    <col min="10244" max="10244" width="9.5703125" style="412" bestFit="1" customWidth="1"/>
    <col min="10245" max="10245" width="11.28515625" style="412" customWidth="1"/>
    <col min="10246" max="10246" width="4.7109375" style="412" customWidth="1"/>
    <col min="10247" max="10247" width="11.42578125" style="412"/>
    <col min="10248" max="10248" width="1.7109375" style="412" customWidth="1"/>
    <col min="10249" max="10249" width="23.85546875" style="412" customWidth="1"/>
    <col min="10250" max="10250" width="40.140625" style="412" bestFit="1" customWidth="1"/>
    <col min="10251" max="10251" width="16.42578125" style="412" bestFit="1" customWidth="1"/>
    <col min="10252" max="10252" width="21.85546875" style="412" customWidth="1"/>
    <col min="10253" max="10253" width="19" style="412" customWidth="1"/>
    <col min="10254" max="10254" width="12.140625" style="412" customWidth="1"/>
    <col min="10255" max="10255" width="12.5703125" style="412" bestFit="1" customWidth="1"/>
    <col min="10256" max="10256" width="11" style="412" customWidth="1"/>
    <col min="10257" max="10257" width="18.28515625" style="412" bestFit="1" customWidth="1"/>
    <col min="10258" max="10258" width="13.5703125" style="412" customWidth="1"/>
    <col min="10259" max="10259" width="23.28515625" style="412" customWidth="1"/>
    <col min="10260" max="10260" width="11" style="412" customWidth="1"/>
    <col min="10261" max="10261" width="20.5703125" style="412" bestFit="1" customWidth="1"/>
    <col min="10262" max="10262" width="12.140625" style="412" bestFit="1" customWidth="1"/>
    <col min="10263" max="10263" width="18.5703125" style="412" bestFit="1" customWidth="1"/>
    <col min="10264" max="10264" width="16.42578125" style="412" customWidth="1"/>
    <col min="10265" max="10265" width="23.5703125" style="412" customWidth="1"/>
    <col min="10266" max="10266" width="9.140625" style="412" customWidth="1"/>
    <col min="10267" max="10267" width="21.5703125" style="412" customWidth="1"/>
    <col min="10268" max="10268" width="11.7109375" style="412" customWidth="1"/>
    <col min="10269" max="10269" width="21.28515625" style="412" bestFit="1" customWidth="1"/>
    <col min="10270" max="10274" width="11.5703125" style="412" customWidth="1"/>
    <col min="10275" max="10275" width="11.42578125" style="412"/>
    <col min="10276" max="10276" width="10" style="412" customWidth="1"/>
    <col min="10277" max="10496" width="11.42578125" style="412"/>
    <col min="10497" max="10497" width="2.7109375" style="412" customWidth="1"/>
    <col min="10498" max="10498" width="15.42578125" style="412" bestFit="1" customWidth="1"/>
    <col min="10499" max="10499" width="27.7109375" style="412" bestFit="1" customWidth="1"/>
    <col min="10500" max="10500" width="9.5703125" style="412" bestFit="1" customWidth="1"/>
    <col min="10501" max="10501" width="11.28515625" style="412" customWidth="1"/>
    <col min="10502" max="10502" width="4.7109375" style="412" customWidth="1"/>
    <col min="10503" max="10503" width="11.42578125" style="412"/>
    <col min="10504" max="10504" width="1.7109375" style="412" customWidth="1"/>
    <col min="10505" max="10505" width="23.85546875" style="412" customWidth="1"/>
    <col min="10506" max="10506" width="40.140625" style="412" bestFit="1" customWidth="1"/>
    <col min="10507" max="10507" width="16.42578125" style="412" bestFit="1" customWidth="1"/>
    <col min="10508" max="10508" width="21.85546875" style="412" customWidth="1"/>
    <col min="10509" max="10509" width="19" style="412" customWidth="1"/>
    <col min="10510" max="10510" width="12.140625" style="412" customWidth="1"/>
    <col min="10511" max="10511" width="12.5703125" style="412" bestFit="1" customWidth="1"/>
    <col min="10512" max="10512" width="11" style="412" customWidth="1"/>
    <col min="10513" max="10513" width="18.28515625" style="412" bestFit="1" customWidth="1"/>
    <col min="10514" max="10514" width="13.5703125" style="412" customWidth="1"/>
    <col min="10515" max="10515" width="23.28515625" style="412" customWidth="1"/>
    <col min="10516" max="10516" width="11" style="412" customWidth="1"/>
    <col min="10517" max="10517" width="20.5703125" style="412" bestFit="1" customWidth="1"/>
    <col min="10518" max="10518" width="12.140625" style="412" bestFit="1" customWidth="1"/>
    <col min="10519" max="10519" width="18.5703125" style="412" bestFit="1" customWidth="1"/>
    <col min="10520" max="10520" width="16.42578125" style="412" customWidth="1"/>
    <col min="10521" max="10521" width="23.5703125" style="412" customWidth="1"/>
    <col min="10522" max="10522" width="9.140625" style="412" customWidth="1"/>
    <col min="10523" max="10523" width="21.5703125" style="412" customWidth="1"/>
    <col min="10524" max="10524" width="11.7109375" style="412" customWidth="1"/>
    <col min="10525" max="10525" width="21.28515625" style="412" bestFit="1" customWidth="1"/>
    <col min="10526" max="10530" width="11.5703125" style="412" customWidth="1"/>
    <col min="10531" max="10531" width="11.42578125" style="412"/>
    <col min="10532" max="10532" width="10" style="412" customWidth="1"/>
    <col min="10533" max="10752" width="11.42578125" style="412"/>
    <col min="10753" max="10753" width="2.7109375" style="412" customWidth="1"/>
    <col min="10754" max="10754" width="15.42578125" style="412" bestFit="1" customWidth="1"/>
    <col min="10755" max="10755" width="27.7109375" style="412" bestFit="1" customWidth="1"/>
    <col min="10756" max="10756" width="9.5703125" style="412" bestFit="1" customWidth="1"/>
    <col min="10757" max="10757" width="11.28515625" style="412" customWidth="1"/>
    <col min="10758" max="10758" width="4.7109375" style="412" customWidth="1"/>
    <col min="10759" max="10759" width="11.42578125" style="412"/>
    <col min="10760" max="10760" width="1.7109375" style="412" customWidth="1"/>
    <col min="10761" max="10761" width="23.85546875" style="412" customWidth="1"/>
    <col min="10762" max="10762" width="40.140625" style="412" bestFit="1" customWidth="1"/>
    <col min="10763" max="10763" width="16.42578125" style="412" bestFit="1" customWidth="1"/>
    <col min="10764" max="10764" width="21.85546875" style="412" customWidth="1"/>
    <col min="10765" max="10765" width="19" style="412" customWidth="1"/>
    <col min="10766" max="10766" width="12.140625" style="412" customWidth="1"/>
    <col min="10767" max="10767" width="12.5703125" style="412" bestFit="1" customWidth="1"/>
    <col min="10768" max="10768" width="11" style="412" customWidth="1"/>
    <col min="10769" max="10769" width="18.28515625" style="412" bestFit="1" customWidth="1"/>
    <col min="10770" max="10770" width="13.5703125" style="412" customWidth="1"/>
    <col min="10771" max="10771" width="23.28515625" style="412" customWidth="1"/>
    <col min="10772" max="10772" width="11" style="412" customWidth="1"/>
    <col min="10773" max="10773" width="20.5703125" style="412" bestFit="1" customWidth="1"/>
    <col min="10774" max="10774" width="12.140625" style="412" bestFit="1" customWidth="1"/>
    <col min="10775" max="10775" width="18.5703125" style="412" bestFit="1" customWidth="1"/>
    <col min="10776" max="10776" width="16.42578125" style="412" customWidth="1"/>
    <col min="10777" max="10777" width="23.5703125" style="412" customWidth="1"/>
    <col min="10778" max="10778" width="9.140625" style="412" customWidth="1"/>
    <col min="10779" max="10779" width="21.5703125" style="412" customWidth="1"/>
    <col min="10780" max="10780" width="11.7109375" style="412" customWidth="1"/>
    <col min="10781" max="10781" width="21.28515625" style="412" bestFit="1" customWidth="1"/>
    <col min="10782" max="10786" width="11.5703125" style="412" customWidth="1"/>
    <col min="10787" max="10787" width="11.42578125" style="412"/>
    <col min="10788" max="10788" width="10" style="412" customWidth="1"/>
    <col min="10789" max="11008" width="11.42578125" style="412"/>
    <col min="11009" max="11009" width="2.7109375" style="412" customWidth="1"/>
    <col min="11010" max="11010" width="15.42578125" style="412" bestFit="1" customWidth="1"/>
    <col min="11011" max="11011" width="27.7109375" style="412" bestFit="1" customWidth="1"/>
    <col min="11012" max="11012" width="9.5703125" style="412" bestFit="1" customWidth="1"/>
    <col min="11013" max="11013" width="11.28515625" style="412" customWidth="1"/>
    <col min="11014" max="11014" width="4.7109375" style="412" customWidth="1"/>
    <col min="11015" max="11015" width="11.42578125" style="412"/>
    <col min="11016" max="11016" width="1.7109375" style="412" customWidth="1"/>
    <col min="11017" max="11017" width="23.85546875" style="412" customWidth="1"/>
    <col min="11018" max="11018" width="40.140625" style="412" bestFit="1" customWidth="1"/>
    <col min="11019" max="11019" width="16.42578125" style="412" bestFit="1" customWidth="1"/>
    <col min="11020" max="11020" width="21.85546875" style="412" customWidth="1"/>
    <col min="11021" max="11021" width="19" style="412" customWidth="1"/>
    <col min="11022" max="11022" width="12.140625" style="412" customWidth="1"/>
    <col min="11023" max="11023" width="12.5703125" style="412" bestFit="1" customWidth="1"/>
    <col min="11024" max="11024" width="11" style="412" customWidth="1"/>
    <col min="11025" max="11025" width="18.28515625" style="412" bestFit="1" customWidth="1"/>
    <col min="11026" max="11026" width="13.5703125" style="412" customWidth="1"/>
    <col min="11027" max="11027" width="23.28515625" style="412" customWidth="1"/>
    <col min="11028" max="11028" width="11" style="412" customWidth="1"/>
    <col min="11029" max="11029" width="20.5703125" style="412" bestFit="1" customWidth="1"/>
    <col min="11030" max="11030" width="12.140625" style="412" bestFit="1" customWidth="1"/>
    <col min="11031" max="11031" width="18.5703125" style="412" bestFit="1" customWidth="1"/>
    <col min="11032" max="11032" width="16.42578125" style="412" customWidth="1"/>
    <col min="11033" max="11033" width="23.5703125" style="412" customWidth="1"/>
    <col min="11034" max="11034" width="9.140625" style="412" customWidth="1"/>
    <col min="11035" max="11035" width="21.5703125" style="412" customWidth="1"/>
    <col min="11036" max="11036" width="11.7109375" style="412" customWidth="1"/>
    <col min="11037" max="11037" width="21.28515625" style="412" bestFit="1" customWidth="1"/>
    <col min="11038" max="11042" width="11.5703125" style="412" customWidth="1"/>
    <col min="11043" max="11043" width="11.42578125" style="412"/>
    <col min="11044" max="11044" width="10" style="412" customWidth="1"/>
    <col min="11045" max="11264" width="11.42578125" style="412"/>
    <col min="11265" max="11265" width="2.7109375" style="412" customWidth="1"/>
    <col min="11266" max="11266" width="15.42578125" style="412" bestFit="1" customWidth="1"/>
    <col min="11267" max="11267" width="27.7109375" style="412" bestFit="1" customWidth="1"/>
    <col min="11268" max="11268" width="9.5703125" style="412" bestFit="1" customWidth="1"/>
    <col min="11269" max="11269" width="11.28515625" style="412" customWidth="1"/>
    <col min="11270" max="11270" width="4.7109375" style="412" customWidth="1"/>
    <col min="11271" max="11271" width="11.42578125" style="412"/>
    <col min="11272" max="11272" width="1.7109375" style="412" customWidth="1"/>
    <col min="11273" max="11273" width="23.85546875" style="412" customWidth="1"/>
    <col min="11274" max="11274" width="40.140625" style="412" bestFit="1" customWidth="1"/>
    <col min="11275" max="11275" width="16.42578125" style="412" bestFit="1" customWidth="1"/>
    <col min="11276" max="11276" width="21.85546875" style="412" customWidth="1"/>
    <col min="11277" max="11277" width="19" style="412" customWidth="1"/>
    <col min="11278" max="11278" width="12.140625" style="412" customWidth="1"/>
    <col min="11279" max="11279" width="12.5703125" style="412" bestFit="1" customWidth="1"/>
    <col min="11280" max="11280" width="11" style="412" customWidth="1"/>
    <col min="11281" max="11281" width="18.28515625" style="412" bestFit="1" customWidth="1"/>
    <col min="11282" max="11282" width="13.5703125" style="412" customWidth="1"/>
    <col min="11283" max="11283" width="23.28515625" style="412" customWidth="1"/>
    <col min="11284" max="11284" width="11" style="412" customWidth="1"/>
    <col min="11285" max="11285" width="20.5703125" style="412" bestFit="1" customWidth="1"/>
    <col min="11286" max="11286" width="12.140625" style="412" bestFit="1" customWidth="1"/>
    <col min="11287" max="11287" width="18.5703125" style="412" bestFit="1" customWidth="1"/>
    <col min="11288" max="11288" width="16.42578125" style="412" customWidth="1"/>
    <col min="11289" max="11289" width="23.5703125" style="412" customWidth="1"/>
    <col min="11290" max="11290" width="9.140625" style="412" customWidth="1"/>
    <col min="11291" max="11291" width="21.5703125" style="412" customWidth="1"/>
    <col min="11292" max="11292" width="11.7109375" style="412" customWidth="1"/>
    <col min="11293" max="11293" width="21.28515625" style="412" bestFit="1" customWidth="1"/>
    <col min="11294" max="11298" width="11.5703125" style="412" customWidth="1"/>
    <col min="11299" max="11299" width="11.42578125" style="412"/>
    <col min="11300" max="11300" width="10" style="412" customWidth="1"/>
    <col min="11301" max="11520" width="11.42578125" style="412"/>
    <col min="11521" max="11521" width="2.7109375" style="412" customWidth="1"/>
    <col min="11522" max="11522" width="15.42578125" style="412" bestFit="1" customWidth="1"/>
    <col min="11523" max="11523" width="27.7109375" style="412" bestFit="1" customWidth="1"/>
    <col min="11524" max="11524" width="9.5703125" style="412" bestFit="1" customWidth="1"/>
    <col min="11525" max="11525" width="11.28515625" style="412" customWidth="1"/>
    <col min="11526" max="11526" width="4.7109375" style="412" customWidth="1"/>
    <col min="11527" max="11527" width="11.42578125" style="412"/>
    <col min="11528" max="11528" width="1.7109375" style="412" customWidth="1"/>
    <col min="11529" max="11529" width="23.85546875" style="412" customWidth="1"/>
    <col min="11530" max="11530" width="40.140625" style="412" bestFit="1" customWidth="1"/>
    <col min="11531" max="11531" width="16.42578125" style="412" bestFit="1" customWidth="1"/>
    <col min="11532" max="11532" width="21.85546875" style="412" customWidth="1"/>
    <col min="11533" max="11533" width="19" style="412" customWidth="1"/>
    <col min="11534" max="11534" width="12.140625" style="412" customWidth="1"/>
    <col min="11535" max="11535" width="12.5703125" style="412" bestFit="1" customWidth="1"/>
    <col min="11536" max="11536" width="11" style="412" customWidth="1"/>
    <col min="11537" max="11537" width="18.28515625" style="412" bestFit="1" customWidth="1"/>
    <col min="11538" max="11538" width="13.5703125" style="412" customWidth="1"/>
    <col min="11539" max="11539" width="23.28515625" style="412" customWidth="1"/>
    <col min="11540" max="11540" width="11" style="412" customWidth="1"/>
    <col min="11541" max="11541" width="20.5703125" style="412" bestFit="1" customWidth="1"/>
    <col min="11542" max="11542" width="12.140625" style="412" bestFit="1" customWidth="1"/>
    <col min="11543" max="11543" width="18.5703125" style="412" bestFit="1" customWidth="1"/>
    <col min="11544" max="11544" width="16.42578125" style="412" customWidth="1"/>
    <col min="11545" max="11545" width="23.5703125" style="412" customWidth="1"/>
    <col min="11546" max="11546" width="9.140625" style="412" customWidth="1"/>
    <col min="11547" max="11547" width="21.5703125" style="412" customWidth="1"/>
    <col min="11548" max="11548" width="11.7109375" style="412" customWidth="1"/>
    <col min="11549" max="11549" width="21.28515625" style="412" bestFit="1" customWidth="1"/>
    <col min="11550" max="11554" width="11.5703125" style="412" customWidth="1"/>
    <col min="11555" max="11555" width="11.42578125" style="412"/>
    <col min="11556" max="11556" width="10" style="412" customWidth="1"/>
    <col min="11557" max="11776" width="11.42578125" style="412"/>
    <col min="11777" max="11777" width="2.7109375" style="412" customWidth="1"/>
    <col min="11778" max="11778" width="15.42578125" style="412" bestFit="1" customWidth="1"/>
    <col min="11779" max="11779" width="27.7109375" style="412" bestFit="1" customWidth="1"/>
    <col min="11780" max="11780" width="9.5703125" style="412" bestFit="1" customWidth="1"/>
    <col min="11781" max="11781" width="11.28515625" style="412" customWidth="1"/>
    <col min="11782" max="11782" width="4.7109375" style="412" customWidth="1"/>
    <col min="11783" max="11783" width="11.42578125" style="412"/>
    <col min="11784" max="11784" width="1.7109375" style="412" customWidth="1"/>
    <col min="11785" max="11785" width="23.85546875" style="412" customWidth="1"/>
    <col min="11786" max="11786" width="40.140625" style="412" bestFit="1" customWidth="1"/>
    <col min="11787" max="11787" width="16.42578125" style="412" bestFit="1" customWidth="1"/>
    <col min="11788" max="11788" width="21.85546875" style="412" customWidth="1"/>
    <col min="11789" max="11789" width="19" style="412" customWidth="1"/>
    <col min="11790" max="11790" width="12.140625" style="412" customWidth="1"/>
    <col min="11791" max="11791" width="12.5703125" style="412" bestFit="1" customWidth="1"/>
    <col min="11792" max="11792" width="11" style="412" customWidth="1"/>
    <col min="11793" max="11793" width="18.28515625" style="412" bestFit="1" customWidth="1"/>
    <col min="11794" max="11794" width="13.5703125" style="412" customWidth="1"/>
    <col min="11795" max="11795" width="23.28515625" style="412" customWidth="1"/>
    <col min="11796" max="11796" width="11" style="412" customWidth="1"/>
    <col min="11797" max="11797" width="20.5703125" style="412" bestFit="1" customWidth="1"/>
    <col min="11798" max="11798" width="12.140625" style="412" bestFit="1" customWidth="1"/>
    <col min="11799" max="11799" width="18.5703125" style="412" bestFit="1" customWidth="1"/>
    <col min="11800" max="11800" width="16.42578125" style="412" customWidth="1"/>
    <col min="11801" max="11801" width="23.5703125" style="412" customWidth="1"/>
    <col min="11802" max="11802" width="9.140625" style="412" customWidth="1"/>
    <col min="11803" max="11803" width="21.5703125" style="412" customWidth="1"/>
    <col min="11804" max="11804" width="11.7109375" style="412" customWidth="1"/>
    <col min="11805" max="11805" width="21.28515625" style="412" bestFit="1" customWidth="1"/>
    <col min="11806" max="11810" width="11.5703125" style="412" customWidth="1"/>
    <col min="11811" max="11811" width="11.42578125" style="412"/>
    <col min="11812" max="11812" width="10" style="412" customWidth="1"/>
    <col min="11813" max="12032" width="11.42578125" style="412"/>
    <col min="12033" max="12033" width="2.7109375" style="412" customWidth="1"/>
    <col min="12034" max="12034" width="15.42578125" style="412" bestFit="1" customWidth="1"/>
    <col min="12035" max="12035" width="27.7109375" style="412" bestFit="1" customWidth="1"/>
    <col min="12036" max="12036" width="9.5703125" style="412" bestFit="1" customWidth="1"/>
    <col min="12037" max="12037" width="11.28515625" style="412" customWidth="1"/>
    <col min="12038" max="12038" width="4.7109375" style="412" customWidth="1"/>
    <col min="12039" max="12039" width="11.42578125" style="412"/>
    <col min="12040" max="12040" width="1.7109375" style="412" customWidth="1"/>
    <col min="12041" max="12041" width="23.85546875" style="412" customWidth="1"/>
    <col min="12042" max="12042" width="40.140625" style="412" bestFit="1" customWidth="1"/>
    <col min="12043" max="12043" width="16.42578125" style="412" bestFit="1" customWidth="1"/>
    <col min="12044" max="12044" width="21.85546875" style="412" customWidth="1"/>
    <col min="12045" max="12045" width="19" style="412" customWidth="1"/>
    <col min="12046" max="12046" width="12.140625" style="412" customWidth="1"/>
    <col min="12047" max="12047" width="12.5703125" style="412" bestFit="1" customWidth="1"/>
    <col min="12048" max="12048" width="11" style="412" customWidth="1"/>
    <col min="12049" max="12049" width="18.28515625" style="412" bestFit="1" customWidth="1"/>
    <col min="12050" max="12050" width="13.5703125" style="412" customWidth="1"/>
    <col min="12051" max="12051" width="23.28515625" style="412" customWidth="1"/>
    <col min="12052" max="12052" width="11" style="412" customWidth="1"/>
    <col min="12053" max="12053" width="20.5703125" style="412" bestFit="1" customWidth="1"/>
    <col min="12054" max="12054" width="12.140625" style="412" bestFit="1" customWidth="1"/>
    <col min="12055" max="12055" width="18.5703125" style="412" bestFit="1" customWidth="1"/>
    <col min="12056" max="12056" width="16.42578125" style="412" customWidth="1"/>
    <col min="12057" max="12057" width="23.5703125" style="412" customWidth="1"/>
    <col min="12058" max="12058" width="9.140625" style="412" customWidth="1"/>
    <col min="12059" max="12059" width="21.5703125" style="412" customWidth="1"/>
    <col min="12060" max="12060" width="11.7109375" style="412" customWidth="1"/>
    <col min="12061" max="12061" width="21.28515625" style="412" bestFit="1" customWidth="1"/>
    <col min="12062" max="12066" width="11.5703125" style="412" customWidth="1"/>
    <col min="12067" max="12067" width="11.42578125" style="412"/>
    <col min="12068" max="12068" width="10" style="412" customWidth="1"/>
    <col min="12069" max="12288" width="11.42578125" style="412"/>
    <col min="12289" max="12289" width="2.7109375" style="412" customWidth="1"/>
    <col min="12290" max="12290" width="15.42578125" style="412" bestFit="1" customWidth="1"/>
    <col min="12291" max="12291" width="27.7109375" style="412" bestFit="1" customWidth="1"/>
    <col min="12292" max="12292" width="9.5703125" style="412" bestFit="1" customWidth="1"/>
    <col min="12293" max="12293" width="11.28515625" style="412" customWidth="1"/>
    <col min="12294" max="12294" width="4.7109375" style="412" customWidth="1"/>
    <col min="12295" max="12295" width="11.42578125" style="412"/>
    <col min="12296" max="12296" width="1.7109375" style="412" customWidth="1"/>
    <col min="12297" max="12297" width="23.85546875" style="412" customWidth="1"/>
    <col min="12298" max="12298" width="40.140625" style="412" bestFit="1" customWidth="1"/>
    <col min="12299" max="12299" width="16.42578125" style="412" bestFit="1" customWidth="1"/>
    <col min="12300" max="12300" width="21.85546875" style="412" customWidth="1"/>
    <col min="12301" max="12301" width="19" style="412" customWidth="1"/>
    <col min="12302" max="12302" width="12.140625" style="412" customWidth="1"/>
    <col min="12303" max="12303" width="12.5703125" style="412" bestFit="1" customWidth="1"/>
    <col min="12304" max="12304" width="11" style="412" customWidth="1"/>
    <col min="12305" max="12305" width="18.28515625" style="412" bestFit="1" customWidth="1"/>
    <col min="12306" max="12306" width="13.5703125" style="412" customWidth="1"/>
    <col min="12307" max="12307" width="23.28515625" style="412" customWidth="1"/>
    <col min="12308" max="12308" width="11" style="412" customWidth="1"/>
    <col min="12309" max="12309" width="20.5703125" style="412" bestFit="1" customWidth="1"/>
    <col min="12310" max="12310" width="12.140625" style="412" bestFit="1" customWidth="1"/>
    <col min="12311" max="12311" width="18.5703125" style="412" bestFit="1" customWidth="1"/>
    <col min="12312" max="12312" width="16.42578125" style="412" customWidth="1"/>
    <col min="12313" max="12313" width="23.5703125" style="412" customWidth="1"/>
    <col min="12314" max="12314" width="9.140625" style="412" customWidth="1"/>
    <col min="12315" max="12315" width="21.5703125" style="412" customWidth="1"/>
    <col min="12316" max="12316" width="11.7109375" style="412" customWidth="1"/>
    <col min="12317" max="12317" width="21.28515625" style="412" bestFit="1" customWidth="1"/>
    <col min="12318" max="12322" width="11.5703125" style="412" customWidth="1"/>
    <col min="12323" max="12323" width="11.42578125" style="412"/>
    <col min="12324" max="12324" width="10" style="412" customWidth="1"/>
    <col min="12325" max="12544" width="11.42578125" style="412"/>
    <col min="12545" max="12545" width="2.7109375" style="412" customWidth="1"/>
    <col min="12546" max="12546" width="15.42578125" style="412" bestFit="1" customWidth="1"/>
    <col min="12547" max="12547" width="27.7109375" style="412" bestFit="1" customWidth="1"/>
    <col min="12548" max="12548" width="9.5703125" style="412" bestFit="1" customWidth="1"/>
    <col min="12549" max="12549" width="11.28515625" style="412" customWidth="1"/>
    <col min="12550" max="12550" width="4.7109375" style="412" customWidth="1"/>
    <col min="12551" max="12551" width="11.42578125" style="412"/>
    <col min="12552" max="12552" width="1.7109375" style="412" customWidth="1"/>
    <col min="12553" max="12553" width="23.85546875" style="412" customWidth="1"/>
    <col min="12554" max="12554" width="40.140625" style="412" bestFit="1" customWidth="1"/>
    <col min="12555" max="12555" width="16.42578125" style="412" bestFit="1" customWidth="1"/>
    <col min="12556" max="12556" width="21.85546875" style="412" customWidth="1"/>
    <col min="12557" max="12557" width="19" style="412" customWidth="1"/>
    <col min="12558" max="12558" width="12.140625" style="412" customWidth="1"/>
    <col min="12559" max="12559" width="12.5703125" style="412" bestFit="1" customWidth="1"/>
    <col min="12560" max="12560" width="11" style="412" customWidth="1"/>
    <col min="12561" max="12561" width="18.28515625" style="412" bestFit="1" customWidth="1"/>
    <col min="12562" max="12562" width="13.5703125" style="412" customWidth="1"/>
    <col min="12563" max="12563" width="23.28515625" style="412" customWidth="1"/>
    <col min="12564" max="12564" width="11" style="412" customWidth="1"/>
    <col min="12565" max="12565" width="20.5703125" style="412" bestFit="1" customWidth="1"/>
    <col min="12566" max="12566" width="12.140625" style="412" bestFit="1" customWidth="1"/>
    <col min="12567" max="12567" width="18.5703125" style="412" bestFit="1" customWidth="1"/>
    <col min="12568" max="12568" width="16.42578125" style="412" customWidth="1"/>
    <col min="12569" max="12569" width="23.5703125" style="412" customWidth="1"/>
    <col min="12570" max="12570" width="9.140625" style="412" customWidth="1"/>
    <col min="12571" max="12571" width="21.5703125" style="412" customWidth="1"/>
    <col min="12572" max="12572" width="11.7109375" style="412" customWidth="1"/>
    <col min="12573" max="12573" width="21.28515625" style="412" bestFit="1" customWidth="1"/>
    <col min="12574" max="12578" width="11.5703125" style="412" customWidth="1"/>
    <col min="12579" max="12579" width="11.42578125" style="412"/>
    <col min="12580" max="12580" width="10" style="412" customWidth="1"/>
    <col min="12581" max="12800" width="11.42578125" style="412"/>
    <col min="12801" max="12801" width="2.7109375" style="412" customWidth="1"/>
    <col min="12802" max="12802" width="15.42578125" style="412" bestFit="1" customWidth="1"/>
    <col min="12803" max="12803" width="27.7109375" style="412" bestFit="1" customWidth="1"/>
    <col min="12804" max="12804" width="9.5703125" style="412" bestFit="1" customWidth="1"/>
    <col min="12805" max="12805" width="11.28515625" style="412" customWidth="1"/>
    <col min="12806" max="12806" width="4.7109375" style="412" customWidth="1"/>
    <col min="12807" max="12807" width="11.42578125" style="412"/>
    <col min="12808" max="12808" width="1.7109375" style="412" customWidth="1"/>
    <col min="12809" max="12809" width="23.85546875" style="412" customWidth="1"/>
    <col min="12810" max="12810" width="40.140625" style="412" bestFit="1" customWidth="1"/>
    <col min="12811" max="12811" width="16.42578125" style="412" bestFit="1" customWidth="1"/>
    <col min="12812" max="12812" width="21.85546875" style="412" customWidth="1"/>
    <col min="12813" max="12813" width="19" style="412" customWidth="1"/>
    <col min="12814" max="12814" width="12.140625" style="412" customWidth="1"/>
    <col min="12815" max="12815" width="12.5703125" style="412" bestFit="1" customWidth="1"/>
    <col min="12816" max="12816" width="11" style="412" customWidth="1"/>
    <col min="12817" max="12817" width="18.28515625" style="412" bestFit="1" customWidth="1"/>
    <col min="12818" max="12818" width="13.5703125" style="412" customWidth="1"/>
    <col min="12819" max="12819" width="23.28515625" style="412" customWidth="1"/>
    <col min="12820" max="12820" width="11" style="412" customWidth="1"/>
    <col min="12821" max="12821" width="20.5703125" style="412" bestFit="1" customWidth="1"/>
    <col min="12822" max="12822" width="12.140625" style="412" bestFit="1" customWidth="1"/>
    <col min="12823" max="12823" width="18.5703125" style="412" bestFit="1" customWidth="1"/>
    <col min="12824" max="12824" width="16.42578125" style="412" customWidth="1"/>
    <col min="12825" max="12825" width="23.5703125" style="412" customWidth="1"/>
    <col min="12826" max="12826" width="9.140625" style="412" customWidth="1"/>
    <col min="12827" max="12827" width="21.5703125" style="412" customWidth="1"/>
    <col min="12828" max="12828" width="11.7109375" style="412" customWidth="1"/>
    <col min="12829" max="12829" width="21.28515625" style="412" bestFit="1" customWidth="1"/>
    <col min="12830" max="12834" width="11.5703125" style="412" customWidth="1"/>
    <col min="12835" max="12835" width="11.42578125" style="412"/>
    <col min="12836" max="12836" width="10" style="412" customWidth="1"/>
    <col min="12837" max="13056" width="11.42578125" style="412"/>
    <col min="13057" max="13057" width="2.7109375" style="412" customWidth="1"/>
    <col min="13058" max="13058" width="15.42578125" style="412" bestFit="1" customWidth="1"/>
    <col min="13059" max="13059" width="27.7109375" style="412" bestFit="1" customWidth="1"/>
    <col min="13060" max="13060" width="9.5703125" style="412" bestFit="1" customWidth="1"/>
    <col min="13061" max="13061" width="11.28515625" style="412" customWidth="1"/>
    <col min="13062" max="13062" width="4.7109375" style="412" customWidth="1"/>
    <col min="13063" max="13063" width="11.42578125" style="412"/>
    <col min="13064" max="13064" width="1.7109375" style="412" customWidth="1"/>
    <col min="13065" max="13065" width="23.85546875" style="412" customWidth="1"/>
    <col min="13066" max="13066" width="40.140625" style="412" bestFit="1" customWidth="1"/>
    <col min="13067" max="13067" width="16.42578125" style="412" bestFit="1" customWidth="1"/>
    <col min="13068" max="13068" width="21.85546875" style="412" customWidth="1"/>
    <col min="13069" max="13069" width="19" style="412" customWidth="1"/>
    <col min="13070" max="13070" width="12.140625" style="412" customWidth="1"/>
    <col min="13071" max="13071" width="12.5703125" style="412" bestFit="1" customWidth="1"/>
    <col min="13072" max="13072" width="11" style="412" customWidth="1"/>
    <col min="13073" max="13073" width="18.28515625" style="412" bestFit="1" customWidth="1"/>
    <col min="13074" max="13074" width="13.5703125" style="412" customWidth="1"/>
    <col min="13075" max="13075" width="23.28515625" style="412" customWidth="1"/>
    <col min="13076" max="13076" width="11" style="412" customWidth="1"/>
    <col min="13077" max="13077" width="20.5703125" style="412" bestFit="1" customWidth="1"/>
    <col min="13078" max="13078" width="12.140625" style="412" bestFit="1" customWidth="1"/>
    <col min="13079" max="13079" width="18.5703125" style="412" bestFit="1" customWidth="1"/>
    <col min="13080" max="13080" width="16.42578125" style="412" customWidth="1"/>
    <col min="13081" max="13081" width="23.5703125" style="412" customWidth="1"/>
    <col min="13082" max="13082" width="9.140625" style="412" customWidth="1"/>
    <col min="13083" max="13083" width="21.5703125" style="412" customWidth="1"/>
    <col min="13084" max="13084" width="11.7109375" style="412" customWidth="1"/>
    <col min="13085" max="13085" width="21.28515625" style="412" bestFit="1" customWidth="1"/>
    <col min="13086" max="13090" width="11.5703125" style="412" customWidth="1"/>
    <col min="13091" max="13091" width="11.42578125" style="412"/>
    <col min="13092" max="13092" width="10" style="412" customWidth="1"/>
    <col min="13093" max="13312" width="11.42578125" style="412"/>
    <col min="13313" max="13313" width="2.7109375" style="412" customWidth="1"/>
    <col min="13314" max="13314" width="15.42578125" style="412" bestFit="1" customWidth="1"/>
    <col min="13315" max="13315" width="27.7109375" style="412" bestFit="1" customWidth="1"/>
    <col min="13316" max="13316" width="9.5703125" style="412" bestFit="1" customWidth="1"/>
    <col min="13317" max="13317" width="11.28515625" style="412" customWidth="1"/>
    <col min="13318" max="13318" width="4.7109375" style="412" customWidth="1"/>
    <col min="13319" max="13319" width="11.42578125" style="412"/>
    <col min="13320" max="13320" width="1.7109375" style="412" customWidth="1"/>
    <col min="13321" max="13321" width="23.85546875" style="412" customWidth="1"/>
    <col min="13322" max="13322" width="40.140625" style="412" bestFit="1" customWidth="1"/>
    <col min="13323" max="13323" width="16.42578125" style="412" bestFit="1" customWidth="1"/>
    <col min="13324" max="13324" width="21.85546875" style="412" customWidth="1"/>
    <col min="13325" max="13325" width="19" style="412" customWidth="1"/>
    <col min="13326" max="13326" width="12.140625" style="412" customWidth="1"/>
    <col min="13327" max="13327" width="12.5703125" style="412" bestFit="1" customWidth="1"/>
    <col min="13328" max="13328" width="11" style="412" customWidth="1"/>
    <col min="13329" max="13329" width="18.28515625" style="412" bestFit="1" customWidth="1"/>
    <col min="13330" max="13330" width="13.5703125" style="412" customWidth="1"/>
    <col min="13331" max="13331" width="23.28515625" style="412" customWidth="1"/>
    <col min="13332" max="13332" width="11" style="412" customWidth="1"/>
    <col min="13333" max="13333" width="20.5703125" style="412" bestFit="1" customWidth="1"/>
    <col min="13334" max="13334" width="12.140625" style="412" bestFit="1" customWidth="1"/>
    <col min="13335" max="13335" width="18.5703125" style="412" bestFit="1" customWidth="1"/>
    <col min="13336" max="13336" width="16.42578125" style="412" customWidth="1"/>
    <col min="13337" max="13337" width="23.5703125" style="412" customWidth="1"/>
    <col min="13338" max="13338" width="9.140625" style="412" customWidth="1"/>
    <col min="13339" max="13339" width="21.5703125" style="412" customWidth="1"/>
    <col min="13340" max="13340" width="11.7109375" style="412" customWidth="1"/>
    <col min="13341" max="13341" width="21.28515625" style="412" bestFit="1" customWidth="1"/>
    <col min="13342" max="13346" width="11.5703125" style="412" customWidth="1"/>
    <col min="13347" max="13347" width="11.42578125" style="412"/>
    <col min="13348" max="13348" width="10" style="412" customWidth="1"/>
    <col min="13349" max="13568" width="11.42578125" style="412"/>
    <col min="13569" max="13569" width="2.7109375" style="412" customWidth="1"/>
    <col min="13570" max="13570" width="15.42578125" style="412" bestFit="1" customWidth="1"/>
    <col min="13571" max="13571" width="27.7109375" style="412" bestFit="1" customWidth="1"/>
    <col min="13572" max="13572" width="9.5703125" style="412" bestFit="1" customWidth="1"/>
    <col min="13573" max="13573" width="11.28515625" style="412" customWidth="1"/>
    <col min="13574" max="13574" width="4.7109375" style="412" customWidth="1"/>
    <col min="13575" max="13575" width="11.42578125" style="412"/>
    <col min="13576" max="13576" width="1.7109375" style="412" customWidth="1"/>
    <col min="13577" max="13577" width="23.85546875" style="412" customWidth="1"/>
    <col min="13578" max="13578" width="40.140625" style="412" bestFit="1" customWidth="1"/>
    <col min="13579" max="13579" width="16.42578125" style="412" bestFit="1" customWidth="1"/>
    <col min="13580" max="13580" width="21.85546875" style="412" customWidth="1"/>
    <col min="13581" max="13581" width="19" style="412" customWidth="1"/>
    <col min="13582" max="13582" width="12.140625" style="412" customWidth="1"/>
    <col min="13583" max="13583" width="12.5703125" style="412" bestFit="1" customWidth="1"/>
    <col min="13584" max="13584" width="11" style="412" customWidth="1"/>
    <col min="13585" max="13585" width="18.28515625" style="412" bestFit="1" customWidth="1"/>
    <col min="13586" max="13586" width="13.5703125" style="412" customWidth="1"/>
    <col min="13587" max="13587" width="23.28515625" style="412" customWidth="1"/>
    <col min="13588" max="13588" width="11" style="412" customWidth="1"/>
    <col min="13589" max="13589" width="20.5703125" style="412" bestFit="1" customWidth="1"/>
    <col min="13590" max="13590" width="12.140625" style="412" bestFit="1" customWidth="1"/>
    <col min="13591" max="13591" width="18.5703125" style="412" bestFit="1" customWidth="1"/>
    <col min="13592" max="13592" width="16.42578125" style="412" customWidth="1"/>
    <col min="13593" max="13593" width="23.5703125" style="412" customWidth="1"/>
    <col min="13594" max="13594" width="9.140625" style="412" customWidth="1"/>
    <col min="13595" max="13595" width="21.5703125" style="412" customWidth="1"/>
    <col min="13596" max="13596" width="11.7109375" style="412" customWidth="1"/>
    <col min="13597" max="13597" width="21.28515625" style="412" bestFit="1" customWidth="1"/>
    <col min="13598" max="13602" width="11.5703125" style="412" customWidth="1"/>
    <col min="13603" max="13603" width="11.42578125" style="412"/>
    <col min="13604" max="13604" width="10" style="412" customWidth="1"/>
    <col min="13605" max="13824" width="11.42578125" style="412"/>
    <col min="13825" max="13825" width="2.7109375" style="412" customWidth="1"/>
    <col min="13826" max="13826" width="15.42578125" style="412" bestFit="1" customWidth="1"/>
    <col min="13827" max="13827" width="27.7109375" style="412" bestFit="1" customWidth="1"/>
    <col min="13828" max="13828" width="9.5703125" style="412" bestFit="1" customWidth="1"/>
    <col min="13829" max="13829" width="11.28515625" style="412" customWidth="1"/>
    <col min="13830" max="13830" width="4.7109375" style="412" customWidth="1"/>
    <col min="13831" max="13831" width="11.42578125" style="412"/>
    <col min="13832" max="13832" width="1.7109375" style="412" customWidth="1"/>
    <col min="13833" max="13833" width="23.85546875" style="412" customWidth="1"/>
    <col min="13834" max="13834" width="40.140625" style="412" bestFit="1" customWidth="1"/>
    <col min="13835" max="13835" width="16.42578125" style="412" bestFit="1" customWidth="1"/>
    <col min="13836" max="13836" width="21.85546875" style="412" customWidth="1"/>
    <col min="13837" max="13837" width="19" style="412" customWidth="1"/>
    <col min="13838" max="13838" width="12.140625" style="412" customWidth="1"/>
    <col min="13839" max="13839" width="12.5703125" style="412" bestFit="1" customWidth="1"/>
    <col min="13840" max="13840" width="11" style="412" customWidth="1"/>
    <col min="13841" max="13841" width="18.28515625" style="412" bestFit="1" customWidth="1"/>
    <col min="13842" max="13842" width="13.5703125" style="412" customWidth="1"/>
    <col min="13843" max="13843" width="23.28515625" style="412" customWidth="1"/>
    <col min="13844" max="13844" width="11" style="412" customWidth="1"/>
    <col min="13845" max="13845" width="20.5703125" style="412" bestFit="1" customWidth="1"/>
    <col min="13846" max="13846" width="12.140625" style="412" bestFit="1" customWidth="1"/>
    <col min="13847" max="13847" width="18.5703125" style="412" bestFit="1" customWidth="1"/>
    <col min="13848" max="13848" width="16.42578125" style="412" customWidth="1"/>
    <col min="13849" max="13849" width="23.5703125" style="412" customWidth="1"/>
    <col min="13850" max="13850" width="9.140625" style="412" customWidth="1"/>
    <col min="13851" max="13851" width="21.5703125" style="412" customWidth="1"/>
    <col min="13852" max="13852" width="11.7109375" style="412" customWidth="1"/>
    <col min="13853" max="13853" width="21.28515625" style="412" bestFit="1" customWidth="1"/>
    <col min="13854" max="13858" width="11.5703125" style="412" customWidth="1"/>
    <col min="13859" max="13859" width="11.42578125" style="412"/>
    <col min="13860" max="13860" width="10" style="412" customWidth="1"/>
    <col min="13861" max="14080" width="11.42578125" style="412"/>
    <col min="14081" max="14081" width="2.7109375" style="412" customWidth="1"/>
    <col min="14082" max="14082" width="15.42578125" style="412" bestFit="1" customWidth="1"/>
    <col min="14083" max="14083" width="27.7109375" style="412" bestFit="1" customWidth="1"/>
    <col min="14084" max="14084" width="9.5703125" style="412" bestFit="1" customWidth="1"/>
    <col min="14085" max="14085" width="11.28515625" style="412" customWidth="1"/>
    <col min="14086" max="14086" width="4.7109375" style="412" customWidth="1"/>
    <col min="14087" max="14087" width="11.42578125" style="412"/>
    <col min="14088" max="14088" width="1.7109375" style="412" customWidth="1"/>
    <col min="14089" max="14089" width="23.85546875" style="412" customWidth="1"/>
    <col min="14090" max="14090" width="40.140625" style="412" bestFit="1" customWidth="1"/>
    <col min="14091" max="14091" width="16.42578125" style="412" bestFit="1" customWidth="1"/>
    <col min="14092" max="14092" width="21.85546875" style="412" customWidth="1"/>
    <col min="14093" max="14093" width="19" style="412" customWidth="1"/>
    <col min="14094" max="14094" width="12.140625" style="412" customWidth="1"/>
    <col min="14095" max="14095" width="12.5703125" style="412" bestFit="1" customWidth="1"/>
    <col min="14096" max="14096" width="11" style="412" customWidth="1"/>
    <col min="14097" max="14097" width="18.28515625" style="412" bestFit="1" customWidth="1"/>
    <col min="14098" max="14098" width="13.5703125" style="412" customWidth="1"/>
    <col min="14099" max="14099" width="23.28515625" style="412" customWidth="1"/>
    <col min="14100" max="14100" width="11" style="412" customWidth="1"/>
    <col min="14101" max="14101" width="20.5703125" style="412" bestFit="1" customWidth="1"/>
    <col min="14102" max="14102" width="12.140625" style="412" bestFit="1" customWidth="1"/>
    <col min="14103" max="14103" width="18.5703125" style="412" bestFit="1" customWidth="1"/>
    <col min="14104" max="14104" width="16.42578125" style="412" customWidth="1"/>
    <col min="14105" max="14105" width="23.5703125" style="412" customWidth="1"/>
    <col min="14106" max="14106" width="9.140625" style="412" customWidth="1"/>
    <col min="14107" max="14107" width="21.5703125" style="412" customWidth="1"/>
    <col min="14108" max="14108" width="11.7109375" style="412" customWidth="1"/>
    <col min="14109" max="14109" width="21.28515625" style="412" bestFit="1" customWidth="1"/>
    <col min="14110" max="14114" width="11.5703125" style="412" customWidth="1"/>
    <col min="14115" max="14115" width="11.42578125" style="412"/>
    <col min="14116" max="14116" width="10" style="412" customWidth="1"/>
    <col min="14117" max="14336" width="11.42578125" style="412"/>
    <col min="14337" max="14337" width="2.7109375" style="412" customWidth="1"/>
    <col min="14338" max="14338" width="15.42578125" style="412" bestFit="1" customWidth="1"/>
    <col min="14339" max="14339" width="27.7109375" style="412" bestFit="1" customWidth="1"/>
    <col min="14340" max="14340" width="9.5703125" style="412" bestFit="1" customWidth="1"/>
    <col min="14341" max="14341" width="11.28515625" style="412" customWidth="1"/>
    <col min="14342" max="14342" width="4.7109375" style="412" customWidth="1"/>
    <col min="14343" max="14343" width="11.42578125" style="412"/>
    <col min="14344" max="14344" width="1.7109375" style="412" customWidth="1"/>
    <col min="14345" max="14345" width="23.85546875" style="412" customWidth="1"/>
    <col min="14346" max="14346" width="40.140625" style="412" bestFit="1" customWidth="1"/>
    <col min="14347" max="14347" width="16.42578125" style="412" bestFit="1" customWidth="1"/>
    <col min="14348" max="14348" width="21.85546875" style="412" customWidth="1"/>
    <col min="14349" max="14349" width="19" style="412" customWidth="1"/>
    <col min="14350" max="14350" width="12.140625" style="412" customWidth="1"/>
    <col min="14351" max="14351" width="12.5703125" style="412" bestFit="1" customWidth="1"/>
    <col min="14352" max="14352" width="11" style="412" customWidth="1"/>
    <col min="14353" max="14353" width="18.28515625" style="412" bestFit="1" customWidth="1"/>
    <col min="14354" max="14354" width="13.5703125" style="412" customWidth="1"/>
    <col min="14355" max="14355" width="23.28515625" style="412" customWidth="1"/>
    <col min="14356" max="14356" width="11" style="412" customWidth="1"/>
    <col min="14357" max="14357" width="20.5703125" style="412" bestFit="1" customWidth="1"/>
    <col min="14358" max="14358" width="12.140625" style="412" bestFit="1" customWidth="1"/>
    <col min="14359" max="14359" width="18.5703125" style="412" bestFit="1" customWidth="1"/>
    <col min="14360" max="14360" width="16.42578125" style="412" customWidth="1"/>
    <col min="14361" max="14361" width="23.5703125" style="412" customWidth="1"/>
    <col min="14362" max="14362" width="9.140625" style="412" customWidth="1"/>
    <col min="14363" max="14363" width="21.5703125" style="412" customWidth="1"/>
    <col min="14364" max="14364" width="11.7109375" style="412" customWidth="1"/>
    <col min="14365" max="14365" width="21.28515625" style="412" bestFit="1" customWidth="1"/>
    <col min="14366" max="14370" width="11.5703125" style="412" customWidth="1"/>
    <col min="14371" max="14371" width="11.42578125" style="412"/>
    <col min="14372" max="14372" width="10" style="412" customWidth="1"/>
    <col min="14373" max="14592" width="11.42578125" style="412"/>
    <col min="14593" max="14593" width="2.7109375" style="412" customWidth="1"/>
    <col min="14594" max="14594" width="15.42578125" style="412" bestFit="1" customWidth="1"/>
    <col min="14595" max="14595" width="27.7109375" style="412" bestFit="1" customWidth="1"/>
    <col min="14596" max="14596" width="9.5703125" style="412" bestFit="1" customWidth="1"/>
    <col min="14597" max="14597" width="11.28515625" style="412" customWidth="1"/>
    <col min="14598" max="14598" width="4.7109375" style="412" customWidth="1"/>
    <col min="14599" max="14599" width="11.42578125" style="412"/>
    <col min="14600" max="14600" width="1.7109375" style="412" customWidth="1"/>
    <col min="14601" max="14601" width="23.85546875" style="412" customWidth="1"/>
    <col min="14602" max="14602" width="40.140625" style="412" bestFit="1" customWidth="1"/>
    <col min="14603" max="14603" width="16.42578125" style="412" bestFit="1" customWidth="1"/>
    <col min="14604" max="14604" width="21.85546875" style="412" customWidth="1"/>
    <col min="14605" max="14605" width="19" style="412" customWidth="1"/>
    <col min="14606" max="14606" width="12.140625" style="412" customWidth="1"/>
    <col min="14607" max="14607" width="12.5703125" style="412" bestFit="1" customWidth="1"/>
    <col min="14608" max="14608" width="11" style="412" customWidth="1"/>
    <col min="14609" max="14609" width="18.28515625" style="412" bestFit="1" customWidth="1"/>
    <col min="14610" max="14610" width="13.5703125" style="412" customWidth="1"/>
    <col min="14611" max="14611" width="23.28515625" style="412" customWidth="1"/>
    <col min="14612" max="14612" width="11" style="412" customWidth="1"/>
    <col min="14613" max="14613" width="20.5703125" style="412" bestFit="1" customWidth="1"/>
    <col min="14614" max="14614" width="12.140625" style="412" bestFit="1" customWidth="1"/>
    <col min="14615" max="14615" width="18.5703125" style="412" bestFit="1" customWidth="1"/>
    <col min="14616" max="14616" width="16.42578125" style="412" customWidth="1"/>
    <col min="14617" max="14617" width="23.5703125" style="412" customWidth="1"/>
    <col min="14618" max="14618" width="9.140625" style="412" customWidth="1"/>
    <col min="14619" max="14619" width="21.5703125" style="412" customWidth="1"/>
    <col min="14620" max="14620" width="11.7109375" style="412" customWidth="1"/>
    <col min="14621" max="14621" width="21.28515625" style="412" bestFit="1" customWidth="1"/>
    <col min="14622" max="14626" width="11.5703125" style="412" customWidth="1"/>
    <col min="14627" max="14627" width="11.42578125" style="412"/>
    <col min="14628" max="14628" width="10" style="412" customWidth="1"/>
    <col min="14629" max="14848" width="11.42578125" style="412"/>
    <col min="14849" max="14849" width="2.7109375" style="412" customWidth="1"/>
    <col min="14850" max="14850" width="15.42578125" style="412" bestFit="1" customWidth="1"/>
    <col min="14851" max="14851" width="27.7109375" style="412" bestFit="1" customWidth="1"/>
    <col min="14852" max="14852" width="9.5703125" style="412" bestFit="1" customWidth="1"/>
    <col min="14853" max="14853" width="11.28515625" style="412" customWidth="1"/>
    <col min="14854" max="14854" width="4.7109375" style="412" customWidth="1"/>
    <col min="14855" max="14855" width="11.42578125" style="412"/>
    <col min="14856" max="14856" width="1.7109375" style="412" customWidth="1"/>
    <col min="14857" max="14857" width="23.85546875" style="412" customWidth="1"/>
    <col min="14858" max="14858" width="40.140625" style="412" bestFit="1" customWidth="1"/>
    <col min="14859" max="14859" width="16.42578125" style="412" bestFit="1" customWidth="1"/>
    <col min="14860" max="14860" width="21.85546875" style="412" customWidth="1"/>
    <col min="14861" max="14861" width="19" style="412" customWidth="1"/>
    <col min="14862" max="14862" width="12.140625" style="412" customWidth="1"/>
    <col min="14863" max="14863" width="12.5703125" style="412" bestFit="1" customWidth="1"/>
    <col min="14864" max="14864" width="11" style="412" customWidth="1"/>
    <col min="14865" max="14865" width="18.28515625" style="412" bestFit="1" customWidth="1"/>
    <col min="14866" max="14866" width="13.5703125" style="412" customWidth="1"/>
    <col min="14867" max="14867" width="23.28515625" style="412" customWidth="1"/>
    <col min="14868" max="14868" width="11" style="412" customWidth="1"/>
    <col min="14869" max="14869" width="20.5703125" style="412" bestFit="1" customWidth="1"/>
    <col min="14870" max="14870" width="12.140625" style="412" bestFit="1" customWidth="1"/>
    <col min="14871" max="14871" width="18.5703125" style="412" bestFit="1" customWidth="1"/>
    <col min="14872" max="14872" width="16.42578125" style="412" customWidth="1"/>
    <col min="14873" max="14873" width="23.5703125" style="412" customWidth="1"/>
    <col min="14874" max="14874" width="9.140625" style="412" customWidth="1"/>
    <col min="14875" max="14875" width="21.5703125" style="412" customWidth="1"/>
    <col min="14876" max="14876" width="11.7109375" style="412" customWidth="1"/>
    <col min="14877" max="14877" width="21.28515625" style="412" bestFit="1" customWidth="1"/>
    <col min="14878" max="14882" width="11.5703125" style="412" customWidth="1"/>
    <col min="14883" max="14883" width="11.42578125" style="412"/>
    <col min="14884" max="14884" width="10" style="412" customWidth="1"/>
    <col min="14885" max="15104" width="11.42578125" style="412"/>
    <col min="15105" max="15105" width="2.7109375" style="412" customWidth="1"/>
    <col min="15106" max="15106" width="15.42578125" style="412" bestFit="1" customWidth="1"/>
    <col min="15107" max="15107" width="27.7109375" style="412" bestFit="1" customWidth="1"/>
    <col min="15108" max="15108" width="9.5703125" style="412" bestFit="1" customWidth="1"/>
    <col min="15109" max="15109" width="11.28515625" style="412" customWidth="1"/>
    <col min="15110" max="15110" width="4.7109375" style="412" customWidth="1"/>
    <col min="15111" max="15111" width="11.42578125" style="412"/>
    <col min="15112" max="15112" width="1.7109375" style="412" customWidth="1"/>
    <col min="15113" max="15113" width="23.85546875" style="412" customWidth="1"/>
    <col min="15114" max="15114" width="40.140625" style="412" bestFit="1" customWidth="1"/>
    <col min="15115" max="15115" width="16.42578125" style="412" bestFit="1" customWidth="1"/>
    <col min="15116" max="15116" width="21.85546875" style="412" customWidth="1"/>
    <col min="15117" max="15117" width="19" style="412" customWidth="1"/>
    <col min="15118" max="15118" width="12.140625" style="412" customWidth="1"/>
    <col min="15119" max="15119" width="12.5703125" style="412" bestFit="1" customWidth="1"/>
    <col min="15120" max="15120" width="11" style="412" customWidth="1"/>
    <col min="15121" max="15121" width="18.28515625" style="412" bestFit="1" customWidth="1"/>
    <col min="15122" max="15122" width="13.5703125" style="412" customWidth="1"/>
    <col min="15123" max="15123" width="23.28515625" style="412" customWidth="1"/>
    <col min="15124" max="15124" width="11" style="412" customWidth="1"/>
    <col min="15125" max="15125" width="20.5703125" style="412" bestFit="1" customWidth="1"/>
    <col min="15126" max="15126" width="12.140625" style="412" bestFit="1" customWidth="1"/>
    <col min="15127" max="15127" width="18.5703125" style="412" bestFit="1" customWidth="1"/>
    <col min="15128" max="15128" width="16.42578125" style="412" customWidth="1"/>
    <col min="15129" max="15129" width="23.5703125" style="412" customWidth="1"/>
    <col min="15130" max="15130" width="9.140625" style="412" customWidth="1"/>
    <col min="15131" max="15131" width="21.5703125" style="412" customWidth="1"/>
    <col min="15132" max="15132" width="11.7109375" style="412" customWidth="1"/>
    <col min="15133" max="15133" width="21.28515625" style="412" bestFit="1" customWidth="1"/>
    <col min="15134" max="15138" width="11.5703125" style="412" customWidth="1"/>
    <col min="15139" max="15139" width="11.42578125" style="412"/>
    <col min="15140" max="15140" width="10" style="412" customWidth="1"/>
    <col min="15141" max="15360" width="11.42578125" style="412"/>
    <col min="15361" max="15361" width="2.7109375" style="412" customWidth="1"/>
    <col min="15362" max="15362" width="15.42578125" style="412" bestFit="1" customWidth="1"/>
    <col min="15363" max="15363" width="27.7109375" style="412" bestFit="1" customWidth="1"/>
    <col min="15364" max="15364" width="9.5703125" style="412" bestFit="1" customWidth="1"/>
    <col min="15365" max="15365" width="11.28515625" style="412" customWidth="1"/>
    <col min="15366" max="15366" width="4.7109375" style="412" customWidth="1"/>
    <col min="15367" max="15367" width="11.42578125" style="412"/>
    <col min="15368" max="15368" width="1.7109375" style="412" customWidth="1"/>
    <col min="15369" max="15369" width="23.85546875" style="412" customWidth="1"/>
    <col min="15370" max="15370" width="40.140625" style="412" bestFit="1" customWidth="1"/>
    <col min="15371" max="15371" width="16.42578125" style="412" bestFit="1" customWidth="1"/>
    <col min="15372" max="15372" width="21.85546875" style="412" customWidth="1"/>
    <col min="15373" max="15373" width="19" style="412" customWidth="1"/>
    <col min="15374" max="15374" width="12.140625" style="412" customWidth="1"/>
    <col min="15375" max="15375" width="12.5703125" style="412" bestFit="1" customWidth="1"/>
    <col min="15376" max="15376" width="11" style="412" customWidth="1"/>
    <col min="15377" max="15377" width="18.28515625" style="412" bestFit="1" customWidth="1"/>
    <col min="15378" max="15378" width="13.5703125" style="412" customWidth="1"/>
    <col min="15379" max="15379" width="23.28515625" style="412" customWidth="1"/>
    <col min="15380" max="15380" width="11" style="412" customWidth="1"/>
    <col min="15381" max="15381" width="20.5703125" style="412" bestFit="1" customWidth="1"/>
    <col min="15382" max="15382" width="12.140625" style="412" bestFit="1" customWidth="1"/>
    <col min="15383" max="15383" width="18.5703125" style="412" bestFit="1" customWidth="1"/>
    <col min="15384" max="15384" width="16.42578125" style="412" customWidth="1"/>
    <col min="15385" max="15385" width="23.5703125" style="412" customWidth="1"/>
    <col min="15386" max="15386" width="9.140625" style="412" customWidth="1"/>
    <col min="15387" max="15387" width="21.5703125" style="412" customWidth="1"/>
    <col min="15388" max="15388" width="11.7109375" style="412" customWidth="1"/>
    <col min="15389" max="15389" width="21.28515625" style="412" bestFit="1" customWidth="1"/>
    <col min="15390" max="15394" width="11.5703125" style="412" customWidth="1"/>
    <col min="15395" max="15395" width="11.42578125" style="412"/>
    <col min="15396" max="15396" width="10" style="412" customWidth="1"/>
    <col min="15397" max="15616" width="11.42578125" style="412"/>
    <col min="15617" max="15617" width="2.7109375" style="412" customWidth="1"/>
    <col min="15618" max="15618" width="15.42578125" style="412" bestFit="1" customWidth="1"/>
    <col min="15619" max="15619" width="27.7109375" style="412" bestFit="1" customWidth="1"/>
    <col min="15620" max="15620" width="9.5703125" style="412" bestFit="1" customWidth="1"/>
    <col min="15621" max="15621" width="11.28515625" style="412" customWidth="1"/>
    <col min="15622" max="15622" width="4.7109375" style="412" customWidth="1"/>
    <col min="15623" max="15623" width="11.42578125" style="412"/>
    <col min="15624" max="15624" width="1.7109375" style="412" customWidth="1"/>
    <col min="15625" max="15625" width="23.85546875" style="412" customWidth="1"/>
    <col min="15626" max="15626" width="40.140625" style="412" bestFit="1" customWidth="1"/>
    <col min="15627" max="15627" width="16.42578125" style="412" bestFit="1" customWidth="1"/>
    <col min="15628" max="15628" width="21.85546875" style="412" customWidth="1"/>
    <col min="15629" max="15629" width="19" style="412" customWidth="1"/>
    <col min="15630" max="15630" width="12.140625" style="412" customWidth="1"/>
    <col min="15631" max="15631" width="12.5703125" style="412" bestFit="1" customWidth="1"/>
    <col min="15632" max="15632" width="11" style="412" customWidth="1"/>
    <col min="15633" max="15633" width="18.28515625" style="412" bestFit="1" customWidth="1"/>
    <col min="15634" max="15634" width="13.5703125" style="412" customWidth="1"/>
    <col min="15635" max="15635" width="23.28515625" style="412" customWidth="1"/>
    <col min="15636" max="15636" width="11" style="412" customWidth="1"/>
    <col min="15637" max="15637" width="20.5703125" style="412" bestFit="1" customWidth="1"/>
    <col min="15638" max="15638" width="12.140625" style="412" bestFit="1" customWidth="1"/>
    <col min="15639" max="15639" width="18.5703125" style="412" bestFit="1" customWidth="1"/>
    <col min="15640" max="15640" width="16.42578125" style="412" customWidth="1"/>
    <col min="15641" max="15641" width="23.5703125" style="412" customWidth="1"/>
    <col min="15642" max="15642" width="9.140625" style="412" customWidth="1"/>
    <col min="15643" max="15643" width="21.5703125" style="412" customWidth="1"/>
    <col min="15644" max="15644" width="11.7109375" style="412" customWidth="1"/>
    <col min="15645" max="15645" width="21.28515625" style="412" bestFit="1" customWidth="1"/>
    <col min="15646" max="15650" width="11.5703125" style="412" customWidth="1"/>
    <col min="15651" max="15651" width="11.42578125" style="412"/>
    <col min="15652" max="15652" width="10" style="412" customWidth="1"/>
    <col min="15653" max="15872" width="11.42578125" style="412"/>
    <col min="15873" max="15873" width="2.7109375" style="412" customWidth="1"/>
    <col min="15874" max="15874" width="15.42578125" style="412" bestFit="1" customWidth="1"/>
    <col min="15875" max="15875" width="27.7109375" style="412" bestFit="1" customWidth="1"/>
    <col min="15876" max="15876" width="9.5703125" style="412" bestFit="1" customWidth="1"/>
    <col min="15877" max="15877" width="11.28515625" style="412" customWidth="1"/>
    <col min="15878" max="15878" width="4.7109375" style="412" customWidth="1"/>
    <col min="15879" max="15879" width="11.42578125" style="412"/>
    <col min="15880" max="15880" width="1.7109375" style="412" customWidth="1"/>
    <col min="15881" max="15881" width="23.85546875" style="412" customWidth="1"/>
    <col min="15882" max="15882" width="40.140625" style="412" bestFit="1" customWidth="1"/>
    <col min="15883" max="15883" width="16.42578125" style="412" bestFit="1" customWidth="1"/>
    <col min="15884" max="15884" width="21.85546875" style="412" customWidth="1"/>
    <col min="15885" max="15885" width="19" style="412" customWidth="1"/>
    <col min="15886" max="15886" width="12.140625" style="412" customWidth="1"/>
    <col min="15887" max="15887" width="12.5703125" style="412" bestFit="1" customWidth="1"/>
    <col min="15888" max="15888" width="11" style="412" customWidth="1"/>
    <col min="15889" max="15889" width="18.28515625" style="412" bestFit="1" customWidth="1"/>
    <col min="15890" max="15890" width="13.5703125" style="412" customWidth="1"/>
    <col min="15891" max="15891" width="23.28515625" style="412" customWidth="1"/>
    <col min="15892" max="15892" width="11" style="412" customWidth="1"/>
    <col min="15893" max="15893" width="20.5703125" style="412" bestFit="1" customWidth="1"/>
    <col min="15894" max="15894" width="12.140625" style="412" bestFit="1" customWidth="1"/>
    <col min="15895" max="15895" width="18.5703125" style="412" bestFit="1" customWidth="1"/>
    <col min="15896" max="15896" width="16.42578125" style="412" customWidth="1"/>
    <col min="15897" max="15897" width="23.5703125" style="412" customWidth="1"/>
    <col min="15898" max="15898" width="9.140625" style="412" customWidth="1"/>
    <col min="15899" max="15899" width="21.5703125" style="412" customWidth="1"/>
    <col min="15900" max="15900" width="11.7109375" style="412" customWidth="1"/>
    <col min="15901" max="15901" width="21.28515625" style="412" bestFit="1" customWidth="1"/>
    <col min="15902" max="15906" width="11.5703125" style="412" customWidth="1"/>
    <col min="15907" max="15907" width="11.42578125" style="412"/>
    <col min="15908" max="15908" width="10" style="412" customWidth="1"/>
    <col min="15909" max="16128" width="11.42578125" style="412"/>
    <col min="16129" max="16129" width="2.7109375" style="412" customWidth="1"/>
    <col min="16130" max="16130" width="15.42578125" style="412" bestFit="1" customWidth="1"/>
    <col min="16131" max="16131" width="27.7109375" style="412" bestFit="1" customWidth="1"/>
    <col min="16132" max="16132" width="9.5703125" style="412" bestFit="1" customWidth="1"/>
    <col min="16133" max="16133" width="11.28515625" style="412" customWidth="1"/>
    <col min="16134" max="16134" width="4.7109375" style="412" customWidth="1"/>
    <col min="16135" max="16135" width="11.42578125" style="412"/>
    <col min="16136" max="16136" width="1.7109375" style="412" customWidth="1"/>
    <col min="16137" max="16137" width="23.85546875" style="412" customWidth="1"/>
    <col min="16138" max="16138" width="40.140625" style="412" bestFit="1" customWidth="1"/>
    <col min="16139" max="16139" width="16.42578125" style="412" bestFit="1" customWidth="1"/>
    <col min="16140" max="16140" width="21.85546875" style="412" customWidth="1"/>
    <col min="16141" max="16141" width="19" style="412" customWidth="1"/>
    <col min="16142" max="16142" width="12.140625" style="412" customWidth="1"/>
    <col min="16143" max="16143" width="12.5703125" style="412" bestFit="1" customWidth="1"/>
    <col min="16144" max="16144" width="11" style="412" customWidth="1"/>
    <col min="16145" max="16145" width="18.28515625" style="412" bestFit="1" customWidth="1"/>
    <col min="16146" max="16146" width="13.5703125" style="412" customWidth="1"/>
    <col min="16147" max="16147" width="23.28515625" style="412" customWidth="1"/>
    <col min="16148" max="16148" width="11" style="412" customWidth="1"/>
    <col min="16149" max="16149" width="20.5703125" style="412" bestFit="1" customWidth="1"/>
    <col min="16150" max="16150" width="12.140625" style="412" bestFit="1" customWidth="1"/>
    <col min="16151" max="16151" width="18.5703125" style="412" bestFit="1" customWidth="1"/>
    <col min="16152" max="16152" width="16.42578125" style="412" customWidth="1"/>
    <col min="16153" max="16153" width="23.5703125" style="412" customWidth="1"/>
    <col min="16154" max="16154" width="9.140625" style="412" customWidth="1"/>
    <col min="16155" max="16155" width="21.5703125" style="412" customWidth="1"/>
    <col min="16156" max="16156" width="11.7109375" style="412" customWidth="1"/>
    <col min="16157" max="16157" width="21.28515625" style="412" bestFit="1" customWidth="1"/>
    <col min="16158" max="16162" width="11.5703125" style="412" customWidth="1"/>
    <col min="16163" max="16163" width="11.42578125" style="412"/>
    <col min="16164" max="16164" width="10" style="412" customWidth="1"/>
    <col min="16165" max="16384" width="11.42578125" style="412"/>
  </cols>
  <sheetData>
    <row r="1" spans="1:38" ht="11.25" customHeight="1" thickBot="1" x14ac:dyDescent="0.25">
      <c r="A1" s="410"/>
      <c r="B1" s="410"/>
      <c r="C1" s="410"/>
      <c r="D1" s="410"/>
      <c r="E1" s="411"/>
      <c r="F1" s="410"/>
      <c r="J1" s="414"/>
      <c r="M1" s="414"/>
    </row>
    <row r="2" spans="1:38" s="413" customFormat="1" ht="28.5" customHeight="1" thickBot="1" x14ac:dyDescent="0.25">
      <c r="A2" s="410"/>
      <c r="B2" s="416" t="s">
        <v>0</v>
      </c>
      <c r="C2" s="517" t="s">
        <v>1259</v>
      </c>
      <c r="D2" s="410"/>
      <c r="E2" s="411"/>
      <c r="F2" s="410"/>
      <c r="I2" s="417" t="s">
        <v>1</v>
      </c>
      <c r="J2" s="418" t="s">
        <v>2</v>
      </c>
      <c r="K2" s="419"/>
      <c r="L2" s="417" t="s">
        <v>1</v>
      </c>
      <c r="M2" s="420" t="s">
        <v>3</v>
      </c>
      <c r="O2" s="421"/>
      <c r="P2" s="421"/>
      <c r="Q2" s="419"/>
      <c r="U2" s="422"/>
      <c r="V2" s="422"/>
      <c r="W2" s="423"/>
      <c r="X2" s="422"/>
      <c r="AC2" s="424" t="s">
        <v>252</v>
      </c>
      <c r="AJ2" s="280" t="s">
        <v>659</v>
      </c>
    </row>
    <row r="3" spans="1:38" s="413" customFormat="1" ht="12" thickBot="1" x14ac:dyDescent="0.25">
      <c r="A3" s="410"/>
      <c r="B3" s="425" t="s">
        <v>4</v>
      </c>
      <c r="C3" s="426">
        <v>0.1</v>
      </c>
      <c r="D3" s="410" t="s">
        <v>5</v>
      </c>
      <c r="E3" s="411"/>
      <c r="F3" s="410"/>
      <c r="I3" s="427" t="s">
        <v>845</v>
      </c>
      <c r="J3" s="428" t="str">
        <f t="shared" ref="J3:J14" ca="1" si="0">IF(OR(I3="",COUNTIF(GamP,I3)&gt;0),"",INDEX(OFFSET(ColP,0,SUMPRODUCT((TableP=I3)*COLUMN(GamP))-COLUMN(GamP)+1),MATCH(I3,OFFSET(ColP,0,SUMPRODUCT((TableP=I3)*COLUMN(GamP))-COLUMN(GamP)),0)))</f>
        <v>CLAUD 5</v>
      </c>
      <c r="K3" s="421"/>
      <c r="L3" s="429" t="s">
        <v>416</v>
      </c>
      <c r="M3" s="430" t="str">
        <f t="shared" ref="M3:M15" ca="1" si="1">FormDeuxP</f>
        <v>PRINT 02</v>
      </c>
      <c r="O3" s="431"/>
      <c r="Q3" s="421"/>
      <c r="R3" s="421"/>
      <c r="S3" s="421"/>
      <c r="T3" s="421"/>
      <c r="U3" s="432"/>
      <c r="V3" s="433"/>
      <c r="W3" s="423"/>
      <c r="X3" s="422"/>
      <c r="AC3" s="434" t="s">
        <v>390</v>
      </c>
      <c r="AJ3" s="435" t="s">
        <v>6</v>
      </c>
      <c r="AL3" s="412"/>
    </row>
    <row r="4" spans="1:38" s="413" customFormat="1" ht="12" thickBot="1" x14ac:dyDescent="0.25">
      <c r="A4" s="410"/>
      <c r="B4" s="425" t="s">
        <v>7</v>
      </c>
      <c r="C4" s="426">
        <v>0.2</v>
      </c>
      <c r="D4" s="410" t="s">
        <v>8</v>
      </c>
      <c r="E4" s="411"/>
      <c r="F4" s="410"/>
      <c r="I4" s="427"/>
      <c r="J4" s="428" t="str">
        <f t="shared" ca="1" si="0"/>
        <v/>
      </c>
      <c r="K4" s="421"/>
      <c r="L4" s="427"/>
      <c r="M4" s="428" t="str">
        <f t="shared" ca="1" si="1"/>
        <v/>
      </c>
      <c r="N4" s="421"/>
      <c r="O4" s="421"/>
      <c r="P4" s="421"/>
      <c r="Q4" s="421"/>
      <c r="R4" s="421"/>
      <c r="S4" s="421"/>
      <c r="T4" s="421"/>
      <c r="U4" s="432"/>
      <c r="V4" s="433"/>
      <c r="W4" s="423"/>
      <c r="X4" s="422"/>
      <c r="AC4" s="436" t="s">
        <v>391</v>
      </c>
      <c r="AJ4" s="437" t="s">
        <v>9</v>
      </c>
      <c r="AL4" s="412"/>
    </row>
    <row r="5" spans="1:38" s="413" customFormat="1" ht="12" thickBot="1" x14ac:dyDescent="0.25">
      <c r="A5" s="410"/>
      <c r="B5" s="425" t="s">
        <v>10</v>
      </c>
      <c r="C5" s="279" t="s">
        <v>11</v>
      </c>
      <c r="D5" s="410"/>
      <c r="E5" s="411"/>
      <c r="F5" s="410"/>
      <c r="I5" s="427" t="s">
        <v>1040</v>
      </c>
      <c r="J5" s="428" t="str">
        <f t="shared" ca="1" si="0"/>
        <v xml:space="preserve">TO RE12 br-100 </v>
      </c>
      <c r="K5" s="421"/>
      <c r="L5" s="427" t="s">
        <v>1175</v>
      </c>
      <c r="M5" s="428" t="str">
        <f t="shared" ca="1" si="1"/>
        <v>OUT 114 A09</v>
      </c>
      <c r="O5" s="421"/>
      <c r="P5" s="421"/>
      <c r="Q5" s="421"/>
      <c r="R5" s="421"/>
      <c r="S5" s="421"/>
      <c r="T5" s="421"/>
      <c r="U5" s="432"/>
      <c r="V5" s="433"/>
      <c r="W5" s="423"/>
      <c r="X5" s="422"/>
      <c r="AC5" s="436" t="s">
        <v>13</v>
      </c>
      <c r="AJ5" s="437" t="s">
        <v>12</v>
      </c>
      <c r="AL5" s="412"/>
    </row>
    <row r="6" spans="1:38" s="413" customFormat="1" ht="11.25" x14ac:dyDescent="0.2">
      <c r="A6" s="410"/>
      <c r="B6" s="410"/>
      <c r="C6" s="410"/>
      <c r="D6" s="410"/>
      <c r="E6" s="411"/>
      <c r="F6" s="410"/>
      <c r="I6" s="427"/>
      <c r="J6" s="428" t="str">
        <f t="shared" ca="1" si="0"/>
        <v/>
      </c>
      <c r="K6" s="421"/>
      <c r="L6" s="427"/>
      <c r="M6" s="428" t="str">
        <f t="shared" ca="1" si="1"/>
        <v/>
      </c>
      <c r="O6" s="431"/>
      <c r="P6" s="421"/>
      <c r="Q6" s="421"/>
      <c r="R6" s="421"/>
      <c r="S6" s="421"/>
      <c r="T6" s="421"/>
      <c r="U6" s="432"/>
      <c r="V6" s="433"/>
      <c r="W6" s="423"/>
      <c r="X6" s="422"/>
      <c r="AC6" s="436" t="s">
        <v>392</v>
      </c>
      <c r="AJ6" s="437" t="s">
        <v>14</v>
      </c>
      <c r="AL6" s="412"/>
    </row>
    <row r="7" spans="1:38" s="413" customFormat="1" ht="11.25" x14ac:dyDescent="0.2">
      <c r="A7" s="410"/>
      <c r="B7" s="564" t="s">
        <v>15</v>
      </c>
      <c r="C7" s="564"/>
      <c r="D7" s="564"/>
      <c r="E7" s="564"/>
      <c r="F7" s="410"/>
      <c r="I7" s="427"/>
      <c r="J7" s="428" t="str">
        <f t="shared" ca="1" si="0"/>
        <v/>
      </c>
      <c r="K7" s="421"/>
      <c r="L7" s="427"/>
      <c r="M7" s="428" t="str">
        <f t="shared" ca="1" si="1"/>
        <v/>
      </c>
      <c r="N7" s="421"/>
      <c r="O7" s="421"/>
      <c r="P7" s="421"/>
      <c r="Q7" s="421"/>
      <c r="R7" s="421"/>
      <c r="S7" s="421"/>
      <c r="T7" s="421"/>
      <c r="U7" s="432"/>
      <c r="V7" s="433"/>
      <c r="W7" s="423"/>
      <c r="X7" s="422"/>
      <c r="AC7" s="436" t="s">
        <v>393</v>
      </c>
      <c r="AJ7" s="437" t="s">
        <v>17</v>
      </c>
      <c r="AL7" s="412"/>
    </row>
    <row r="8" spans="1:38" s="413" customFormat="1" ht="11.25" x14ac:dyDescent="0.2">
      <c r="A8" s="410"/>
      <c r="B8" s="564" t="s">
        <v>18</v>
      </c>
      <c r="C8" s="564"/>
      <c r="D8" s="564"/>
      <c r="E8" s="564"/>
      <c r="F8" s="410"/>
      <c r="I8" s="427"/>
      <c r="J8" s="428" t="str">
        <f t="shared" ca="1" si="0"/>
        <v/>
      </c>
      <c r="K8" s="421"/>
      <c r="L8" s="427"/>
      <c r="M8" s="428" t="str">
        <f t="shared" ca="1" si="1"/>
        <v/>
      </c>
      <c r="N8" s="421"/>
      <c r="P8" s="421"/>
      <c r="Q8" s="421"/>
      <c r="R8" s="421"/>
      <c r="S8" s="421"/>
      <c r="T8" s="421"/>
      <c r="U8" s="432"/>
      <c r="V8" s="433"/>
      <c r="W8" s="423"/>
      <c r="X8" s="422"/>
      <c r="AC8" s="436" t="s">
        <v>16</v>
      </c>
      <c r="AJ8" s="437" t="s">
        <v>19</v>
      </c>
      <c r="AL8" s="412"/>
    </row>
    <row r="9" spans="1:38" s="413" customFormat="1" ht="12" thickBot="1" x14ac:dyDescent="0.25">
      <c r="A9" s="438"/>
      <c r="B9" s="439">
        <v>1</v>
      </c>
      <c r="C9" s="439">
        <v>2</v>
      </c>
      <c r="D9" s="439">
        <v>3</v>
      </c>
      <c r="E9" s="440">
        <v>4</v>
      </c>
      <c r="F9" s="438"/>
      <c r="I9" s="427"/>
      <c r="J9" s="428" t="str">
        <f t="shared" ca="1" si="0"/>
        <v/>
      </c>
      <c r="K9" s="421"/>
      <c r="L9" s="427"/>
      <c r="M9" s="428" t="str">
        <f t="shared" ca="1" si="1"/>
        <v/>
      </c>
      <c r="N9" s="421"/>
      <c r="P9" s="421"/>
      <c r="Q9" s="421"/>
      <c r="R9" s="421"/>
      <c r="S9" s="421"/>
      <c r="T9" s="421"/>
      <c r="U9" s="432"/>
      <c r="V9" s="433"/>
      <c r="W9" s="423"/>
      <c r="X9" s="422"/>
      <c r="AC9" s="281"/>
      <c r="AJ9" s="437" t="s">
        <v>20</v>
      </c>
      <c r="AL9" s="412"/>
    </row>
    <row r="10" spans="1:38" s="413" customFormat="1" ht="12" thickBot="1" x14ac:dyDescent="0.25">
      <c r="A10" s="438"/>
      <c r="B10" s="441" t="s">
        <v>21</v>
      </c>
      <c r="C10" s="442" t="s">
        <v>22</v>
      </c>
      <c r="D10" s="442" t="s">
        <v>23</v>
      </c>
      <c r="E10" s="441" t="s">
        <v>24</v>
      </c>
      <c r="F10" s="438"/>
      <c r="I10" s="427"/>
      <c r="J10" s="428" t="str">
        <f t="shared" ca="1" si="0"/>
        <v/>
      </c>
      <c r="K10" s="421"/>
      <c r="L10" s="427"/>
      <c r="M10" s="428" t="str">
        <f t="shared" ca="1" si="1"/>
        <v/>
      </c>
      <c r="N10" s="421"/>
      <c r="P10" s="421"/>
      <c r="Q10" s="421"/>
      <c r="R10" s="421"/>
      <c r="S10" s="421"/>
      <c r="T10" s="421"/>
      <c r="U10" s="432"/>
      <c r="V10" s="433"/>
      <c r="W10" s="423"/>
      <c r="X10" s="422"/>
      <c r="AJ10" s="437" t="s">
        <v>25</v>
      </c>
      <c r="AL10" s="412"/>
    </row>
    <row r="11" spans="1:38" s="413" customFormat="1" ht="12.75" customHeight="1" x14ac:dyDescent="0.2">
      <c r="A11" s="410"/>
      <c r="B11" s="518" t="s">
        <v>26</v>
      </c>
      <c r="C11" s="519" t="s">
        <v>981</v>
      </c>
      <c r="D11" s="520">
        <v>0.7</v>
      </c>
      <c r="E11" s="521">
        <v>40.747500000000002</v>
      </c>
      <c r="F11" s="555" t="s">
        <v>27</v>
      </c>
      <c r="G11" s="443"/>
      <c r="I11" s="427"/>
      <c r="J11" s="428" t="str">
        <f t="shared" ca="1" si="0"/>
        <v/>
      </c>
      <c r="K11" s="421"/>
      <c r="L11" s="427"/>
      <c r="M11" s="428" t="str">
        <f t="shared" ca="1" si="1"/>
        <v/>
      </c>
      <c r="N11" s="421"/>
      <c r="P11" s="421"/>
      <c r="Q11" s="421"/>
      <c r="R11" s="421"/>
      <c r="S11" s="421"/>
      <c r="T11" s="421"/>
      <c r="U11" s="421"/>
      <c r="V11" s="444"/>
      <c r="W11" s="445"/>
      <c r="AJ11" s="437" t="s">
        <v>28</v>
      </c>
      <c r="AL11" s="412"/>
    </row>
    <row r="12" spans="1:38" s="413" customFormat="1" x14ac:dyDescent="0.2">
      <c r="A12" s="410"/>
      <c r="B12" s="522" t="s">
        <v>29</v>
      </c>
      <c r="C12" s="523" t="s">
        <v>845</v>
      </c>
      <c r="D12" s="524">
        <v>0.7</v>
      </c>
      <c r="E12" s="525">
        <v>40.747500000000002</v>
      </c>
      <c r="F12" s="556"/>
      <c r="G12" s="443"/>
      <c r="I12" s="427"/>
      <c r="J12" s="428" t="str">
        <f t="shared" ca="1" si="0"/>
        <v/>
      </c>
      <c r="K12" s="421"/>
      <c r="L12" s="427"/>
      <c r="M12" s="428" t="str">
        <f t="shared" ca="1" si="1"/>
        <v/>
      </c>
      <c r="N12" s="421"/>
      <c r="P12" s="421"/>
      <c r="Q12" s="421"/>
      <c r="R12" s="421"/>
      <c r="S12" s="421"/>
      <c r="T12" s="421"/>
      <c r="U12" s="421"/>
      <c r="V12" s="444"/>
      <c r="W12" s="445"/>
      <c r="AJ12" s="437" t="s">
        <v>30</v>
      </c>
      <c r="AL12" s="412"/>
    </row>
    <row r="13" spans="1:38" s="413" customFormat="1" x14ac:dyDescent="0.2">
      <c r="A13" s="410"/>
      <c r="B13" s="522" t="s">
        <v>31</v>
      </c>
      <c r="C13" s="523" t="s">
        <v>982</v>
      </c>
      <c r="D13" s="524">
        <v>0.7</v>
      </c>
      <c r="E13" s="525">
        <v>40.747500000000002</v>
      </c>
      <c r="F13" s="556"/>
      <c r="G13" s="443"/>
      <c r="I13" s="427"/>
      <c r="J13" s="428" t="str">
        <f t="shared" ca="1" si="0"/>
        <v/>
      </c>
      <c r="K13" s="421"/>
      <c r="L13" s="427"/>
      <c r="M13" s="428" t="str">
        <f t="shared" ca="1" si="1"/>
        <v/>
      </c>
      <c r="N13" s="421"/>
      <c r="P13" s="421"/>
      <c r="Q13" s="421"/>
      <c r="R13" s="421"/>
      <c r="S13" s="421"/>
      <c r="T13" s="421"/>
      <c r="U13" s="421"/>
      <c r="V13" s="444"/>
      <c r="W13" s="445"/>
      <c r="AJ13" s="437" t="s">
        <v>32</v>
      </c>
      <c r="AL13" s="412"/>
    </row>
    <row r="14" spans="1:38" s="413" customFormat="1" x14ac:dyDescent="0.2">
      <c r="A14" s="410"/>
      <c r="B14" s="522" t="s">
        <v>33</v>
      </c>
      <c r="C14" s="523" t="s">
        <v>846</v>
      </c>
      <c r="D14" s="524">
        <v>0.7</v>
      </c>
      <c r="E14" s="525">
        <v>40.747500000000002</v>
      </c>
      <c r="F14" s="556"/>
      <c r="G14" s="443"/>
      <c r="I14" s="427"/>
      <c r="J14" s="428" t="str">
        <f t="shared" ca="1" si="0"/>
        <v/>
      </c>
      <c r="K14" s="421"/>
      <c r="L14" s="427"/>
      <c r="M14" s="428" t="str">
        <f t="shared" ca="1" si="1"/>
        <v/>
      </c>
      <c r="N14" s="421"/>
      <c r="P14" s="421"/>
      <c r="Q14" s="421"/>
      <c r="R14" s="421"/>
      <c r="S14" s="421"/>
      <c r="T14" s="421"/>
      <c r="U14" s="421"/>
      <c r="V14" s="444"/>
      <c r="W14" s="445"/>
      <c r="AJ14" s="437" t="s">
        <v>34</v>
      </c>
      <c r="AL14" s="412"/>
    </row>
    <row r="15" spans="1:38" s="413" customFormat="1" x14ac:dyDescent="0.2">
      <c r="A15" s="410"/>
      <c r="B15" s="522" t="s">
        <v>37</v>
      </c>
      <c r="C15" s="523" t="s">
        <v>984</v>
      </c>
      <c r="D15" s="524">
        <v>0.7</v>
      </c>
      <c r="E15" s="525">
        <v>40.747500000000002</v>
      </c>
      <c r="F15" s="556"/>
      <c r="G15" s="443"/>
      <c r="I15" s="427"/>
      <c r="J15" s="446" t="str">
        <f ca="1">IF(OR(I15="",COUNTIF(GamP,I15)&gt;0),"",INDEX(OFFSET(ColP,0,SUMPRODUCT((TableP=I15)*COLUMN(GamP))-COLUMN(GamP)+1),MATCH(I15,OFFSET(ColP,0,SUMPRODUCT((TableP=I15)*COLUMN(GamP))-COLUMN(GamP)),0)))</f>
        <v/>
      </c>
      <c r="K15" s="421"/>
      <c r="L15" s="447"/>
      <c r="M15" s="446" t="str">
        <f t="shared" ca="1" si="1"/>
        <v/>
      </c>
      <c r="N15" s="421"/>
      <c r="P15" s="421"/>
      <c r="Q15" s="421"/>
      <c r="R15" s="421"/>
      <c r="S15" s="421"/>
      <c r="T15" s="421"/>
      <c r="U15" s="421"/>
      <c r="V15" s="444"/>
      <c r="W15" s="445"/>
      <c r="AJ15" s="437" t="s">
        <v>35</v>
      </c>
      <c r="AL15" s="412"/>
    </row>
    <row r="16" spans="1:38" ht="13.5" thickBot="1" x14ac:dyDescent="0.25">
      <c r="A16" s="410"/>
      <c r="B16" s="522" t="s">
        <v>57</v>
      </c>
      <c r="C16" s="523" t="s">
        <v>986</v>
      </c>
      <c r="D16" s="524">
        <v>0.7</v>
      </c>
      <c r="E16" s="525">
        <v>41.445000000000007</v>
      </c>
      <c r="F16" s="556"/>
      <c r="G16" s="448"/>
      <c r="I16" s="449"/>
      <c r="J16" s="449"/>
      <c r="K16" s="449"/>
      <c r="L16" s="449"/>
      <c r="M16" s="449"/>
      <c r="N16" s="449"/>
      <c r="O16" s="449"/>
      <c r="P16" s="449"/>
      <c r="Q16" s="449"/>
      <c r="R16" s="449"/>
      <c r="S16" s="449"/>
      <c r="T16" s="449"/>
      <c r="U16" s="449"/>
      <c r="V16" s="449"/>
      <c r="W16" s="450"/>
      <c r="X16" s="449"/>
      <c r="Y16" s="449"/>
      <c r="Z16" s="449"/>
      <c r="AA16" s="449"/>
      <c r="AB16" s="449"/>
      <c r="AC16" s="449"/>
      <c r="AD16" s="449"/>
      <c r="AE16" s="449"/>
      <c r="AF16" s="449"/>
      <c r="AJ16" s="437" t="s">
        <v>36</v>
      </c>
    </row>
    <row r="17" spans="1:38" ht="13.5" thickBot="1" x14ac:dyDescent="0.25">
      <c r="A17" s="410"/>
      <c r="B17" s="522" t="s">
        <v>856</v>
      </c>
      <c r="C17" s="523" t="s">
        <v>985</v>
      </c>
      <c r="D17" s="524">
        <v>0.7</v>
      </c>
      <c r="E17" s="525">
        <v>63.472500000000004</v>
      </c>
      <c r="F17" s="556"/>
      <c r="G17" s="448"/>
      <c r="I17" s="451" t="s">
        <v>27</v>
      </c>
      <c r="J17" s="452"/>
      <c r="K17" s="453" t="s">
        <v>39</v>
      </c>
      <c r="L17" s="454"/>
      <c r="M17" s="453" t="s">
        <v>40</v>
      </c>
      <c r="N17" s="454"/>
      <c r="O17" s="453" t="s">
        <v>41</v>
      </c>
      <c r="P17" s="454"/>
      <c r="Q17" s="455" t="s">
        <v>42</v>
      </c>
      <c r="R17" s="454"/>
      <c r="S17" s="453" t="s">
        <v>43</v>
      </c>
      <c r="T17" s="454"/>
      <c r="U17" s="453" t="s">
        <v>44</v>
      </c>
      <c r="V17" s="454"/>
      <c r="W17" s="453" t="s">
        <v>45</v>
      </c>
      <c r="X17" s="454"/>
      <c r="Y17" s="453" t="s">
        <v>46</v>
      </c>
      <c r="Z17" s="454"/>
      <c r="AA17" s="453" t="s">
        <v>47</v>
      </c>
      <c r="AB17" s="454"/>
      <c r="AC17" s="453" t="s">
        <v>48</v>
      </c>
      <c r="AD17" s="454"/>
      <c r="AE17" s="453" t="s">
        <v>49</v>
      </c>
      <c r="AF17" s="454"/>
      <c r="AJ17" s="437" t="s">
        <v>50</v>
      </c>
    </row>
    <row r="18" spans="1:38" s="413" customFormat="1" ht="13.5" thickTop="1" x14ac:dyDescent="0.2">
      <c r="A18" s="410"/>
      <c r="B18" s="522" t="s">
        <v>54</v>
      </c>
      <c r="C18" s="523" t="s">
        <v>55</v>
      </c>
      <c r="D18" s="524">
        <v>0.7</v>
      </c>
      <c r="E18" s="525">
        <v>63.472500000000004</v>
      </c>
      <c r="F18" s="556"/>
      <c r="G18" s="443"/>
      <c r="I18" s="286" t="str">
        <f>C11</f>
        <v>CLAUDIA 4 Brun foncé</v>
      </c>
      <c r="J18" s="285" t="str">
        <f>B11</f>
        <v>CLAUD 4</v>
      </c>
      <c r="K18" s="287" t="str">
        <f t="shared" ref="K18:K33" si="2">C29</f>
        <v>ALISHA 4 blanc, brun, or</v>
      </c>
      <c r="L18" s="285" t="str">
        <f>B29</f>
        <v>ALISH 4</v>
      </c>
      <c r="M18" s="287" t="str">
        <f>C47</f>
        <v>ALISHA A1 Blanc base, cristal</v>
      </c>
      <c r="N18" s="285" t="str">
        <f>B47</f>
        <v>ALISH A1</v>
      </c>
      <c r="O18" s="287" t="str">
        <f>C99</f>
        <v>LIVIA Deluxe (2H)</v>
      </c>
      <c r="P18" s="285" t="str">
        <f>B99</f>
        <v>LIVIA DEL</v>
      </c>
      <c r="Q18" s="288" t="str">
        <f t="shared" ref="Q18:Q24" si="3">C105</f>
        <v>SIJADE BLANC</v>
      </c>
      <c r="R18" s="289" t="str">
        <f t="shared" ref="R18:R24" si="4">B105</f>
        <v>SIJ A2-WEIS</v>
      </c>
      <c r="S18" s="288" t="str">
        <f>C114</f>
        <v>LÖVA elf + accro 2,5 l 15-17 m²</v>
      </c>
      <c r="T18" s="290" t="str">
        <f>B114</f>
        <v>GO 12</v>
      </c>
      <c r="U18" s="287" t="str">
        <f>C133</f>
        <v>E01 BRILLANT OR / ARGENT 1,5 MM</v>
      </c>
      <c r="V18" s="285" t="str">
        <f>B133</f>
        <v>GL E01 -10</v>
      </c>
      <c r="W18" s="287" t="str">
        <f>C162</f>
        <v>RE10 TONER OCRE</v>
      </c>
      <c r="X18" s="285" t="str">
        <f>B162</f>
        <v xml:space="preserve">TO RE10 oc-100 </v>
      </c>
      <c r="Y18" s="284" t="str">
        <f>C167</f>
        <v>FK200 FILS MATT ROSE</v>
      </c>
      <c r="Z18" s="285" t="str">
        <f>B167</f>
        <v xml:space="preserve">FA FK 200 roM-100 </v>
      </c>
      <c r="AA18" s="284" t="str">
        <f>C172</f>
        <v>04-Rouge grenat 50ml</v>
      </c>
      <c r="AB18" s="285" t="str">
        <f>B172</f>
        <v>SILK50-0004</v>
      </c>
      <c r="AC18" s="283" t="str">
        <f>C302</f>
        <v>PLATOIRE Plastique</v>
      </c>
      <c r="AD18" s="282" t="str">
        <f>B302</f>
        <v>OUT 110 A02</v>
      </c>
      <c r="AE18" s="284" t="str">
        <f t="shared" ref="AE18:AE58" si="5">C336</f>
        <v>COLLECTION BASE SAJADE</v>
      </c>
      <c r="AF18" s="291" t="str">
        <f t="shared" ref="AF18:AF58" si="6">B336</f>
        <v>MKT_W10</v>
      </c>
      <c r="AJ18" s="437" t="s">
        <v>51</v>
      </c>
      <c r="AL18" s="412"/>
    </row>
    <row r="19" spans="1:38" s="413" customFormat="1" x14ac:dyDescent="0.2">
      <c r="A19" s="410"/>
      <c r="B19" s="522" t="s">
        <v>59</v>
      </c>
      <c r="C19" s="523" t="s">
        <v>987</v>
      </c>
      <c r="D19" s="524">
        <v>0.7</v>
      </c>
      <c r="E19" s="525">
        <v>51.704999999999998</v>
      </c>
      <c r="F19" s="556"/>
      <c r="G19" s="443"/>
      <c r="I19" s="286" t="str">
        <f>C12</f>
        <v>CLAUDIA 5 Bleu</v>
      </c>
      <c r="J19" s="285" t="str">
        <f>B12</f>
        <v>CLAUD 5</v>
      </c>
      <c r="K19" s="287" t="str">
        <f t="shared" si="2"/>
        <v>BAMA 04 Jaune</v>
      </c>
      <c r="L19" s="285" t="str">
        <f t="shared" ref="L19:L33" si="7">B30</f>
        <v>BAMA 04</v>
      </c>
      <c r="M19" s="287" t="str">
        <f>C48</f>
        <v>ALISHA 2 blanc, argent (E07)</v>
      </c>
      <c r="N19" s="285" t="str">
        <f>B48</f>
        <v>ALISH 2</v>
      </c>
      <c r="O19" s="287" t="str">
        <f>C100</f>
        <v>DECOR SPEC. 121 Blanc, brun</v>
      </c>
      <c r="P19" s="285" t="str">
        <f>B100</f>
        <v>SON 121</v>
      </c>
      <c r="Q19" s="288" t="str">
        <f t="shared" si="3"/>
        <v>SIJADE GRIS FONCE</v>
      </c>
      <c r="R19" s="289" t="str">
        <f t="shared" si="4"/>
        <v>SIJ A2-RGRA</v>
      </c>
      <c r="S19" s="288" t="str">
        <f>C115</f>
        <v>LÖVA elf + accro 5,- l 30-35 m²</v>
      </c>
      <c r="T19" s="290" t="str">
        <f>B115</f>
        <v>GO 13</v>
      </c>
      <c r="U19" s="287" t="str">
        <f>C134</f>
        <v>E02 BRILLANT OR 1,5 MM</v>
      </c>
      <c r="V19" s="285" t="str">
        <f>B134</f>
        <v>GL E02 -10</v>
      </c>
      <c r="W19" s="287" t="str">
        <f>C163</f>
        <v>RE12 TONER BRUN</v>
      </c>
      <c r="X19" s="285" t="str">
        <f>B163</f>
        <v xml:space="preserve">TO RE12 br-100 </v>
      </c>
      <c r="Y19" s="284" t="str">
        <f t="shared" ref="Y19:Y20" si="8">C168</f>
        <v>FK206 FILS MATT NOIR</v>
      </c>
      <c r="Z19" s="285" t="str">
        <f t="shared" ref="Z19:Z20" si="9">B168</f>
        <v xml:space="preserve">FA FK 206 sc-100 </v>
      </c>
      <c r="AA19" s="284" t="str">
        <f>C173</f>
        <v>05-Framboise 50ml</v>
      </c>
      <c r="AB19" s="285" t="str">
        <f>B173</f>
        <v>SILK50-0005</v>
      </c>
      <c r="AC19" s="284" t="str">
        <f>C303</f>
        <v>PLATOIRE Plastique petit</v>
      </c>
      <c r="AD19" s="285" t="str">
        <f>B303</f>
        <v>OUT 110 A03</v>
      </c>
      <c r="AE19" s="284" t="str">
        <f t="shared" si="5"/>
        <v>COLLECTION COMPLETE</v>
      </c>
      <c r="AF19" s="291" t="str">
        <f t="shared" si="6"/>
        <v>MKT_W12</v>
      </c>
      <c r="AJ19" s="437" t="s">
        <v>52</v>
      </c>
      <c r="AL19" s="412"/>
    </row>
    <row r="20" spans="1:38" s="413" customFormat="1" x14ac:dyDescent="0.2">
      <c r="A20" s="410"/>
      <c r="B20" s="522" t="s">
        <v>1204</v>
      </c>
      <c r="C20" s="526" t="s">
        <v>1205</v>
      </c>
      <c r="D20" s="524">
        <v>0.7</v>
      </c>
      <c r="E20" s="525">
        <v>28.169999999999998</v>
      </c>
      <c r="F20" s="556"/>
      <c r="G20" s="443"/>
      <c r="I20" s="286" t="str">
        <f t="shared" ref="I20:I33" si="10">C13</f>
        <v>CLAUDIA 6 Coquille d'œuf, jaune, beige</v>
      </c>
      <c r="J20" s="285" t="str">
        <f t="shared" ref="J20:J33" si="11">B13</f>
        <v>CLAUD 6</v>
      </c>
      <c r="K20" s="287" t="str">
        <f t="shared" si="2"/>
        <v>CELINA Ocre Clair</v>
      </c>
      <c r="L20" s="285" t="str">
        <f t="shared" si="7"/>
        <v>CELIN OKR</v>
      </c>
      <c r="M20" s="287" t="str">
        <f t="shared" ref="M20:M67" si="12">C49</f>
        <v>ALISHA 3 blanc, or (E04)</v>
      </c>
      <c r="N20" s="285" t="str">
        <f t="shared" ref="N20:N67" si="13">B49</f>
        <v>ALISH 3</v>
      </c>
      <c r="O20" s="287" t="str">
        <f t="shared" ref="O20:O21" si="14">C101</f>
        <v>DECOR SPEC. 122 Blanc, jaune, fil or</v>
      </c>
      <c r="P20" s="285" t="str">
        <f t="shared" ref="P20:P21" si="15">B101</f>
        <v>SON 122</v>
      </c>
      <c r="Q20" s="288" t="str">
        <f t="shared" si="3"/>
        <v>SIJADE GRIS CLAIR</v>
      </c>
      <c r="R20" s="289" t="str">
        <f t="shared" si="4"/>
        <v>SIJ A2-LGRA</v>
      </c>
      <c r="S20" s="288" t="str">
        <f t="shared" ref="S20:S34" si="16">C116</f>
        <v>LÖVA elf + accro 10,- l 60-70 m²</v>
      </c>
      <c r="T20" s="290" t="str">
        <f t="shared" ref="T20:T34" si="17">B116</f>
        <v>GO 10</v>
      </c>
      <c r="U20" s="287" t="str">
        <f t="shared" ref="U20:U44" si="18">C135</f>
        <v>E03 BRILLANT ARGENT 1,5 MM</v>
      </c>
      <c r="V20" s="285" t="str">
        <f t="shared" ref="V20:V44" si="19">B135</f>
        <v>GL E03 -10</v>
      </c>
      <c r="W20" s="287" t="str">
        <f t="shared" ref="W20" si="20">C164</f>
        <v>A4 TONER KC OLIVE</v>
      </c>
      <c r="X20" s="285" t="str">
        <f t="shared" ref="X20" si="21">B164</f>
        <v xml:space="preserve">TO A4 ol-100 </v>
      </c>
      <c r="Y20" s="284" t="str">
        <f t="shared" si="8"/>
        <v>FM2B FILS MATT JAUNE</v>
      </c>
      <c r="Z20" s="285" t="str">
        <f t="shared" si="9"/>
        <v xml:space="preserve">FA FM 2B ge-100 </v>
      </c>
      <c r="AA20" s="284" t="str">
        <f t="shared" ref="AA20:AA83" si="22">C174</f>
        <v>07-Lavande 50ml</v>
      </c>
      <c r="AB20" s="285" t="str">
        <f t="shared" ref="AB20:AB83" si="23">B174</f>
        <v>SILK50-0007</v>
      </c>
      <c r="AC20" s="284" t="str">
        <f t="shared" ref="AC20:AC49" si="24">C304</f>
        <v>PLATOIRE Inox</v>
      </c>
      <c r="AD20" s="285" t="str">
        <f t="shared" ref="AD20:AD49" si="25">B304</f>
        <v>OUT 110 A09</v>
      </c>
      <c r="AE20" s="284" t="str">
        <f t="shared" si="5"/>
        <v>COLLECTION JADESTONE 25 DECORS</v>
      </c>
      <c r="AF20" s="291" t="str">
        <f t="shared" si="6"/>
        <v>MKT_SC06010</v>
      </c>
      <c r="AJ20" s="437" t="s">
        <v>53</v>
      </c>
      <c r="AL20" s="412"/>
    </row>
    <row r="21" spans="1:38" s="413" customFormat="1" x14ac:dyDescent="0.2">
      <c r="A21" s="410"/>
      <c r="B21" s="522" t="s">
        <v>1142</v>
      </c>
      <c r="C21" s="523" t="s">
        <v>1143</v>
      </c>
      <c r="D21" s="524">
        <v>0.7</v>
      </c>
      <c r="E21" s="525">
        <v>53.392499999999998</v>
      </c>
      <c r="F21" s="556"/>
      <c r="G21" s="443"/>
      <c r="I21" s="286" t="str">
        <f t="shared" si="10"/>
        <v>CLAUDIA 7 Vert</v>
      </c>
      <c r="J21" s="285" t="str">
        <f t="shared" si="11"/>
        <v>CLAUD 7</v>
      </c>
      <c r="K21" s="287" t="str">
        <f t="shared" si="2"/>
        <v>DIANA Blanc base</v>
      </c>
      <c r="L21" s="285" t="str">
        <f t="shared" si="7"/>
        <v>DIANA WEI</v>
      </c>
      <c r="M21" s="287" t="str">
        <f t="shared" si="12"/>
        <v>BIRGITTA 2 blanc, rose, fils cuivre</v>
      </c>
      <c r="N21" s="285" t="str">
        <f t="shared" si="13"/>
        <v>BIRGI 2</v>
      </c>
      <c r="O21" s="287" t="str">
        <f t="shared" si="14"/>
        <v>DECOR SPEC. 123 Blanc, bleu, argent, perlmut</v>
      </c>
      <c r="P21" s="285" t="str">
        <f t="shared" si="15"/>
        <v>SON 123</v>
      </c>
      <c r="Q21" s="288" t="str">
        <f t="shared" si="3"/>
        <v>SIJADE BRUN OMBRE</v>
      </c>
      <c r="R21" s="289" t="str">
        <f t="shared" si="4"/>
        <v>SIJ A2-UMBR</v>
      </c>
      <c r="S21" s="288" t="str">
        <f t="shared" si="16"/>
        <v>LÖVA elf Fond 10,- l 60-70 m²</v>
      </c>
      <c r="T21" s="290" t="str">
        <f t="shared" si="17"/>
        <v>GO 11</v>
      </c>
      <c r="U21" s="287" t="str">
        <f t="shared" si="18"/>
        <v>E04 BRILLANT OR 0,3 MM</v>
      </c>
      <c r="V21" s="285" t="str">
        <f t="shared" si="19"/>
        <v>GL E04 -10</v>
      </c>
      <c r="W21" s="456"/>
      <c r="X21" s="292"/>
      <c r="Y21" s="456"/>
      <c r="Z21" s="292"/>
      <c r="AA21" s="284" t="str">
        <f t="shared" si="22"/>
        <v>08-Terre cuite 50ml</v>
      </c>
      <c r="AB21" s="285" t="str">
        <f t="shared" si="23"/>
        <v>SILK50-0008</v>
      </c>
      <c r="AC21" s="284" t="str">
        <f t="shared" si="24"/>
        <v>TRUELLE INOX 040</v>
      </c>
      <c r="AD21" s="285" t="str">
        <f t="shared" si="25"/>
        <v>OUT 111 A04</v>
      </c>
      <c r="AE21" s="284" t="str">
        <f t="shared" si="5"/>
        <v>COLLECTION VERDELLO</v>
      </c>
      <c r="AF21" s="291" t="str">
        <f t="shared" si="6"/>
        <v>MKT_SC07010</v>
      </c>
      <c r="AJ21" s="437" t="s">
        <v>56</v>
      </c>
      <c r="AL21" s="412"/>
    </row>
    <row r="22" spans="1:38" s="413" customFormat="1" x14ac:dyDescent="0.2">
      <c r="A22" s="410"/>
      <c r="B22" s="522" t="s">
        <v>1144</v>
      </c>
      <c r="C22" s="523" t="s">
        <v>1145</v>
      </c>
      <c r="D22" s="524">
        <v>0.7</v>
      </c>
      <c r="E22" s="525">
        <v>53.392499999999998</v>
      </c>
      <c r="F22" s="556"/>
      <c r="G22" s="443"/>
      <c r="I22" s="286" t="str">
        <f t="shared" si="10"/>
        <v>CLAUDIA 10 Blanc base</v>
      </c>
      <c r="J22" s="285" t="str">
        <f t="shared" si="11"/>
        <v>CLAUD 10</v>
      </c>
      <c r="K22" s="287" t="str">
        <f t="shared" si="2"/>
        <v>PRINTEMPS 05 Beige, effets rouge/or</v>
      </c>
      <c r="L22" s="285" t="str">
        <f t="shared" si="7"/>
        <v>PRINT 05</v>
      </c>
      <c r="M22" s="287" t="str">
        <f t="shared" si="12"/>
        <v>BAMA 10 Sable, bleu, or</v>
      </c>
      <c r="N22" s="285" t="str">
        <f t="shared" si="13"/>
        <v>BAMA 10</v>
      </c>
      <c r="O22" s="456"/>
      <c r="P22" s="456"/>
      <c r="Q22" s="288" t="str">
        <f t="shared" si="3"/>
        <v>SIJADE VERT TILLEUL</v>
      </c>
      <c r="R22" s="289" t="str">
        <f t="shared" si="4"/>
        <v>SIJ A2-LGRU</v>
      </c>
      <c r="S22" s="288" t="str">
        <f t="shared" si="16"/>
        <v>LOTI (stabilisateur) 5,- l 50 m²</v>
      </c>
      <c r="T22" s="290" t="str">
        <f t="shared" si="17"/>
        <v>GO 21</v>
      </c>
      <c r="U22" s="287" t="str">
        <f t="shared" si="18"/>
        <v>E05 BRILLANT BLEU 1,5 MM</v>
      </c>
      <c r="V22" s="285" t="str">
        <f t="shared" si="19"/>
        <v>GL E05 -10</v>
      </c>
      <c r="W22" s="456"/>
      <c r="X22" s="292"/>
      <c r="Y22" s="456"/>
      <c r="Z22" s="292"/>
      <c r="AA22" s="284" t="str">
        <f t="shared" si="22"/>
        <v>17-Ambre Jaune 50ml</v>
      </c>
      <c r="AB22" s="285" t="str">
        <f t="shared" si="23"/>
        <v>SILK50-0017</v>
      </c>
      <c r="AC22" s="284" t="str">
        <f t="shared" si="24"/>
        <v>TRUELLE INOX 050</v>
      </c>
      <c r="AD22" s="285" t="str">
        <f t="shared" si="25"/>
        <v>OUT 112 A05</v>
      </c>
      <c r="AE22" s="284" t="str">
        <f t="shared" si="5"/>
        <v>FICHE CARREAU COTON</v>
      </c>
      <c r="AF22" s="291" t="str">
        <f t="shared" si="6"/>
        <v>MKT_W008</v>
      </c>
      <c r="AJ22" s="437" t="s">
        <v>58</v>
      </c>
      <c r="AL22" s="412"/>
    </row>
    <row r="23" spans="1:38" s="413" customFormat="1" x14ac:dyDescent="0.2">
      <c r="A23" s="410"/>
      <c r="B23" s="522" t="s">
        <v>1146</v>
      </c>
      <c r="C23" s="523" t="s">
        <v>1206</v>
      </c>
      <c r="D23" s="524">
        <v>0.7</v>
      </c>
      <c r="E23" s="525">
        <v>53.392499999999998</v>
      </c>
      <c r="F23" s="556"/>
      <c r="G23" s="443"/>
      <c r="I23" s="286" t="str">
        <f t="shared" si="10"/>
        <v>CORINNA 2 brun clair, ocre</v>
      </c>
      <c r="J23" s="285" t="str">
        <f t="shared" si="11"/>
        <v>CORIN 2</v>
      </c>
      <c r="K23" s="287" t="str">
        <f t="shared" si="2"/>
        <v>GRACE 06 Bleu Polaire</v>
      </c>
      <c r="L23" s="285" t="str">
        <f t="shared" si="7"/>
        <v>GRAC 06</v>
      </c>
      <c r="M23" s="287" t="str">
        <f t="shared" si="12"/>
        <v>COSIMA 11 Bleu clair + foncé, fils or</v>
      </c>
      <c r="N23" s="285" t="str">
        <f t="shared" si="13"/>
        <v>COSIM 11</v>
      </c>
      <c r="O23" s="456"/>
      <c r="P23" s="456"/>
      <c r="Q23" s="288" t="str">
        <f t="shared" si="3"/>
        <v>SIJADE OCRE OR</v>
      </c>
      <c r="R23" s="289" t="str">
        <f t="shared" si="4"/>
        <v>SIJ A2-GOLD</v>
      </c>
      <c r="S23" s="288" t="str">
        <f t="shared" si="16"/>
        <v>LOTI (stabilisateur) 10,- l 100 m²</v>
      </c>
      <c r="T23" s="290" t="str">
        <f t="shared" si="17"/>
        <v>GO 20</v>
      </c>
      <c r="U23" s="287" t="str">
        <f t="shared" si="18"/>
        <v>E06 BRILLANT OR / ARGENT 0,3 MM</v>
      </c>
      <c r="V23" s="285" t="str">
        <f t="shared" si="19"/>
        <v>GL E06 -10</v>
      </c>
      <c r="W23" s="456"/>
      <c r="X23" s="292"/>
      <c r="Y23" s="456"/>
      <c r="Z23" s="292"/>
      <c r="AA23" s="284" t="str">
        <f t="shared" si="22"/>
        <v>19-Jaune 50ml</v>
      </c>
      <c r="AB23" s="285" t="str">
        <f t="shared" si="23"/>
        <v>SILK50-0019</v>
      </c>
      <c r="AC23" s="284" t="str">
        <f t="shared" si="24"/>
        <v>TRUELLE INOX140</v>
      </c>
      <c r="AD23" s="285" t="str">
        <f t="shared" si="25"/>
        <v>OUT 113 A07</v>
      </c>
      <c r="AE23" s="284" t="str">
        <f t="shared" si="5"/>
        <v>FICHE MELANGE SPX</v>
      </c>
      <c r="AF23" s="291" t="str">
        <f t="shared" si="6"/>
        <v>MKT_W009</v>
      </c>
      <c r="AJ23" s="437" t="s">
        <v>60</v>
      </c>
      <c r="AL23" s="412"/>
    </row>
    <row r="24" spans="1:38" s="413" customFormat="1" ht="12.75" customHeight="1" x14ac:dyDescent="0.2">
      <c r="A24" s="410"/>
      <c r="B24" s="522" t="s">
        <v>385</v>
      </c>
      <c r="C24" s="523" t="s">
        <v>416</v>
      </c>
      <c r="D24" s="524">
        <v>0.7</v>
      </c>
      <c r="E24" s="525">
        <v>52.335000000000001</v>
      </c>
      <c r="F24" s="556"/>
      <c r="G24" s="443"/>
      <c r="I24" s="286" t="str">
        <f t="shared" si="10"/>
        <v>GRANIT 02 Brun clair</v>
      </c>
      <c r="J24" s="285" t="str">
        <f t="shared" si="11"/>
        <v>GRAN 02</v>
      </c>
      <c r="K24" s="287" t="str">
        <f t="shared" si="2"/>
        <v>GRACE 07A1 Sable, beige</v>
      </c>
      <c r="L24" s="285" t="str">
        <f t="shared" si="7"/>
        <v>GRAC 07A1</v>
      </c>
      <c r="M24" s="287" t="str">
        <f t="shared" si="12"/>
        <v>COSIMA 12 Bleu</v>
      </c>
      <c r="N24" s="285" t="str">
        <f t="shared" si="13"/>
        <v>COSIM 12</v>
      </c>
      <c r="O24" s="456"/>
      <c r="P24" s="456"/>
      <c r="Q24" s="288" t="str">
        <f t="shared" si="3"/>
        <v>SIJADE IVOIRE</v>
      </c>
      <c r="R24" s="289" t="str">
        <f t="shared" si="4"/>
        <v>SIJ A2-ELFE</v>
      </c>
      <c r="S24" s="288" t="str">
        <f t="shared" si="16"/>
        <v>HPS 2,5 l 15-17 m²</v>
      </c>
      <c r="T24" s="290" t="str">
        <f t="shared" si="17"/>
        <v>GO 42</v>
      </c>
      <c r="U24" s="287" t="str">
        <f t="shared" si="18"/>
        <v>E07 BRILLANT ARGENT 0,3 MM</v>
      </c>
      <c r="V24" s="285" t="str">
        <f t="shared" si="19"/>
        <v>GL E07 -10</v>
      </c>
      <c r="W24" s="456"/>
      <c r="X24" s="292"/>
      <c r="Y24" s="456"/>
      <c r="Z24" s="292"/>
      <c r="AA24" s="284" t="str">
        <f t="shared" si="22"/>
        <v>20-Citron 50ml</v>
      </c>
      <c r="AB24" s="285" t="str">
        <f t="shared" si="23"/>
        <v>SILK50-0020</v>
      </c>
      <c r="AC24" s="284" t="str">
        <f t="shared" si="24"/>
        <v>GOUGE INOX 010</v>
      </c>
      <c r="AD24" s="285" t="str">
        <f t="shared" si="25"/>
        <v>OUT 114 A06</v>
      </c>
      <c r="AE24" s="284" t="str">
        <f t="shared" si="5"/>
        <v>FICHE SILK</v>
      </c>
      <c r="AF24" s="291" t="str">
        <f t="shared" si="6"/>
        <v>MKT_W016</v>
      </c>
      <c r="AJ24" s="437" t="s">
        <v>61</v>
      </c>
      <c r="AL24" s="412"/>
    </row>
    <row r="25" spans="1:38" s="413" customFormat="1" x14ac:dyDescent="0.2">
      <c r="A25" s="410"/>
      <c r="B25" s="522" t="s">
        <v>1048</v>
      </c>
      <c r="C25" s="523" t="s">
        <v>1047</v>
      </c>
      <c r="D25" s="524">
        <v>0.7</v>
      </c>
      <c r="E25" s="525">
        <v>41.332500000000003</v>
      </c>
      <c r="F25" s="556"/>
      <c r="G25" s="443"/>
      <c r="I25" s="286" t="str">
        <f t="shared" si="10"/>
        <v>GRANIT 04 VERT</v>
      </c>
      <c r="J25" s="285" t="str">
        <f t="shared" si="11"/>
        <v>GRAN 04</v>
      </c>
      <c r="K25" s="287" t="str">
        <f t="shared" si="2"/>
        <v>GRACE 10A1 blanc, sable</v>
      </c>
      <c r="L25" s="285" t="str">
        <f t="shared" si="7"/>
        <v>GRAC 10A1</v>
      </c>
      <c r="M25" s="287" t="str">
        <f t="shared" si="12"/>
        <v>COSIMA 13A1 Beige, brun, or</v>
      </c>
      <c r="N25" s="285" t="str">
        <f t="shared" si="13"/>
        <v>COSIM 13A1</v>
      </c>
      <c r="O25" s="456"/>
      <c r="P25" s="456"/>
      <c r="Q25" s="456"/>
      <c r="R25" s="292"/>
      <c r="S25" s="288" t="str">
        <f t="shared" si="16"/>
        <v>HPS 5,- l 30-35 m²</v>
      </c>
      <c r="T25" s="290" t="str">
        <f t="shared" si="17"/>
        <v>GO 41</v>
      </c>
      <c r="U25" s="287" t="str">
        <f t="shared" si="18"/>
        <v>E09 BRILLANT ROUGE</v>
      </c>
      <c r="V25" s="285" t="str">
        <f t="shared" si="19"/>
        <v>GL E09 -10</v>
      </c>
      <c r="W25" s="456"/>
      <c r="X25" s="292"/>
      <c r="Y25" s="456"/>
      <c r="Z25" s="292"/>
      <c r="AA25" s="284" t="str">
        <f t="shared" si="22"/>
        <v>21-Jaune moyen 50ml</v>
      </c>
      <c r="AB25" s="285" t="str">
        <f t="shared" si="23"/>
        <v>SILK50-0021</v>
      </c>
      <c r="AC25" s="284" t="str">
        <f t="shared" si="24"/>
        <v>TRUELLE LANGUE DE CHAT</v>
      </c>
      <c r="AD25" s="285" t="str">
        <f t="shared" si="25"/>
        <v>OUT 114 A09</v>
      </c>
      <c r="AE25" s="284" t="str">
        <f t="shared" si="5"/>
        <v>FICHE EFFET</v>
      </c>
      <c r="AF25" s="291" t="str">
        <f t="shared" si="6"/>
        <v>MKT_W019</v>
      </c>
      <c r="AJ25" s="437" t="s">
        <v>62</v>
      </c>
      <c r="AL25" s="412"/>
    </row>
    <row r="26" spans="1:38" s="413" customFormat="1" x14ac:dyDescent="0.2">
      <c r="A26" s="410"/>
      <c r="B26" s="522" t="s">
        <v>1207</v>
      </c>
      <c r="C26" s="523" t="s">
        <v>1208</v>
      </c>
      <c r="D26" s="524">
        <v>0.7</v>
      </c>
      <c r="E26" s="525">
        <v>41.332500000000003</v>
      </c>
      <c r="F26" s="556"/>
      <c r="G26" s="461"/>
      <c r="I26" s="286" t="str">
        <f t="shared" si="10"/>
        <v>IRINA 1 brun, jaune, noir</v>
      </c>
      <c r="J26" s="285" t="str">
        <f t="shared" si="11"/>
        <v>IRIN 1</v>
      </c>
      <c r="K26" s="287" t="str">
        <f t="shared" si="2"/>
        <v>GRACE 11 Antracite</v>
      </c>
      <c r="L26" s="285" t="str">
        <f t="shared" si="7"/>
        <v>GRAC 11</v>
      </c>
      <c r="M26" s="287" t="str">
        <f t="shared" si="12"/>
        <v>COSIMA 14 Vert, or, argent</v>
      </c>
      <c r="N26" s="285" t="str">
        <f t="shared" si="13"/>
        <v>COSIM 14</v>
      </c>
      <c r="O26" s="456"/>
      <c r="P26" s="456"/>
      <c r="Q26" s="456"/>
      <c r="R26" s="292"/>
      <c r="S26" s="288" t="str">
        <f t="shared" si="16"/>
        <v>HPS 10,- l 60-70 m²</v>
      </c>
      <c r="T26" s="290" t="str">
        <f t="shared" si="17"/>
        <v>GO 40</v>
      </c>
      <c r="U26" s="287" t="str">
        <f t="shared" si="18"/>
        <v>E11 BRILLANT BLEU MARINE</v>
      </c>
      <c r="V26" s="285" t="str">
        <f t="shared" si="19"/>
        <v>GL E11 -10</v>
      </c>
      <c r="W26" s="456"/>
      <c r="X26" s="292"/>
      <c r="Y26" s="456"/>
      <c r="Z26" s="292"/>
      <c r="AA26" s="284" t="str">
        <f t="shared" si="22"/>
        <v>23-Rouge orangé 50ml</v>
      </c>
      <c r="AB26" s="285" t="str">
        <f t="shared" si="23"/>
        <v>SILK50-0023</v>
      </c>
      <c r="AC26" s="284" t="str">
        <f t="shared" si="24"/>
        <v>ROULEAU 25 cm</v>
      </c>
      <c r="AD26" s="285" t="str">
        <f t="shared" si="25"/>
        <v>OUT 117 A12</v>
      </c>
      <c r="AE26" s="284" t="str">
        <f t="shared" si="5"/>
        <v>CARTES ÉCHANTILLON CHAUX</v>
      </c>
      <c r="AF26" s="291" t="str">
        <f t="shared" si="6"/>
        <v>MKT_W020</v>
      </c>
      <c r="AJ26" s="437" t="s">
        <v>63</v>
      </c>
      <c r="AL26" s="412"/>
    </row>
    <row r="27" spans="1:38" s="413" customFormat="1" ht="11.25" customHeight="1" x14ac:dyDescent="0.2">
      <c r="A27" s="410"/>
      <c r="B27" s="293"/>
      <c r="C27" s="294"/>
      <c r="D27" s="457"/>
      <c r="E27" s="458"/>
      <c r="F27" s="556"/>
      <c r="G27" s="461"/>
      <c r="I27" s="286" t="str">
        <f t="shared" si="10"/>
        <v>LUDMILLA 01 Blanc fil bleu</v>
      </c>
      <c r="J27" s="285" t="str">
        <f t="shared" si="11"/>
        <v>LUDM 01</v>
      </c>
      <c r="K27" s="287" t="str">
        <f t="shared" si="2"/>
        <v>AUTOMNE 01 Saumon</v>
      </c>
      <c r="L27" s="285" t="str">
        <f t="shared" si="7"/>
        <v>AUTO 01</v>
      </c>
      <c r="M27" s="287" t="str">
        <f t="shared" si="12"/>
        <v>COSIMA 16 Jaune</v>
      </c>
      <c r="N27" s="285" t="str">
        <f t="shared" si="13"/>
        <v>COSIM 16</v>
      </c>
      <c r="O27" s="456"/>
      <c r="P27" s="456"/>
      <c r="Q27" s="292"/>
      <c r="R27" s="292"/>
      <c r="S27" s="288" t="str">
        <f t="shared" si="16"/>
        <v>SIVA 5,- l 30-35 m²</v>
      </c>
      <c r="T27" s="290" t="str">
        <f t="shared" si="17"/>
        <v>SIVA 5</v>
      </c>
      <c r="U27" s="287" t="str">
        <f t="shared" si="18"/>
        <v>E12 FILS OR</v>
      </c>
      <c r="V27" s="285" t="str">
        <f t="shared" si="19"/>
        <v>FA E12 -10</v>
      </c>
      <c r="W27" s="456"/>
      <c r="X27" s="292"/>
      <c r="Y27" s="456"/>
      <c r="Z27" s="292"/>
      <c r="AA27" s="284" t="str">
        <f t="shared" si="22"/>
        <v>25-Abricot 50ml</v>
      </c>
      <c r="AB27" s="285" t="str">
        <f t="shared" si="23"/>
        <v>SILK50-0025</v>
      </c>
      <c r="AC27" s="284" t="str">
        <f t="shared" si="24"/>
        <v>ROULEAU 18 cm</v>
      </c>
      <c r="AD27" s="285" t="str">
        <f t="shared" si="25"/>
        <v>OUT 118 A13</v>
      </c>
      <c r="AE27" s="284" t="str">
        <f t="shared" si="5"/>
        <v>VALISE ALU</v>
      </c>
      <c r="AF27" s="291" t="str">
        <f t="shared" si="6"/>
        <v>MKT_W32</v>
      </c>
      <c r="AJ27" s="437" t="s">
        <v>64</v>
      </c>
      <c r="AL27" s="412"/>
    </row>
    <row r="28" spans="1:38" s="413" customFormat="1" ht="12.75" customHeight="1" thickBot="1" x14ac:dyDescent="0.25">
      <c r="A28" s="410"/>
      <c r="B28" s="295"/>
      <c r="C28" s="296"/>
      <c r="D28" s="459"/>
      <c r="E28" s="460"/>
      <c r="F28" s="557"/>
      <c r="G28" s="443"/>
      <c r="I28" s="286" t="str">
        <f t="shared" si="10"/>
        <v>MONTAGNA 01 Violet Foncé</v>
      </c>
      <c r="J28" s="285" t="str">
        <f t="shared" si="11"/>
        <v>MONT 01</v>
      </c>
      <c r="K28" s="287" t="str">
        <f t="shared" si="2"/>
        <v>AUTOMNE 02 Mandarine</v>
      </c>
      <c r="L28" s="285" t="str">
        <f t="shared" si="7"/>
        <v>AUTO 02</v>
      </c>
      <c r="M28" s="287" t="str">
        <f t="shared" si="12"/>
        <v>COSIMA 17 Gris, or, argent</v>
      </c>
      <c r="N28" s="285" t="str">
        <f t="shared" si="13"/>
        <v>COSIM 17</v>
      </c>
      <c r="O28" s="456"/>
      <c r="P28" s="456"/>
      <c r="Q28" s="292"/>
      <c r="R28" s="292"/>
      <c r="S28" s="288" t="str">
        <f t="shared" si="16"/>
        <v>SIVA 10,- l 60-70 m²</v>
      </c>
      <c r="T28" s="290" t="str">
        <f t="shared" si="17"/>
        <v>SIVA 10</v>
      </c>
      <c r="U28" s="287" t="str">
        <f t="shared" si="18"/>
        <v>E15 BRILLANT CRISTAL</v>
      </c>
      <c r="V28" s="285" t="str">
        <f t="shared" si="19"/>
        <v>GL E15 -50</v>
      </c>
      <c r="W28" s="456"/>
      <c r="X28" s="292"/>
      <c r="Y28" s="456"/>
      <c r="Z28" s="292"/>
      <c r="AA28" s="284" t="str">
        <f t="shared" si="22"/>
        <v>31-Rouge cerise 50ml</v>
      </c>
      <c r="AB28" s="285" t="str">
        <f t="shared" si="23"/>
        <v>SILK50-0031</v>
      </c>
      <c r="AC28" s="284" t="str">
        <f t="shared" si="24"/>
        <v>ROULEAU 10 cm</v>
      </c>
      <c r="AD28" s="285" t="str">
        <f t="shared" si="25"/>
        <v>OUT 118 A10</v>
      </c>
      <c r="AE28" s="284" t="str">
        <f t="shared" si="5"/>
        <v>VALISE DEMO</v>
      </c>
      <c r="AF28" s="291" t="str">
        <f t="shared" si="6"/>
        <v>MKT_W33</v>
      </c>
      <c r="AJ28" s="437" t="s">
        <v>65</v>
      </c>
      <c r="AL28" s="412"/>
    </row>
    <row r="29" spans="1:38" s="413" customFormat="1" ht="12.75" customHeight="1" x14ac:dyDescent="0.2">
      <c r="A29" s="410"/>
      <c r="B29" s="518" t="s">
        <v>90</v>
      </c>
      <c r="C29" s="519" t="s">
        <v>1077</v>
      </c>
      <c r="D29" s="520">
        <v>0.75</v>
      </c>
      <c r="E29" s="521">
        <v>62.28</v>
      </c>
      <c r="F29" s="555" t="s">
        <v>39</v>
      </c>
      <c r="G29" s="443"/>
      <c r="I29" s="286" t="str">
        <f t="shared" si="10"/>
        <v>MONTAGNA 05 Gris clair</v>
      </c>
      <c r="J29" s="285" t="str">
        <f t="shared" si="11"/>
        <v>MONT 05</v>
      </c>
      <c r="K29" s="287" t="str">
        <f t="shared" si="2"/>
        <v>AUTOMNE 04 Abricot</v>
      </c>
      <c r="L29" s="285" t="str">
        <f t="shared" si="7"/>
        <v>AUTO 04</v>
      </c>
      <c r="M29" s="287" t="str">
        <f t="shared" si="12"/>
        <v>COSIMA 18 Orange</v>
      </c>
      <c r="N29" s="285" t="str">
        <f t="shared" si="13"/>
        <v>COSIM 18</v>
      </c>
      <c r="O29" s="456"/>
      <c r="P29" s="456"/>
      <c r="Q29" s="292"/>
      <c r="R29" s="292"/>
      <c r="S29" s="288" t="str">
        <f t="shared" si="16"/>
        <v xml:space="preserve">Liant Cellulosique Coton </v>
      </c>
      <c r="T29" s="290" t="str">
        <f t="shared" si="17"/>
        <v>CMCB</v>
      </c>
      <c r="U29" s="287" t="str">
        <f t="shared" si="18"/>
        <v>E16 MICA OR 5 MM</v>
      </c>
      <c r="V29" s="285" t="str">
        <f t="shared" si="19"/>
        <v>MI E16 -30</v>
      </c>
      <c r="W29" s="456"/>
      <c r="X29" s="292"/>
      <c r="Y29" s="456"/>
      <c r="Z29" s="292"/>
      <c r="AA29" s="284" t="str">
        <f t="shared" si="22"/>
        <v>32-Carmin 50ml</v>
      </c>
      <c r="AB29" s="285" t="str">
        <f t="shared" si="23"/>
        <v>SILK50-0032</v>
      </c>
      <c r="AC29" s="284" t="str">
        <f t="shared" si="24"/>
        <v>CUVE DE CHANTIER</v>
      </c>
      <c r="AD29" s="285" t="str">
        <f t="shared" si="25"/>
        <v>OUT 119 A02</v>
      </c>
      <c r="AE29" s="284" t="str">
        <f t="shared" si="5"/>
        <v>VALISE revendeur</v>
      </c>
      <c r="AF29" s="291" t="str">
        <f t="shared" si="6"/>
        <v>MKT_W33R</v>
      </c>
      <c r="AJ29" s="437" t="s">
        <v>66</v>
      </c>
      <c r="AL29" s="412"/>
    </row>
    <row r="30" spans="1:38" s="413" customFormat="1" ht="12.75" customHeight="1" x14ac:dyDescent="0.2">
      <c r="A30" s="410"/>
      <c r="B30" s="527" t="s">
        <v>1209</v>
      </c>
      <c r="C30" s="523" t="s">
        <v>1210</v>
      </c>
      <c r="D30" s="524">
        <v>0.8</v>
      </c>
      <c r="E30" s="528">
        <v>79.109999999999985</v>
      </c>
      <c r="F30" s="556"/>
      <c r="G30" s="443"/>
      <c r="I30" s="286" t="str">
        <f t="shared" si="10"/>
        <v>MONTAGNA 06 Anthraite</v>
      </c>
      <c r="J30" s="285" t="str">
        <f t="shared" si="11"/>
        <v>MONT 06</v>
      </c>
      <c r="K30" s="287" t="str">
        <f t="shared" si="2"/>
        <v>MONTAGNA 02 Gris Pastel</v>
      </c>
      <c r="L30" s="285" t="str">
        <f t="shared" si="7"/>
        <v>MONT 02</v>
      </c>
      <c r="M30" s="287" t="str">
        <f t="shared" si="12"/>
        <v>DJERBA BASE</v>
      </c>
      <c r="N30" s="285" t="str">
        <f t="shared" si="13"/>
        <v>DJERBA 0</v>
      </c>
      <c r="O30" s="456"/>
      <c r="P30" s="456"/>
      <c r="Q30" s="292"/>
      <c r="R30" s="292"/>
      <c r="S30" s="288" t="str">
        <f t="shared" si="16"/>
        <v>m² Pose Mur simple</v>
      </c>
      <c r="T30" s="290" t="str">
        <f t="shared" si="17"/>
        <v>FPM</v>
      </c>
      <c r="U30" s="287" t="str">
        <f t="shared" si="18"/>
        <v>E17 FILS ARGENT</v>
      </c>
      <c r="V30" s="285" t="str">
        <f t="shared" si="19"/>
        <v>FA E17 -10</v>
      </c>
      <c r="W30" s="456"/>
      <c r="X30" s="292"/>
      <c r="Y30" s="456"/>
      <c r="Z30" s="292"/>
      <c r="AA30" s="284" t="str">
        <f t="shared" si="22"/>
        <v>33-Rose 50ml</v>
      </c>
      <c r="AB30" s="285" t="str">
        <f t="shared" si="23"/>
        <v>SILK50-0033</v>
      </c>
      <c r="AC30" s="284" t="str">
        <f t="shared" si="24"/>
        <v>PISTOLET à GODET</v>
      </c>
      <c r="AD30" s="285" t="str">
        <f t="shared" si="25"/>
        <v>OUT 130 A10</v>
      </c>
      <c r="AE30" s="284" t="str">
        <f t="shared" si="5"/>
        <v>CD CONCESSION</v>
      </c>
      <c r="AF30" s="291" t="str">
        <f t="shared" si="6"/>
        <v>MKT_W43CON</v>
      </c>
      <c r="AJ30" s="437" t="s">
        <v>67</v>
      </c>
      <c r="AL30" s="412"/>
    </row>
    <row r="31" spans="1:38" s="413" customFormat="1" ht="12.75" customHeight="1" x14ac:dyDescent="0.2">
      <c r="A31" s="410"/>
      <c r="B31" s="522" t="s">
        <v>989</v>
      </c>
      <c r="C31" s="523" t="s">
        <v>415</v>
      </c>
      <c r="D31" s="524">
        <v>0.65</v>
      </c>
      <c r="E31" s="525">
        <v>61.604999999999997</v>
      </c>
      <c r="F31" s="556"/>
      <c r="G31" s="443"/>
      <c r="I31" s="286" t="str">
        <f t="shared" si="10"/>
        <v>PRINTEMPS 02 Rose Clair</v>
      </c>
      <c r="J31" s="285" t="str">
        <f t="shared" si="11"/>
        <v>PRINT 02</v>
      </c>
      <c r="K31" s="287" t="str">
        <f t="shared" si="2"/>
        <v>MONTAGNA 03 Gris</v>
      </c>
      <c r="L31" s="285" t="str">
        <f t="shared" si="7"/>
        <v>MONT 03</v>
      </c>
      <c r="M31" s="287" t="str">
        <f t="shared" si="12"/>
        <v>DJERBA BASE + E01</v>
      </c>
      <c r="N31" s="285" t="str">
        <f t="shared" si="13"/>
        <v>DJERBA 1</v>
      </c>
      <c r="O31" s="456"/>
      <c r="P31" s="456"/>
      <c r="Q31" s="292"/>
      <c r="R31" s="292"/>
      <c r="S31" s="288" t="str">
        <f t="shared" si="16"/>
        <v>m² Pose Plafond</v>
      </c>
      <c r="T31" s="290" t="str">
        <f t="shared" si="17"/>
        <v>FPP</v>
      </c>
      <c r="U31" s="287" t="str">
        <f t="shared" si="18"/>
        <v>E19 MICA ARGENT 5 MM</v>
      </c>
      <c r="V31" s="285" t="str">
        <f t="shared" si="19"/>
        <v>MI E19 -30</v>
      </c>
      <c r="W31" s="456"/>
      <c r="X31" s="292"/>
      <c r="Y31" s="456"/>
      <c r="Z31" s="292"/>
      <c r="AA31" s="284" t="str">
        <f t="shared" si="22"/>
        <v>34-Bordeaux 50ml</v>
      </c>
      <c r="AB31" s="285" t="str">
        <f t="shared" si="23"/>
        <v>SILK50-0034</v>
      </c>
      <c r="AC31" s="284" t="str">
        <f t="shared" si="24"/>
        <v>INOMAT M8</v>
      </c>
      <c r="AD31" s="285" t="str">
        <f t="shared" si="25"/>
        <v>OUT 130 A80</v>
      </c>
      <c r="AE31" s="284" t="str">
        <f t="shared" si="5"/>
        <v>CD REVENDEUR</v>
      </c>
      <c r="AF31" s="291" t="str">
        <f t="shared" si="6"/>
        <v>MKT_W43REV</v>
      </c>
      <c r="AJ31" s="437" t="s">
        <v>69</v>
      </c>
      <c r="AL31" s="412"/>
    </row>
    <row r="32" spans="1:38" s="413" customFormat="1" ht="12.75" customHeight="1" x14ac:dyDescent="0.2">
      <c r="A32" s="410"/>
      <c r="B32" s="522" t="s">
        <v>68</v>
      </c>
      <c r="C32" s="523" t="s">
        <v>990</v>
      </c>
      <c r="D32" s="524">
        <v>0.7</v>
      </c>
      <c r="E32" s="525">
        <v>43.964999999999996</v>
      </c>
      <c r="F32" s="556"/>
      <c r="G32" s="443"/>
      <c r="I32" s="286" t="str">
        <f t="shared" si="10"/>
        <v>PRINTEMPS 033 Jaune, perlmut</v>
      </c>
      <c r="J32" s="285" t="str">
        <f t="shared" si="11"/>
        <v>PRINT 033</v>
      </c>
      <c r="K32" s="287" t="str">
        <f t="shared" si="2"/>
        <v>TERRA 01 Beige (sp 121)</v>
      </c>
      <c r="L32" s="285" t="str">
        <f t="shared" si="7"/>
        <v>TERR 01</v>
      </c>
      <c r="M32" s="287" t="str">
        <f t="shared" si="12"/>
        <v>DJERBA BASE + E04</v>
      </c>
      <c r="N32" s="285" t="str">
        <f t="shared" si="13"/>
        <v>DJERBA 4</v>
      </c>
      <c r="O32" s="456"/>
      <c r="P32" s="456"/>
      <c r="Q32" s="292"/>
      <c r="R32" s="292"/>
      <c r="S32" s="288" t="str">
        <f t="shared" si="16"/>
        <v>m² Enlève.Tapisserie</v>
      </c>
      <c r="T32" s="290" t="str">
        <f t="shared" si="17"/>
        <v>FFET</v>
      </c>
      <c r="U32" s="287" t="str">
        <f t="shared" si="18"/>
        <v>E20 FILS  TURQUOISE</v>
      </c>
      <c r="V32" s="285" t="str">
        <f t="shared" si="19"/>
        <v>FA E20 -14</v>
      </c>
      <c r="W32" s="456"/>
      <c r="X32" s="292"/>
      <c r="Y32" s="456"/>
      <c r="Z32" s="292"/>
      <c r="AA32" s="284" t="str">
        <f t="shared" si="22"/>
        <v>37-Prune 50ml</v>
      </c>
      <c r="AB32" s="285" t="str">
        <f t="shared" si="23"/>
        <v>SILK50-0037</v>
      </c>
      <c r="AC32" s="284" t="str">
        <f t="shared" si="24"/>
        <v>BROSSE SPALTER</v>
      </c>
      <c r="AD32" s="285" t="str">
        <f t="shared" si="25"/>
        <v>OUT 120 A15</v>
      </c>
      <c r="AE32" s="284" t="str">
        <f t="shared" si="5"/>
        <v>CD ARCHITECTE</v>
      </c>
      <c r="AF32" s="291" t="str">
        <f t="shared" si="6"/>
        <v>MKT_W43ARC</v>
      </c>
      <c r="AJ32" s="437" t="s">
        <v>71</v>
      </c>
      <c r="AL32" s="412"/>
    </row>
    <row r="33" spans="1:38" s="413" customFormat="1" ht="12.75" customHeight="1" x14ac:dyDescent="0.2">
      <c r="A33" s="410"/>
      <c r="B33" s="522" t="s">
        <v>164</v>
      </c>
      <c r="C33" s="523" t="s">
        <v>992</v>
      </c>
      <c r="D33" s="524">
        <v>0.7</v>
      </c>
      <c r="E33" s="525">
        <v>52.335000000000001</v>
      </c>
      <c r="F33" s="556"/>
      <c r="G33" s="443"/>
      <c r="I33" s="286" t="str">
        <f t="shared" si="10"/>
        <v>PRINTEMPS 034 Vert Menthe</v>
      </c>
      <c r="J33" s="285" t="str">
        <f t="shared" si="11"/>
        <v>PRINT 034</v>
      </c>
      <c r="K33" s="287" t="str">
        <f t="shared" si="2"/>
        <v>TERRA 02 Jaune (sp 122)</v>
      </c>
      <c r="L33" s="285" t="str">
        <f t="shared" si="7"/>
        <v>TERR 02</v>
      </c>
      <c r="M33" s="287" t="str">
        <f t="shared" si="12"/>
        <v>DJERBA BASE + E01 + E04</v>
      </c>
      <c r="N33" s="285" t="str">
        <f t="shared" si="13"/>
        <v>DJERBA 14</v>
      </c>
      <c r="O33" s="456"/>
      <c r="P33" s="456"/>
      <c r="Q33" s="292"/>
      <c r="R33" s="292"/>
      <c r="S33" s="288" t="str">
        <f t="shared" si="16"/>
        <v>m² Enlève.Revêt. Spécial</v>
      </c>
      <c r="T33" s="290" t="str">
        <f t="shared" si="17"/>
        <v>FFET-S</v>
      </c>
      <c r="U33" s="287" t="str">
        <f t="shared" si="18"/>
        <v>E21 BRILLANT PERLMUTT GRAND</v>
      </c>
      <c r="V33" s="285" t="str">
        <f t="shared" si="19"/>
        <v>PE E21 -10</v>
      </c>
      <c r="W33" s="456"/>
      <c r="X33" s="292"/>
      <c r="Y33" s="456"/>
      <c r="Z33" s="292"/>
      <c r="AA33" s="284" t="str">
        <f t="shared" si="22"/>
        <v>39-Aubergine 50ml</v>
      </c>
      <c r="AB33" s="285" t="str">
        <f t="shared" si="23"/>
        <v>SILK50-0039</v>
      </c>
      <c r="AC33" s="284" t="str">
        <f t="shared" si="24"/>
        <v>SERINGUE DE DOSAGE</v>
      </c>
      <c r="AD33" s="285" t="str">
        <f t="shared" si="25"/>
        <v>OUT 120 A22</v>
      </c>
      <c r="AE33" s="284" t="str">
        <f t="shared" si="5"/>
        <v>CD PARTICULIER</v>
      </c>
      <c r="AF33" s="291" t="str">
        <f t="shared" si="6"/>
        <v>MKT_W43PAR</v>
      </c>
      <c r="AJ33" s="437" t="s">
        <v>72</v>
      </c>
      <c r="AL33" s="412"/>
    </row>
    <row r="34" spans="1:38" s="413" customFormat="1" ht="12.75" customHeight="1" x14ac:dyDescent="0.2">
      <c r="A34" s="410"/>
      <c r="B34" s="522" t="s">
        <v>1211</v>
      </c>
      <c r="C34" s="526" t="s">
        <v>1212</v>
      </c>
      <c r="D34" s="524">
        <v>0.7</v>
      </c>
      <c r="E34" s="525">
        <v>56.047499999999999</v>
      </c>
      <c r="F34" s="556"/>
      <c r="G34" s="443"/>
      <c r="I34" s="462"/>
      <c r="J34" s="292"/>
      <c r="K34" s="299"/>
      <c r="L34" s="292"/>
      <c r="M34" s="287" t="str">
        <f t="shared" si="12"/>
        <v>DORINA 1 Blanc,beige, vert, fils cuivre</v>
      </c>
      <c r="N34" s="285" t="str">
        <f t="shared" si="13"/>
        <v>DORIN 1</v>
      </c>
      <c r="O34" s="456"/>
      <c r="P34" s="292"/>
      <c r="Q34" s="292"/>
      <c r="R34" s="292"/>
      <c r="S34" s="288" t="str">
        <f t="shared" si="16"/>
        <v>Heures en Régies</v>
      </c>
      <c r="T34" s="290" t="str">
        <f t="shared" si="17"/>
        <v>TRXREG</v>
      </c>
      <c r="U34" s="287" t="str">
        <f t="shared" si="18"/>
        <v>E22 BRILLANT PERLMUTT FIN</v>
      </c>
      <c r="V34" s="285" t="str">
        <f t="shared" si="19"/>
        <v>PE E22 -10</v>
      </c>
      <c r="W34" s="456"/>
      <c r="X34" s="292"/>
      <c r="Y34" s="456"/>
      <c r="Z34" s="292"/>
      <c r="AA34" s="284" t="str">
        <f t="shared" si="22"/>
        <v>45-Brun fonce 50ml</v>
      </c>
      <c r="AB34" s="285" t="str">
        <f t="shared" si="23"/>
        <v>SILK50-0045</v>
      </c>
      <c r="AC34" s="284" t="str">
        <f t="shared" si="24"/>
        <v>GRATTOIR PLASTIQUE</v>
      </c>
      <c r="AD34" s="285" t="str">
        <f t="shared" si="25"/>
        <v>OUT 120 A23</v>
      </c>
      <c r="AE34" s="284" t="str">
        <f t="shared" si="5"/>
        <v>FLYER BASE x 100</v>
      </c>
      <c r="AF34" s="291" t="str">
        <f t="shared" si="6"/>
        <v>MKT_W50</v>
      </c>
      <c r="AJ34" s="437" t="s">
        <v>73</v>
      </c>
      <c r="AL34" s="412"/>
    </row>
    <row r="35" spans="1:38" s="413" customFormat="1" ht="12.75" customHeight="1" x14ac:dyDescent="0.2">
      <c r="A35" s="410"/>
      <c r="B35" s="522" t="s">
        <v>1069</v>
      </c>
      <c r="C35" s="526" t="s">
        <v>1070</v>
      </c>
      <c r="D35" s="524">
        <v>0.7</v>
      </c>
      <c r="E35" s="525">
        <v>56.047499999999999</v>
      </c>
      <c r="F35" s="556"/>
      <c r="G35" s="443"/>
      <c r="I35" s="462"/>
      <c r="J35" s="292"/>
      <c r="K35" s="299"/>
      <c r="L35" s="292"/>
      <c r="M35" s="287" t="str">
        <f t="shared" si="12"/>
        <v>DORINA 3 Blanc, beige, jaune</v>
      </c>
      <c r="N35" s="285" t="str">
        <f t="shared" si="13"/>
        <v>DORIN 3</v>
      </c>
      <c r="O35" s="456"/>
      <c r="P35" s="292"/>
      <c r="Q35" s="292"/>
      <c r="R35" s="292"/>
      <c r="S35" s="292"/>
      <c r="T35" s="292"/>
      <c r="U35" s="287" t="str">
        <f t="shared" si="18"/>
        <v>E26 BRILLANT BRUN GRAND</v>
      </c>
      <c r="V35" s="285" t="str">
        <f t="shared" si="19"/>
        <v>PE E26 -10</v>
      </c>
      <c r="W35" s="456"/>
      <c r="X35" s="292"/>
      <c r="Y35" s="456"/>
      <c r="Z35" s="292"/>
      <c r="AA35" s="284" t="str">
        <f t="shared" si="22"/>
        <v>46-Brun moyen 50ml</v>
      </c>
      <c r="AB35" s="285" t="str">
        <f t="shared" si="23"/>
        <v>SILK50-0046</v>
      </c>
      <c r="AC35" s="284" t="str">
        <f t="shared" si="24"/>
        <v>BROSSE SILVERPREN</v>
      </c>
      <c r="AD35" s="285" t="str">
        <f t="shared" si="25"/>
        <v>OUT 120 A14</v>
      </c>
      <c r="AE35" s="284" t="str">
        <f t="shared" si="5"/>
        <v>FLYER Repique x 500</v>
      </c>
      <c r="AF35" s="291" t="str">
        <f t="shared" si="6"/>
        <v>MKT_W50P</v>
      </c>
      <c r="AJ35" s="437" t="s">
        <v>74</v>
      </c>
      <c r="AL35" s="412"/>
    </row>
    <row r="36" spans="1:38" s="413" customFormat="1" ht="12.75" customHeight="1" x14ac:dyDescent="0.2">
      <c r="A36" s="410"/>
      <c r="B36" s="522" t="s">
        <v>1071</v>
      </c>
      <c r="C36" s="526" t="s">
        <v>1072</v>
      </c>
      <c r="D36" s="524">
        <v>0.7</v>
      </c>
      <c r="E36" s="525">
        <v>56.047499999999999</v>
      </c>
      <c r="F36" s="556"/>
      <c r="G36" s="443"/>
      <c r="I36" s="462"/>
      <c r="J36" s="292"/>
      <c r="K36" s="299"/>
      <c r="L36" s="292"/>
      <c r="M36" s="287" t="str">
        <f t="shared" si="12"/>
        <v>JANINA 1A1 Gris clair</v>
      </c>
      <c r="N36" s="285" t="str">
        <f t="shared" si="13"/>
        <v>JANIN 1A1</v>
      </c>
      <c r="O36" s="456"/>
      <c r="P36" s="292"/>
      <c r="Q36" s="292"/>
      <c r="R36" s="292"/>
      <c r="S36" s="292"/>
      <c r="T36" s="292"/>
      <c r="U36" s="287" t="str">
        <f t="shared" si="18"/>
        <v>E31 FILS NOIR FIN</v>
      </c>
      <c r="V36" s="285" t="str">
        <f t="shared" si="19"/>
        <v>FA E31 -20</v>
      </c>
      <c r="W36" s="456"/>
      <c r="X36" s="292"/>
      <c r="Y36" s="456"/>
      <c r="Z36" s="292"/>
      <c r="AA36" s="284" t="str">
        <f t="shared" si="22"/>
        <v>52-Bleu moyen 50ml</v>
      </c>
      <c r="AB36" s="285" t="str">
        <f t="shared" si="23"/>
        <v>SILK50-0052</v>
      </c>
      <c r="AC36" s="284" t="str">
        <f t="shared" si="24"/>
        <v>PROFILE BLANC 2,60 m</v>
      </c>
      <c r="AD36" s="285" t="str">
        <f t="shared" si="25"/>
        <v>OUT PRSCH 1532</v>
      </c>
      <c r="AE36" s="284" t="str">
        <f t="shared" si="5"/>
        <v>PROSPECTUS BASE x100</v>
      </c>
      <c r="AF36" s="291" t="str">
        <f t="shared" si="6"/>
        <v>MKT_W51</v>
      </c>
      <c r="AJ36" s="437" t="s">
        <v>75</v>
      </c>
      <c r="AL36" s="412"/>
    </row>
    <row r="37" spans="1:38" s="413" customFormat="1" ht="12.75" customHeight="1" x14ac:dyDescent="0.2">
      <c r="A37" s="410"/>
      <c r="B37" s="522" t="s">
        <v>1213</v>
      </c>
      <c r="C37" s="526" t="s">
        <v>1214</v>
      </c>
      <c r="D37" s="524">
        <v>0.7</v>
      </c>
      <c r="E37" s="525">
        <v>56.047499999999999</v>
      </c>
      <c r="F37" s="556"/>
      <c r="G37" s="443"/>
      <c r="I37" s="462"/>
      <c r="J37" s="292"/>
      <c r="K37" s="299"/>
      <c r="L37" s="292"/>
      <c r="M37" s="287" t="str">
        <f t="shared" si="12"/>
        <v>JANINA 1N Gris clair</v>
      </c>
      <c r="N37" s="285" t="str">
        <f t="shared" si="13"/>
        <v>JANIN 1N</v>
      </c>
      <c r="O37" s="456"/>
      <c r="P37" s="292"/>
      <c r="Q37" s="292"/>
      <c r="R37" s="292"/>
      <c r="S37" s="292"/>
      <c r="T37" s="292"/>
      <c r="U37" s="287" t="str">
        <f t="shared" si="18"/>
        <v>E32 FILS NOIR GROS COTON</v>
      </c>
      <c r="V37" s="285" t="str">
        <f t="shared" si="19"/>
        <v>FA E32 -20</v>
      </c>
      <c r="W37" s="456"/>
      <c r="X37" s="292"/>
      <c r="Y37" s="456"/>
      <c r="Z37" s="292"/>
      <c r="AA37" s="284" t="str">
        <f t="shared" si="22"/>
        <v>53-Bleu fonce 50ml</v>
      </c>
      <c r="AB37" s="285" t="str">
        <f t="shared" si="23"/>
        <v>SILK50-0053</v>
      </c>
      <c r="AC37" s="284" t="str">
        <f t="shared" si="24"/>
        <v>TKL COLLE A PROFILE 310ml</v>
      </c>
      <c r="AD37" s="285" t="str">
        <f t="shared" si="25"/>
        <v>OUT PRSCH-G50</v>
      </c>
      <c r="AE37" s="284" t="str">
        <f t="shared" si="5"/>
        <v>PROSPECTUS Repique x 500</v>
      </c>
      <c r="AF37" s="291" t="str">
        <f t="shared" si="6"/>
        <v>MKT_W51P</v>
      </c>
      <c r="AJ37" s="437" t="s">
        <v>77</v>
      </c>
      <c r="AL37" s="412"/>
    </row>
    <row r="38" spans="1:38" s="413" customFormat="1" ht="12.75" customHeight="1" x14ac:dyDescent="0.2">
      <c r="A38" s="410"/>
      <c r="B38" s="522" t="s">
        <v>143</v>
      </c>
      <c r="C38" s="523" t="s">
        <v>993</v>
      </c>
      <c r="D38" s="524">
        <v>0.75</v>
      </c>
      <c r="E38" s="525">
        <v>51.052500000000002</v>
      </c>
      <c r="F38" s="556"/>
      <c r="G38" s="443"/>
      <c r="I38" s="462"/>
      <c r="J38" s="292"/>
      <c r="K38" s="299"/>
      <c r="L38" s="292"/>
      <c r="M38" s="287" t="str">
        <f t="shared" si="12"/>
        <v>JANINA 2 Rose Antique</v>
      </c>
      <c r="N38" s="285" t="str">
        <f t="shared" si="13"/>
        <v>JANIN 2</v>
      </c>
      <c r="O38" s="456"/>
      <c r="P38" s="292"/>
      <c r="Q38" s="292"/>
      <c r="R38" s="292"/>
      <c r="S38" s="292"/>
      <c r="T38" s="292"/>
      <c r="U38" s="287" t="str">
        <f t="shared" si="18"/>
        <v>E33 FILS CUIVRE</v>
      </c>
      <c r="V38" s="285" t="str">
        <f t="shared" si="19"/>
        <v>FA E33 -20</v>
      </c>
      <c r="W38" s="456"/>
      <c r="X38" s="292"/>
      <c r="Y38" s="456"/>
      <c r="Z38" s="292"/>
      <c r="AA38" s="284" t="str">
        <f t="shared" si="22"/>
        <v>61-Reseda 50ml</v>
      </c>
      <c r="AB38" s="285" t="str">
        <f t="shared" si="23"/>
        <v>SILK50-0061</v>
      </c>
      <c r="AC38" s="284" t="str">
        <f t="shared" si="24"/>
        <v>CISEAU HOBUS</v>
      </c>
      <c r="AD38" s="285" t="str">
        <f t="shared" si="25"/>
        <v>OUT PRSCH SCI</v>
      </c>
      <c r="AE38" s="284" t="str">
        <f t="shared" si="5"/>
        <v>100 DEPLIANT BASE x 100</v>
      </c>
      <c r="AF38" s="291" t="str">
        <f t="shared" si="6"/>
        <v>MKT_W055</v>
      </c>
      <c r="AJ38" s="437" t="s">
        <v>79</v>
      </c>
      <c r="AL38" s="412"/>
    </row>
    <row r="39" spans="1:38" s="413" customFormat="1" ht="12.75" customHeight="1" x14ac:dyDescent="0.2">
      <c r="A39" s="410"/>
      <c r="B39" s="522" t="s">
        <v>146</v>
      </c>
      <c r="C39" s="523" t="s">
        <v>994</v>
      </c>
      <c r="D39" s="524">
        <v>0.75</v>
      </c>
      <c r="E39" s="525">
        <v>51.052500000000002</v>
      </c>
      <c r="F39" s="556"/>
      <c r="G39" s="443"/>
      <c r="I39" s="462"/>
      <c r="J39" s="292"/>
      <c r="K39" s="299"/>
      <c r="L39" s="292"/>
      <c r="M39" s="287" t="str">
        <f t="shared" si="12"/>
        <v>JANINA 3d Vert clair</v>
      </c>
      <c r="N39" s="285" t="str">
        <f t="shared" si="13"/>
        <v>JANIN 3D</v>
      </c>
      <c r="O39" s="456"/>
      <c r="P39" s="292"/>
      <c r="Q39" s="292"/>
      <c r="R39" s="292"/>
      <c r="S39" s="292"/>
      <c r="T39" s="292"/>
      <c r="U39" s="287" t="str">
        <f t="shared" si="18"/>
        <v>E34 MICA ROUGE</v>
      </c>
      <c r="V39" s="285" t="str">
        <f t="shared" si="19"/>
        <v>MI E34 -30</v>
      </c>
      <c r="W39" s="456"/>
      <c r="X39" s="292"/>
      <c r="Y39" s="456"/>
      <c r="Z39" s="292"/>
      <c r="AA39" s="284" t="str">
        <f t="shared" si="22"/>
        <v>62-Vert clair 50ml</v>
      </c>
      <c r="AB39" s="285" t="str">
        <f t="shared" si="23"/>
        <v>SILK50-0062</v>
      </c>
      <c r="AC39" s="284" t="str">
        <f t="shared" si="24"/>
        <v>PLIEUR HOBUS</v>
      </c>
      <c r="AD39" s="285" t="str">
        <f t="shared" si="25"/>
        <v>OUT PRSCH PFG</v>
      </c>
      <c r="AE39" s="284" t="str">
        <f t="shared" si="5"/>
        <v>500 DEPLIANT Repique x 500</v>
      </c>
      <c r="AF39" s="291" t="str">
        <f t="shared" si="6"/>
        <v>MKT_W055P</v>
      </c>
      <c r="AJ39" s="437" t="s">
        <v>81</v>
      </c>
      <c r="AL39" s="412"/>
    </row>
    <row r="40" spans="1:38" s="413" customFormat="1" ht="12.75" customHeight="1" x14ac:dyDescent="0.2">
      <c r="A40" s="410"/>
      <c r="B40" s="522" t="s">
        <v>148</v>
      </c>
      <c r="C40" s="523" t="s">
        <v>995</v>
      </c>
      <c r="D40" s="524">
        <v>0.75</v>
      </c>
      <c r="E40" s="525">
        <v>51.052500000000002</v>
      </c>
      <c r="F40" s="556"/>
      <c r="G40" s="443"/>
      <c r="I40" s="462"/>
      <c r="J40" s="292"/>
      <c r="K40" s="299"/>
      <c r="L40" s="292"/>
      <c r="M40" s="287" t="str">
        <f t="shared" si="12"/>
        <v>JANINA 4A1 Jaune</v>
      </c>
      <c r="N40" s="285" t="str">
        <f t="shared" si="13"/>
        <v>JANIN 4A1</v>
      </c>
      <c r="O40" s="456"/>
      <c r="P40" s="292"/>
      <c r="Q40" s="292"/>
      <c r="R40" s="292"/>
      <c r="S40" s="292"/>
      <c r="T40" s="292"/>
      <c r="U40" s="287" t="str">
        <f t="shared" si="18"/>
        <v>E40 MICA NOIR</v>
      </c>
      <c r="V40" s="285" t="str">
        <f t="shared" si="19"/>
        <v>MI E40 -30</v>
      </c>
      <c r="W40" s="456"/>
      <c r="X40" s="292"/>
      <c r="Y40" s="456"/>
      <c r="Z40" s="292"/>
      <c r="AA40" s="284" t="str">
        <f t="shared" si="22"/>
        <v>65-Vert olive 50ml</v>
      </c>
      <c r="AB40" s="285" t="str">
        <f t="shared" si="23"/>
        <v>SILK50-0065</v>
      </c>
      <c r="AC40" s="284" t="str">
        <f t="shared" si="24"/>
        <v>ROULEAU APPLIQUATEUR 50mm</v>
      </c>
      <c r="AD40" s="285" t="str">
        <f t="shared" si="25"/>
        <v>BWFL-ROL50</v>
      </c>
      <c r="AE40" s="284" t="str">
        <f t="shared" si="5"/>
        <v>CATALOGUE FR/EN</v>
      </c>
      <c r="AF40" s="291" t="str">
        <f t="shared" si="6"/>
        <v>MKT_W57</v>
      </c>
      <c r="AJ40" s="437" t="s">
        <v>82</v>
      </c>
      <c r="AL40" s="412"/>
    </row>
    <row r="41" spans="1:38" s="413" customFormat="1" ht="12.75" customHeight="1" x14ac:dyDescent="0.2">
      <c r="A41" s="410"/>
      <c r="B41" s="522" t="s">
        <v>1148</v>
      </c>
      <c r="C41" s="523" t="s">
        <v>1149</v>
      </c>
      <c r="D41" s="524">
        <v>0.7</v>
      </c>
      <c r="E41" s="525">
        <v>53.392499999999998</v>
      </c>
      <c r="F41" s="556"/>
      <c r="G41" s="443"/>
      <c r="I41" s="462"/>
      <c r="J41" s="292"/>
      <c r="K41" s="299"/>
      <c r="L41" s="292"/>
      <c r="M41" s="287" t="str">
        <f t="shared" si="12"/>
        <v>JANINA 5 Bleu clair</v>
      </c>
      <c r="N41" s="285" t="str">
        <f t="shared" si="13"/>
        <v>JANIN 5</v>
      </c>
      <c r="O41" s="456"/>
      <c r="P41" s="292"/>
      <c r="Q41" s="292"/>
      <c r="R41" s="292"/>
      <c r="S41" s="292"/>
      <c r="T41" s="292"/>
      <c r="U41" s="287" t="str">
        <f t="shared" si="18"/>
        <v>E41 MICA BLEU</v>
      </c>
      <c r="V41" s="285" t="str">
        <f t="shared" si="19"/>
        <v>MI E41 -30</v>
      </c>
      <c r="W41" s="456"/>
      <c r="X41" s="292"/>
      <c r="Y41" s="456"/>
      <c r="Z41" s="292"/>
      <c r="AA41" s="284" t="str">
        <f t="shared" si="22"/>
        <v>67-Vert vegetal 50ml</v>
      </c>
      <c r="AB41" s="285" t="str">
        <f t="shared" si="23"/>
        <v>SILK50-0067</v>
      </c>
      <c r="AC41" s="284" t="str">
        <f t="shared" si="24"/>
        <v>ROULEAU APPLIQUATEUR 100mm</v>
      </c>
      <c r="AD41" s="285" t="str">
        <f t="shared" si="25"/>
        <v>BWFL-ROL100</v>
      </c>
      <c r="AE41" s="284" t="str">
        <f t="shared" si="5"/>
        <v>SAC COTON X10</v>
      </c>
      <c r="AF41" s="291" t="str">
        <f t="shared" si="6"/>
        <v>MKT_W64</v>
      </c>
      <c r="AJ41" s="437" t="s">
        <v>83</v>
      </c>
      <c r="AL41" s="412"/>
    </row>
    <row r="42" spans="1:38" s="413" customFormat="1" ht="12.75" customHeight="1" x14ac:dyDescent="0.2">
      <c r="A42" s="410"/>
      <c r="B42" s="522" t="s">
        <v>1150</v>
      </c>
      <c r="C42" s="523" t="s">
        <v>1151</v>
      </c>
      <c r="D42" s="524">
        <v>0.7</v>
      </c>
      <c r="E42" s="525">
        <v>53.392499999999998</v>
      </c>
      <c r="F42" s="556"/>
      <c r="G42" s="443"/>
      <c r="I42" s="462"/>
      <c r="J42" s="292"/>
      <c r="K42" s="299"/>
      <c r="L42" s="292"/>
      <c r="M42" s="287" t="str">
        <f t="shared" si="12"/>
        <v>JANINA 6 Rose, rose antique</v>
      </c>
      <c r="N42" s="285" t="str">
        <f t="shared" si="13"/>
        <v>JANIN 6</v>
      </c>
      <c r="O42" s="456"/>
      <c r="P42" s="292"/>
      <c r="Q42" s="292"/>
      <c r="R42" s="292"/>
      <c r="S42" s="292"/>
      <c r="T42" s="292"/>
      <c r="U42" s="287" t="str">
        <f t="shared" si="18"/>
        <v>E42 MICA ANTRACITE</v>
      </c>
      <c r="V42" s="285" t="str">
        <f t="shared" si="19"/>
        <v>MI E42 -30</v>
      </c>
      <c r="W42" s="456"/>
      <c r="X42" s="292"/>
      <c r="Y42" s="456"/>
      <c r="Z42" s="292"/>
      <c r="AA42" s="284" t="str">
        <f t="shared" si="22"/>
        <v>73-Noir 50ml</v>
      </c>
      <c r="AB42" s="285" t="str">
        <f t="shared" si="23"/>
        <v>SILK50-0073</v>
      </c>
      <c r="AC42" s="284" t="str">
        <f t="shared" si="24"/>
        <v>ROULEAU APPLIQUATEUR 150mm</v>
      </c>
      <c r="AD42" s="285" t="str">
        <f t="shared" si="25"/>
        <v>BWFL-ROL150</v>
      </c>
      <c r="AE42" s="284" t="str">
        <f t="shared" si="5"/>
        <v>STYLO BILLE X10</v>
      </c>
      <c r="AF42" s="291" t="str">
        <f t="shared" si="6"/>
        <v>MKT_W70</v>
      </c>
      <c r="AJ42" s="437" t="s">
        <v>85</v>
      </c>
      <c r="AL42" s="412"/>
    </row>
    <row r="43" spans="1:38" s="413" customFormat="1" ht="12.75" customHeight="1" x14ac:dyDescent="0.2">
      <c r="A43" s="410"/>
      <c r="B43" s="522" t="s">
        <v>1215</v>
      </c>
      <c r="C43" s="526" t="s">
        <v>1216</v>
      </c>
      <c r="D43" s="524">
        <v>0.7</v>
      </c>
      <c r="E43" s="525">
        <v>56.070000000000007</v>
      </c>
      <c r="F43" s="556"/>
      <c r="G43" s="443"/>
      <c r="I43" s="462"/>
      <c r="J43" s="292"/>
      <c r="K43" s="299"/>
      <c r="L43" s="292"/>
      <c r="M43" s="287" t="str">
        <f t="shared" si="12"/>
        <v>JANINA 7 Brun</v>
      </c>
      <c r="N43" s="285" t="str">
        <f t="shared" si="13"/>
        <v>JANIN 7</v>
      </c>
      <c r="O43" s="456"/>
      <c r="P43" s="292"/>
      <c r="Q43" s="292"/>
      <c r="R43" s="292"/>
      <c r="S43" s="292"/>
      <c r="T43" s="292"/>
      <c r="U43" s="287" t="str">
        <f t="shared" si="18"/>
        <v>E43 MICA ROSE MATT</v>
      </c>
      <c r="V43" s="285" t="str">
        <f t="shared" si="19"/>
        <v>MI E43 -30</v>
      </c>
      <c r="W43" s="456"/>
      <c r="X43" s="292"/>
      <c r="Y43" s="456"/>
      <c r="Z43" s="292"/>
      <c r="AA43" s="284" t="str">
        <f t="shared" si="22"/>
        <v>75-Vert sapin 50ml</v>
      </c>
      <c r="AB43" s="285" t="str">
        <f t="shared" si="23"/>
        <v>SILK50-0075</v>
      </c>
      <c r="AC43" s="284" t="str">
        <f t="shared" si="24"/>
        <v>MÉLANGEUR INOX 80</v>
      </c>
      <c r="AD43" s="285" t="str">
        <f t="shared" si="25"/>
        <v>OUT 120 A48</v>
      </c>
      <c r="AE43" s="284" t="str">
        <f t="shared" si="5"/>
        <v>ECHANTILLONS 5x5</v>
      </c>
      <c r="AF43" s="291" t="str">
        <f t="shared" si="6"/>
        <v>MKT_W99</v>
      </c>
      <c r="AJ43" s="437" t="s">
        <v>87</v>
      </c>
      <c r="AL43" s="412"/>
    </row>
    <row r="44" spans="1:38" s="413" customFormat="1" ht="12.75" customHeight="1" x14ac:dyDescent="0.2">
      <c r="A44" s="410"/>
      <c r="B44" s="522" t="s">
        <v>1217</v>
      </c>
      <c r="C44" s="526" t="s">
        <v>1218</v>
      </c>
      <c r="D44" s="524">
        <v>0.7</v>
      </c>
      <c r="E44" s="525">
        <v>56.070000000000007</v>
      </c>
      <c r="F44" s="556"/>
      <c r="G44" s="443"/>
      <c r="I44" s="462"/>
      <c r="J44" s="292"/>
      <c r="K44" s="299"/>
      <c r="L44" s="292"/>
      <c r="M44" s="287" t="str">
        <f t="shared" si="12"/>
        <v>JANINA 7d Brun Clair</v>
      </c>
      <c r="N44" s="285" t="str">
        <f t="shared" si="13"/>
        <v>JANIN 7D</v>
      </c>
      <c r="O44" s="456"/>
      <c r="P44" s="292"/>
      <c r="Q44" s="292"/>
      <c r="R44" s="292"/>
      <c r="S44" s="292"/>
      <c r="T44" s="292"/>
      <c r="U44" s="287" t="str">
        <f t="shared" si="18"/>
        <v>E46 MICA BEIGE CLAIR</v>
      </c>
      <c r="V44" s="285" t="str">
        <f t="shared" si="19"/>
        <v>MI E46 -30</v>
      </c>
      <c r="W44" s="456"/>
      <c r="X44" s="292"/>
      <c r="Y44" s="456"/>
      <c r="Z44" s="292"/>
      <c r="AA44" s="284" t="str">
        <f t="shared" si="22"/>
        <v>91-Caraibes 50ml</v>
      </c>
      <c r="AB44" s="285" t="str">
        <f t="shared" si="23"/>
        <v>SILK50-0091</v>
      </c>
      <c r="AC44" s="284" t="str">
        <f t="shared" si="24"/>
        <v>MÉLANGEUR INOX 110</v>
      </c>
      <c r="AD44" s="285" t="str">
        <f t="shared" si="25"/>
        <v>OUT 120 A50</v>
      </c>
      <c r="AE44" s="284" t="str">
        <f t="shared" si="5"/>
        <v>PANNEAUX SOSPIRI Gd</v>
      </c>
      <c r="AF44" s="291" t="str">
        <f t="shared" si="6"/>
        <v>MKT_PDSG</v>
      </c>
      <c r="AJ44" s="437" t="s">
        <v>89</v>
      </c>
      <c r="AL44" s="412"/>
    </row>
    <row r="45" spans="1:38" s="413" customFormat="1" ht="11.25" customHeight="1" x14ac:dyDescent="0.2">
      <c r="A45" s="410"/>
      <c r="B45" s="293"/>
      <c r="C45" s="294"/>
      <c r="D45" s="457"/>
      <c r="E45" s="458"/>
      <c r="F45" s="556"/>
      <c r="G45" s="443"/>
      <c r="I45" s="462"/>
      <c r="J45" s="292"/>
      <c r="K45" s="299"/>
      <c r="L45" s="292"/>
      <c r="M45" s="287" t="str">
        <f t="shared" si="12"/>
        <v>JANINA 9 Blanc base</v>
      </c>
      <c r="N45" s="285" t="str">
        <f t="shared" si="13"/>
        <v>JANIN 9</v>
      </c>
      <c r="O45" s="456"/>
      <c r="P45" s="292"/>
      <c r="Q45" s="292"/>
      <c r="R45" s="292"/>
      <c r="S45" s="292"/>
      <c r="T45" s="292"/>
      <c r="U45" s="456"/>
      <c r="V45" s="292"/>
      <c r="W45" s="456"/>
      <c r="X45" s="292"/>
      <c r="Y45" s="456"/>
      <c r="Z45" s="292"/>
      <c r="AA45" s="284" t="str">
        <f t="shared" si="22"/>
        <v>92-Petrole 50ml</v>
      </c>
      <c r="AB45" s="285" t="str">
        <f t="shared" si="23"/>
        <v>SILK50-0092</v>
      </c>
      <c r="AC45" s="284" t="str">
        <f t="shared" si="24"/>
        <v>COLLE 200g (6x1,80m²)</v>
      </c>
      <c r="AD45" s="285" t="str">
        <f t="shared" si="25"/>
        <v>BWFL-KLEB200</v>
      </c>
      <c r="AE45" s="284" t="str">
        <f t="shared" si="5"/>
        <v>PANNEAUX SOSPIRI Pt</v>
      </c>
      <c r="AF45" s="291" t="str">
        <f t="shared" si="6"/>
        <v>MKT_PDSP</v>
      </c>
      <c r="AJ45" s="437" t="s">
        <v>91</v>
      </c>
      <c r="AL45" s="412"/>
    </row>
    <row r="46" spans="1:38" s="413" customFormat="1" ht="12.75" customHeight="1" thickBot="1" x14ac:dyDescent="0.25">
      <c r="A46" s="410"/>
      <c r="B46" s="295"/>
      <c r="C46" s="296"/>
      <c r="D46" s="459"/>
      <c r="E46" s="460"/>
      <c r="F46" s="557"/>
      <c r="G46" s="443"/>
      <c r="I46" s="462"/>
      <c r="J46" s="292"/>
      <c r="K46" s="299"/>
      <c r="L46" s="292"/>
      <c r="M46" s="287" t="str">
        <f t="shared" si="12"/>
        <v>JANINA 10 Noir</v>
      </c>
      <c r="N46" s="285" t="str">
        <f t="shared" si="13"/>
        <v>JANIN 10</v>
      </c>
      <c r="O46" s="456"/>
      <c r="P46" s="292"/>
      <c r="Q46" s="292"/>
      <c r="R46" s="292"/>
      <c r="S46" s="292"/>
      <c r="T46" s="292"/>
      <c r="U46" s="456"/>
      <c r="V46" s="292"/>
      <c r="W46" s="456"/>
      <c r="X46" s="292"/>
      <c r="Y46" s="456"/>
      <c r="Z46" s="292"/>
      <c r="AA46" s="284" t="str">
        <f t="shared" si="22"/>
        <v>95-Bleu azur 50ml</v>
      </c>
      <c r="AB46" s="285" t="str">
        <f t="shared" si="23"/>
        <v>SILK50-0095</v>
      </c>
      <c r="AC46" s="284" t="str">
        <f t="shared" si="24"/>
        <v>COLLE 500g (15x1,80m²)</v>
      </c>
      <c r="AD46" s="285" t="str">
        <f t="shared" si="25"/>
        <v>BWFL-KLEB500</v>
      </c>
      <c r="AE46" s="284" t="str">
        <f t="shared" si="5"/>
        <v>PANNEAUX VISIONI Gd</v>
      </c>
      <c r="AF46" s="291" t="str">
        <f t="shared" si="6"/>
        <v>MKT_PDVG</v>
      </c>
      <c r="AJ46" s="437" t="s">
        <v>93</v>
      </c>
      <c r="AL46" s="412"/>
    </row>
    <row r="47" spans="1:38" s="413" customFormat="1" ht="12.75" customHeight="1" x14ac:dyDescent="0.2">
      <c r="A47" s="410"/>
      <c r="B47" s="518" t="s">
        <v>1073</v>
      </c>
      <c r="C47" s="519" t="s">
        <v>1074</v>
      </c>
      <c r="D47" s="520">
        <v>0.75</v>
      </c>
      <c r="E47" s="521">
        <v>62.28</v>
      </c>
      <c r="F47" s="555" t="s">
        <v>40</v>
      </c>
      <c r="G47" s="443"/>
      <c r="I47" s="462"/>
      <c r="J47" s="292"/>
      <c r="K47" s="299"/>
      <c r="L47" s="292"/>
      <c r="M47" s="287" t="str">
        <f t="shared" si="12"/>
        <v>JANINA 11 Blanc base</v>
      </c>
      <c r="N47" s="285" t="str">
        <f t="shared" si="13"/>
        <v>JANIN 11</v>
      </c>
      <c r="O47" s="456"/>
      <c r="P47" s="292"/>
      <c r="Q47" s="292"/>
      <c r="R47" s="292"/>
      <c r="S47" s="292"/>
      <c r="T47" s="292"/>
      <c r="U47" s="456"/>
      <c r="V47" s="292"/>
      <c r="W47" s="456"/>
      <c r="X47" s="292"/>
      <c r="Y47" s="456"/>
      <c r="Z47" s="292"/>
      <c r="AA47" s="284" t="str">
        <f t="shared" si="22"/>
        <v>96-Vert emeraude 50ml</v>
      </c>
      <c r="AB47" s="285" t="str">
        <f t="shared" si="23"/>
        <v>SILK50-0096</v>
      </c>
      <c r="AC47" s="284" t="str">
        <f t="shared" si="24"/>
        <v>COUTEAU 60G</v>
      </c>
      <c r="AD47" s="285" t="str">
        <f t="shared" si="25"/>
        <v>BWFL-SCHNEI60G</v>
      </c>
      <c r="AE47" s="284" t="str">
        <f t="shared" si="5"/>
        <v>PANNEAUX VISIONI Pt</v>
      </c>
      <c r="AF47" s="291" t="str">
        <f t="shared" si="6"/>
        <v>MKT_PDVP</v>
      </c>
      <c r="AJ47" s="437" t="s">
        <v>95</v>
      </c>
      <c r="AL47" s="412"/>
    </row>
    <row r="48" spans="1:38" x14ac:dyDescent="0.2">
      <c r="A48" s="410"/>
      <c r="B48" s="522" t="s">
        <v>86</v>
      </c>
      <c r="C48" s="523" t="s">
        <v>1075</v>
      </c>
      <c r="D48" s="524">
        <v>0.7</v>
      </c>
      <c r="E48" s="525">
        <v>66.375</v>
      </c>
      <c r="F48" s="556"/>
      <c r="G48" s="443"/>
      <c r="I48" s="462"/>
      <c r="J48" s="292"/>
      <c r="K48" s="299"/>
      <c r="L48" s="292"/>
      <c r="M48" s="287" t="str">
        <f t="shared" si="12"/>
        <v>JANINA 12 Gris Pastel</v>
      </c>
      <c r="N48" s="285" t="str">
        <f t="shared" si="13"/>
        <v>JANIN 12</v>
      </c>
      <c r="O48" s="456"/>
      <c r="P48" s="292"/>
      <c r="Q48" s="292"/>
      <c r="R48" s="292"/>
      <c r="S48" s="292"/>
      <c r="T48" s="292"/>
      <c r="U48" s="456"/>
      <c r="V48" s="292"/>
      <c r="W48" s="456"/>
      <c r="X48" s="292"/>
      <c r="Y48" s="456"/>
      <c r="Z48" s="292"/>
      <c r="AA48" s="284" t="str">
        <f t="shared" si="22"/>
        <v>222-Vanille 50ml</v>
      </c>
      <c r="AB48" s="285" t="str">
        <f t="shared" si="23"/>
        <v>SILK50-0222</v>
      </c>
      <c r="AC48" s="284" t="str">
        <f t="shared" si="24"/>
        <v>COUTEAU 60S</v>
      </c>
      <c r="AD48" s="285" t="str">
        <f t="shared" si="25"/>
        <v>BWFL-SCHNEI60S</v>
      </c>
      <c r="AE48" s="284" t="str">
        <f t="shared" si="5"/>
        <v>PANNEAU DECO FC</v>
      </c>
      <c r="AF48" s="291" t="str">
        <f t="shared" si="6"/>
        <v>MKT_PDFC</v>
      </c>
      <c r="AI48" s="413"/>
      <c r="AJ48" s="437" t="s">
        <v>97</v>
      </c>
    </row>
    <row r="49" spans="1:36" x14ac:dyDescent="0.2">
      <c r="A49" s="410"/>
      <c r="B49" s="522" t="s">
        <v>88</v>
      </c>
      <c r="C49" s="523" t="s">
        <v>1076</v>
      </c>
      <c r="D49" s="524">
        <v>0.7</v>
      </c>
      <c r="E49" s="525">
        <v>66.375</v>
      </c>
      <c r="F49" s="556"/>
      <c r="G49" s="443"/>
      <c r="I49" s="462"/>
      <c r="J49" s="292"/>
      <c r="K49" s="299"/>
      <c r="L49" s="292"/>
      <c r="M49" s="287" t="str">
        <f t="shared" si="12"/>
        <v>JANINA 13 Gris fumée</v>
      </c>
      <c r="N49" s="285" t="str">
        <f t="shared" si="13"/>
        <v>JANIN 13</v>
      </c>
      <c r="O49" s="456"/>
      <c r="P49" s="292"/>
      <c r="Q49" s="292"/>
      <c r="R49" s="292"/>
      <c r="S49" s="292"/>
      <c r="T49" s="292"/>
      <c r="U49" s="456"/>
      <c r="V49" s="292"/>
      <c r="W49" s="456"/>
      <c r="X49" s="292"/>
      <c r="Y49" s="456"/>
      <c r="Z49" s="292"/>
      <c r="AA49" s="284" t="str">
        <f t="shared" si="22"/>
        <v>225-Mandarine 50ml</v>
      </c>
      <c r="AB49" s="285" t="str">
        <f t="shared" si="23"/>
        <v>SILK50-0225</v>
      </c>
      <c r="AC49" s="284" t="str">
        <f t="shared" si="24"/>
        <v>LAME DE RECHANGE</v>
      </c>
      <c r="AD49" s="285" t="str">
        <f t="shared" si="25"/>
        <v>BWFL-MESS</v>
      </c>
      <c r="AE49" s="284" t="str">
        <f t="shared" si="5"/>
        <v>PANNEAU DECO FM</v>
      </c>
      <c r="AF49" s="291" t="str">
        <f t="shared" si="6"/>
        <v>MKT_PDFM</v>
      </c>
      <c r="AI49" s="413"/>
      <c r="AJ49" s="437" t="s">
        <v>98</v>
      </c>
    </row>
    <row r="50" spans="1:36" x14ac:dyDescent="0.2">
      <c r="A50" s="410"/>
      <c r="B50" s="522" t="s">
        <v>92</v>
      </c>
      <c r="C50" s="523" t="s">
        <v>1078</v>
      </c>
      <c r="D50" s="524">
        <v>0.7</v>
      </c>
      <c r="E50" s="525">
        <v>65.947499999999991</v>
      </c>
      <c r="F50" s="556"/>
      <c r="G50" s="443"/>
      <c r="I50" s="462"/>
      <c r="J50" s="292"/>
      <c r="K50" s="299"/>
      <c r="L50" s="292"/>
      <c r="M50" s="287" t="str">
        <f t="shared" si="12"/>
        <v>JANINA 13d gris Clair</v>
      </c>
      <c r="N50" s="285" t="str">
        <f t="shared" si="13"/>
        <v>JANIN 13d</v>
      </c>
      <c r="O50" s="456"/>
      <c r="P50" s="292"/>
      <c r="Q50" s="292"/>
      <c r="R50" s="292"/>
      <c r="S50" s="292"/>
      <c r="T50" s="292"/>
      <c r="U50" s="456"/>
      <c r="V50" s="292"/>
      <c r="W50" s="456"/>
      <c r="X50" s="292"/>
      <c r="Y50" s="456"/>
      <c r="Z50" s="292"/>
      <c r="AA50" s="284" t="str">
        <f t="shared" si="22"/>
        <v>236-Rose Claire 50ml</v>
      </c>
      <c r="AB50" s="285" t="str">
        <f t="shared" si="23"/>
        <v>SILK50-0236</v>
      </c>
      <c r="AC50" s="300"/>
      <c r="AD50" s="292"/>
      <c r="AE50" s="284" t="str">
        <f t="shared" si="5"/>
        <v>PANNEAU DECO FL</v>
      </c>
      <c r="AF50" s="291" t="str">
        <f t="shared" si="6"/>
        <v>MKT_PDFL</v>
      </c>
      <c r="AI50" s="413"/>
      <c r="AJ50" s="437" t="s">
        <v>100</v>
      </c>
    </row>
    <row r="51" spans="1:36" x14ac:dyDescent="0.2">
      <c r="A51" s="410"/>
      <c r="B51" s="527" t="s">
        <v>94</v>
      </c>
      <c r="C51" s="523" t="s">
        <v>1079</v>
      </c>
      <c r="D51" s="524">
        <v>0.7</v>
      </c>
      <c r="E51" s="525">
        <v>79.109999999999985</v>
      </c>
      <c r="F51" s="556"/>
      <c r="G51" s="443"/>
      <c r="I51" s="462"/>
      <c r="J51" s="292"/>
      <c r="K51" s="299"/>
      <c r="L51" s="292"/>
      <c r="M51" s="287" t="str">
        <f t="shared" si="12"/>
        <v>JANINA 14 Gris Fils noir</v>
      </c>
      <c r="N51" s="285" t="str">
        <f t="shared" si="13"/>
        <v>JANIN 14</v>
      </c>
      <c r="O51" s="456"/>
      <c r="P51" s="292"/>
      <c r="Q51" s="292"/>
      <c r="R51" s="292"/>
      <c r="S51" s="292"/>
      <c r="T51" s="292"/>
      <c r="U51" s="456"/>
      <c r="V51" s="292"/>
      <c r="W51" s="456"/>
      <c r="X51" s="292"/>
      <c r="Y51" s="456"/>
      <c r="Z51" s="292"/>
      <c r="AA51" s="284" t="str">
        <f t="shared" si="22"/>
        <v>255-Aigue Marine 50ml</v>
      </c>
      <c r="AB51" s="285" t="str">
        <f t="shared" si="23"/>
        <v>SILK50-0255</v>
      </c>
      <c r="AC51" s="300"/>
      <c r="AD51" s="292"/>
      <c r="AE51" s="284" t="str">
        <f t="shared" si="5"/>
        <v>PANNEAU DECO FD</v>
      </c>
      <c r="AF51" s="291" t="str">
        <f t="shared" si="6"/>
        <v>MKT_PDFD</v>
      </c>
      <c r="AI51" s="413"/>
      <c r="AJ51" s="437" t="s">
        <v>101</v>
      </c>
    </row>
    <row r="52" spans="1:36" x14ac:dyDescent="0.2">
      <c r="A52" s="410"/>
      <c r="B52" s="522" t="s">
        <v>96</v>
      </c>
      <c r="C52" s="523" t="s">
        <v>1080</v>
      </c>
      <c r="D52" s="524">
        <v>0.7</v>
      </c>
      <c r="E52" s="525">
        <v>78.344999999999999</v>
      </c>
      <c r="F52" s="556"/>
      <c r="G52" s="443"/>
      <c r="I52" s="462"/>
      <c r="J52" s="292"/>
      <c r="K52" s="299"/>
      <c r="L52" s="292"/>
      <c r="M52" s="287" t="str">
        <f t="shared" si="12"/>
        <v>JANINA 15 Chamapgne</v>
      </c>
      <c r="N52" s="285" t="str">
        <f t="shared" si="13"/>
        <v>JANIN 15</v>
      </c>
      <c r="O52" s="456"/>
      <c r="P52" s="292"/>
      <c r="Q52" s="292"/>
      <c r="R52" s="292"/>
      <c r="S52" s="292"/>
      <c r="T52" s="292"/>
      <c r="U52" s="456"/>
      <c r="V52" s="292"/>
      <c r="W52" s="456"/>
      <c r="X52" s="292"/>
      <c r="Y52" s="456"/>
      <c r="Z52" s="292"/>
      <c r="AA52" s="284" t="str">
        <f t="shared" si="22"/>
        <v>278-Gris soie 50ml</v>
      </c>
      <c r="AB52" s="285" t="str">
        <f t="shared" si="23"/>
        <v>SILK50-0278</v>
      </c>
      <c r="AC52" s="300"/>
      <c r="AD52" s="292"/>
      <c r="AE52" s="284" t="str">
        <f t="shared" si="5"/>
        <v>PANNEAU DECO FA2</v>
      </c>
      <c r="AF52" s="291" t="str">
        <f t="shared" si="6"/>
        <v>MKT_PDFA2</v>
      </c>
      <c r="AI52" s="413"/>
      <c r="AJ52" s="437" t="s">
        <v>103</v>
      </c>
    </row>
    <row r="53" spans="1:36" x14ac:dyDescent="0.2">
      <c r="A53" s="410"/>
      <c r="B53" s="522" t="s">
        <v>1081</v>
      </c>
      <c r="C53" s="523" t="s">
        <v>1219</v>
      </c>
      <c r="D53" s="524">
        <v>0.7</v>
      </c>
      <c r="E53" s="525">
        <v>78.344999999999999</v>
      </c>
      <c r="F53" s="556"/>
      <c r="G53" s="443"/>
      <c r="I53" s="462"/>
      <c r="J53" s="292"/>
      <c r="K53" s="299"/>
      <c r="L53" s="292"/>
      <c r="M53" s="287" t="str">
        <f t="shared" si="12"/>
        <v>OCEAN 05 Blanc, bleu clair + foncé, argent</v>
      </c>
      <c r="N53" s="285" t="str">
        <f t="shared" si="13"/>
        <v>SUD 05</v>
      </c>
      <c r="O53" s="456"/>
      <c r="P53" s="292"/>
      <c r="Q53" s="292"/>
      <c r="R53" s="292"/>
      <c r="S53" s="292"/>
      <c r="T53" s="292"/>
      <c r="U53" s="456"/>
      <c r="V53" s="292"/>
      <c r="W53" s="456"/>
      <c r="X53" s="292"/>
      <c r="Y53" s="456"/>
      <c r="Z53" s="292"/>
      <c r="AA53" s="284" t="str">
        <f t="shared" si="22"/>
        <v>282-Clorophylle 50ml</v>
      </c>
      <c r="AB53" s="285" t="str">
        <f t="shared" si="23"/>
        <v>SILK50-0282</v>
      </c>
      <c r="AC53" s="300"/>
      <c r="AD53" s="292"/>
      <c r="AE53" s="284" t="str">
        <f t="shared" si="5"/>
        <v>PANNEAU DECO SILK 001</v>
      </c>
      <c r="AF53" s="291" t="str">
        <f t="shared" si="6"/>
        <v>MKT_PDS</v>
      </c>
      <c r="AI53" s="413"/>
      <c r="AJ53" s="437" t="s">
        <v>105</v>
      </c>
    </row>
    <row r="54" spans="1:36" x14ac:dyDescent="0.2">
      <c r="A54" s="410"/>
      <c r="B54" s="522" t="s">
        <v>1083</v>
      </c>
      <c r="C54" s="523" t="s">
        <v>1084</v>
      </c>
      <c r="D54" s="524">
        <v>0.7</v>
      </c>
      <c r="E54" s="525">
        <v>78.344999999999999</v>
      </c>
      <c r="F54" s="556"/>
      <c r="G54" s="443"/>
      <c r="I54" s="462"/>
      <c r="J54" s="292"/>
      <c r="K54" s="299"/>
      <c r="L54" s="292"/>
      <c r="M54" s="287" t="str">
        <f t="shared" si="12"/>
        <v>OCEAN 05D Blanc, bleu clair, turquoise</v>
      </c>
      <c r="N54" s="285" t="str">
        <f t="shared" si="13"/>
        <v>SUD 05D</v>
      </c>
      <c r="O54" s="456"/>
      <c r="P54" s="292"/>
      <c r="Q54" s="292"/>
      <c r="R54" s="292"/>
      <c r="S54" s="292"/>
      <c r="T54" s="292"/>
      <c r="U54" s="456"/>
      <c r="V54" s="292"/>
      <c r="W54" s="456"/>
      <c r="X54" s="292"/>
      <c r="Y54" s="456"/>
      <c r="Z54" s="292"/>
      <c r="AA54" s="284" t="str">
        <f t="shared" si="22"/>
        <v>291-Arctique 50ml</v>
      </c>
      <c r="AB54" s="285" t="str">
        <f t="shared" si="23"/>
        <v>SILK50-0291</v>
      </c>
      <c r="AC54" s="300"/>
      <c r="AD54" s="292"/>
      <c r="AE54" s="284" t="str">
        <f t="shared" si="5"/>
        <v>PANNEAU DECO EFFET</v>
      </c>
      <c r="AF54" s="291" t="str">
        <f t="shared" si="6"/>
        <v>MKT_PDE</v>
      </c>
      <c r="AI54" s="413"/>
      <c r="AJ54" s="437" t="s">
        <v>107</v>
      </c>
    </row>
    <row r="55" spans="1:36" x14ac:dyDescent="0.2">
      <c r="A55" s="410"/>
      <c r="B55" s="522" t="s">
        <v>99</v>
      </c>
      <c r="C55" s="523" t="s">
        <v>1085</v>
      </c>
      <c r="D55" s="524">
        <v>0.73</v>
      </c>
      <c r="E55" s="525">
        <v>78.344999999999999</v>
      </c>
      <c r="F55" s="556"/>
      <c r="G55" s="443"/>
      <c r="I55" s="462"/>
      <c r="J55" s="292"/>
      <c r="K55" s="299"/>
      <c r="L55" s="292"/>
      <c r="M55" s="287" t="str">
        <f t="shared" si="12"/>
        <v>OCEAN 06 Blanc, pastel, turquoise, argent</v>
      </c>
      <c r="N55" s="285" t="str">
        <f t="shared" si="13"/>
        <v>SUD 06</v>
      </c>
      <c r="O55" s="456"/>
      <c r="P55" s="292"/>
      <c r="Q55" s="292"/>
      <c r="R55" s="292"/>
      <c r="S55" s="292"/>
      <c r="T55" s="292"/>
      <c r="U55" s="456"/>
      <c r="V55" s="292"/>
      <c r="W55" s="456"/>
      <c r="X55" s="292"/>
      <c r="Y55" s="456"/>
      <c r="Z55" s="292"/>
      <c r="AA55" s="284" t="str">
        <f t="shared" si="22"/>
        <v>292-Bleu pastel 50ml</v>
      </c>
      <c r="AB55" s="285" t="str">
        <f t="shared" si="23"/>
        <v>SILK50-0292</v>
      </c>
      <c r="AC55" s="300"/>
      <c r="AD55" s="292"/>
      <c r="AE55" s="284" t="str">
        <f t="shared" si="5"/>
        <v>PANNEAU DECO TONER</v>
      </c>
      <c r="AF55" s="291" t="str">
        <f t="shared" si="6"/>
        <v>MKT_PDT</v>
      </c>
      <c r="AI55" s="413"/>
      <c r="AJ55" s="437" t="s">
        <v>108</v>
      </c>
    </row>
    <row r="56" spans="1:36" x14ac:dyDescent="0.2">
      <c r="A56" s="410"/>
      <c r="B56" s="522" t="s">
        <v>1086</v>
      </c>
      <c r="C56" s="523" t="s">
        <v>1220</v>
      </c>
      <c r="D56" s="524">
        <v>0.73</v>
      </c>
      <c r="E56" s="525">
        <v>78.344999999999999</v>
      </c>
      <c r="F56" s="556"/>
      <c r="G56" s="461"/>
      <c r="I56" s="462"/>
      <c r="J56" s="292"/>
      <c r="K56" s="299"/>
      <c r="L56" s="292"/>
      <c r="M56" s="287" t="str">
        <f t="shared" si="12"/>
        <v>OCEAN 07 Blanc, turquoise</v>
      </c>
      <c r="N56" s="285" t="str">
        <f t="shared" si="13"/>
        <v>SUD 07</v>
      </c>
      <c r="O56" s="456"/>
      <c r="P56" s="292"/>
      <c r="Q56" s="292"/>
      <c r="R56" s="292"/>
      <c r="S56" s="292"/>
      <c r="T56" s="292"/>
      <c r="U56" s="456"/>
      <c r="V56" s="292"/>
      <c r="W56" s="456"/>
      <c r="X56" s="292"/>
      <c r="Y56" s="456"/>
      <c r="Z56" s="292"/>
      <c r="AA56" s="284" t="str">
        <f t="shared" si="22"/>
        <v>294-Caramel 50ml</v>
      </c>
      <c r="AB56" s="285" t="str">
        <f t="shared" si="23"/>
        <v>SILK50-0294</v>
      </c>
      <c r="AC56" s="300"/>
      <c r="AD56" s="292"/>
      <c r="AE56" s="284" t="str">
        <f t="shared" si="5"/>
        <v>PANNEAU DECO FILS</v>
      </c>
      <c r="AF56" s="291" t="str">
        <f t="shared" si="6"/>
        <v>MKT_PDFFIL</v>
      </c>
      <c r="AI56" s="413"/>
      <c r="AJ56" s="437" t="s">
        <v>110</v>
      </c>
    </row>
    <row r="57" spans="1:36" x14ac:dyDescent="0.2">
      <c r="A57" s="410"/>
      <c r="B57" s="522" t="s">
        <v>102</v>
      </c>
      <c r="C57" s="523" t="s">
        <v>1088</v>
      </c>
      <c r="D57" s="524">
        <v>0.73</v>
      </c>
      <c r="E57" s="525">
        <v>78.344999999999999</v>
      </c>
      <c r="F57" s="556"/>
      <c r="G57" s="461"/>
      <c r="I57" s="462"/>
      <c r="J57" s="292"/>
      <c r="K57" s="299"/>
      <c r="L57" s="292"/>
      <c r="M57" s="287" t="str">
        <f t="shared" si="12"/>
        <v>OCEAN 08, Blanc, saumon, perlmut</v>
      </c>
      <c r="N57" s="285" t="str">
        <f t="shared" si="13"/>
        <v>SUD 08</v>
      </c>
      <c r="O57" s="456"/>
      <c r="P57" s="292"/>
      <c r="Q57" s="292"/>
      <c r="R57" s="292"/>
      <c r="S57" s="292"/>
      <c r="T57" s="292"/>
      <c r="U57" s="456"/>
      <c r="V57" s="292"/>
      <c r="W57" s="456"/>
      <c r="X57" s="292"/>
      <c r="Y57" s="456"/>
      <c r="Z57" s="292"/>
      <c r="AA57" s="284" t="str">
        <f t="shared" si="22"/>
        <v>05-Framboise 250ml</v>
      </c>
      <c r="AB57" s="285" t="str">
        <f t="shared" si="23"/>
        <v>SILK250-0005-S</v>
      </c>
      <c r="AC57" s="300"/>
      <c r="AD57" s="292"/>
      <c r="AE57" s="284" t="str">
        <f t="shared" si="5"/>
        <v>PANNEAU DECO FIBRES</v>
      </c>
      <c r="AF57" s="291" t="str">
        <f t="shared" si="6"/>
        <v>MKT_PDFIB</v>
      </c>
      <c r="AI57" s="413"/>
      <c r="AJ57" s="437" t="s">
        <v>112</v>
      </c>
    </row>
    <row r="58" spans="1:36" x14ac:dyDescent="0.2">
      <c r="A58" s="410"/>
      <c r="B58" s="522" t="s">
        <v>1221</v>
      </c>
      <c r="C58" s="523" t="s">
        <v>1222</v>
      </c>
      <c r="D58" s="524">
        <v>0.73</v>
      </c>
      <c r="E58" s="525">
        <v>78.344999999999999</v>
      </c>
      <c r="F58" s="556"/>
      <c r="G58" s="443"/>
      <c r="I58" s="462"/>
      <c r="J58" s="292"/>
      <c r="K58" s="299"/>
      <c r="L58" s="292"/>
      <c r="M58" s="287" t="str">
        <f t="shared" si="12"/>
        <v>OCEAN 09 blanc, rouge, or</v>
      </c>
      <c r="N58" s="285" t="str">
        <f t="shared" si="13"/>
        <v>SUD 09</v>
      </c>
      <c r="O58" s="456"/>
      <c r="P58" s="292"/>
      <c r="Q58" s="292"/>
      <c r="R58" s="292"/>
      <c r="S58" s="292"/>
      <c r="T58" s="292"/>
      <c r="U58" s="456"/>
      <c r="V58" s="292"/>
      <c r="W58" s="456"/>
      <c r="X58" s="292"/>
      <c r="Y58" s="456"/>
      <c r="Z58" s="292"/>
      <c r="AA58" s="284" t="str">
        <f t="shared" si="22"/>
        <v>07-Lavande 250ml</v>
      </c>
      <c r="AB58" s="285" t="str">
        <f t="shared" si="23"/>
        <v>SILK250-0007-S</v>
      </c>
      <c r="AC58" s="300"/>
      <c r="AD58" s="292"/>
      <c r="AE58" s="284" t="str">
        <f t="shared" si="5"/>
        <v>PANNEAU DECO ART 002</v>
      </c>
      <c r="AF58" s="291" t="str">
        <f t="shared" si="6"/>
        <v>MKT_PDART</v>
      </c>
      <c r="AI58" s="413"/>
      <c r="AJ58" s="437" t="s">
        <v>113</v>
      </c>
    </row>
    <row r="59" spans="1:36" x14ac:dyDescent="0.2">
      <c r="A59" s="410"/>
      <c r="B59" s="522" t="s">
        <v>1115</v>
      </c>
      <c r="C59" s="526" t="s">
        <v>1116</v>
      </c>
      <c r="D59" s="524">
        <v>0.73</v>
      </c>
      <c r="E59" s="525">
        <v>62.28</v>
      </c>
      <c r="F59" s="556"/>
      <c r="G59" s="443"/>
      <c r="I59" s="462"/>
      <c r="J59" s="292"/>
      <c r="K59" s="299"/>
      <c r="L59" s="292"/>
      <c r="M59" s="287" t="str">
        <f t="shared" si="12"/>
        <v>PRIMAVERA Jaune A1 , blanc, or</v>
      </c>
      <c r="N59" s="285" t="str">
        <f t="shared" si="13"/>
        <v>PRIMA GEL A1</v>
      </c>
      <c r="O59" s="456"/>
      <c r="P59" s="292"/>
      <c r="Q59" s="292"/>
      <c r="R59" s="292"/>
      <c r="S59" s="292"/>
      <c r="T59" s="292"/>
      <c r="U59" s="456"/>
      <c r="V59" s="292"/>
      <c r="W59" s="456"/>
      <c r="X59" s="292"/>
      <c r="Y59" s="456"/>
      <c r="Z59" s="292"/>
      <c r="AA59" s="284" t="str">
        <f t="shared" si="22"/>
        <v>19-Jaune 250ml</v>
      </c>
      <c r="AB59" s="285" t="str">
        <f t="shared" si="23"/>
        <v>SILK250-0019-S</v>
      </c>
      <c r="AC59" s="300"/>
      <c r="AD59" s="292"/>
      <c r="AE59" s="300"/>
      <c r="AF59" s="301"/>
      <c r="AI59" s="413"/>
      <c r="AJ59" s="437" t="s">
        <v>115</v>
      </c>
    </row>
    <row r="60" spans="1:36" x14ac:dyDescent="0.2">
      <c r="A60" s="410"/>
      <c r="B60" s="522" t="s">
        <v>1117</v>
      </c>
      <c r="C60" s="526" t="s">
        <v>1118</v>
      </c>
      <c r="D60" s="524">
        <v>0.73</v>
      </c>
      <c r="E60" s="525">
        <v>67.027500000000003</v>
      </c>
      <c r="F60" s="556"/>
      <c r="G60" s="443"/>
      <c r="H60" s="412"/>
      <c r="I60" s="462"/>
      <c r="J60" s="292"/>
      <c r="K60" s="299"/>
      <c r="L60" s="292"/>
      <c r="M60" s="287" t="str">
        <f t="shared" si="12"/>
        <v>PRIMAVERA Beige, blanc, mica</v>
      </c>
      <c r="N60" s="285" t="str">
        <f t="shared" si="13"/>
        <v>PRIMA BEI</v>
      </c>
      <c r="O60" s="456"/>
      <c r="P60" s="292"/>
      <c r="Q60" s="292"/>
      <c r="R60" s="292"/>
      <c r="S60" s="292"/>
      <c r="T60" s="292"/>
      <c r="U60" s="456"/>
      <c r="V60" s="292"/>
      <c r="W60" s="456"/>
      <c r="X60" s="292"/>
      <c r="Y60" s="456"/>
      <c r="Z60" s="292"/>
      <c r="AA60" s="284" t="str">
        <f t="shared" si="22"/>
        <v>20-Citron 250ml</v>
      </c>
      <c r="AB60" s="285" t="str">
        <f t="shared" si="23"/>
        <v>SILK250-0020-S</v>
      </c>
      <c r="AC60" s="300"/>
      <c r="AD60" s="292"/>
      <c r="AE60" s="300"/>
      <c r="AF60" s="301"/>
      <c r="AJ60" s="437" t="s">
        <v>117</v>
      </c>
    </row>
    <row r="61" spans="1:36" x14ac:dyDescent="0.2">
      <c r="A61" s="410"/>
      <c r="B61" s="522" t="s">
        <v>1119</v>
      </c>
      <c r="C61" s="526" t="s">
        <v>1120</v>
      </c>
      <c r="D61" s="524">
        <v>0.73</v>
      </c>
      <c r="E61" s="525">
        <v>67.027500000000003</v>
      </c>
      <c r="F61" s="556"/>
      <c r="G61" s="443"/>
      <c r="H61" s="412"/>
      <c r="I61" s="462"/>
      <c r="J61" s="292"/>
      <c r="K61" s="299"/>
      <c r="L61" s="292"/>
      <c r="M61" s="287" t="str">
        <f t="shared" si="12"/>
        <v>PRIMAVERA Bleu</v>
      </c>
      <c r="N61" s="285" t="str">
        <f t="shared" si="13"/>
        <v>PRIMA BLA</v>
      </c>
      <c r="O61" s="456"/>
      <c r="P61" s="292"/>
      <c r="Q61" s="292"/>
      <c r="R61" s="292"/>
      <c r="S61" s="292"/>
      <c r="T61" s="292"/>
      <c r="U61" s="456"/>
      <c r="V61" s="292"/>
      <c r="W61" s="456"/>
      <c r="X61" s="292"/>
      <c r="Y61" s="456"/>
      <c r="Z61" s="292"/>
      <c r="AA61" s="284" t="str">
        <f t="shared" si="22"/>
        <v>21-Jaune moyen 250ml</v>
      </c>
      <c r="AB61" s="285" t="str">
        <f t="shared" si="23"/>
        <v>SILK250-0021-S</v>
      </c>
      <c r="AC61" s="300"/>
      <c r="AD61" s="292"/>
      <c r="AE61" s="300"/>
      <c r="AF61" s="301"/>
      <c r="AJ61" s="437" t="s">
        <v>119</v>
      </c>
    </row>
    <row r="62" spans="1:36" x14ac:dyDescent="0.2">
      <c r="A62" s="410"/>
      <c r="B62" s="522" t="s">
        <v>1121</v>
      </c>
      <c r="C62" s="526" t="s">
        <v>1122</v>
      </c>
      <c r="D62" s="524">
        <v>0.73</v>
      </c>
      <c r="E62" s="525">
        <v>67.027500000000003</v>
      </c>
      <c r="F62" s="556"/>
      <c r="G62" s="448"/>
      <c r="H62" s="412"/>
      <c r="I62" s="462"/>
      <c r="J62" s="292"/>
      <c r="K62" s="299"/>
      <c r="L62" s="292"/>
      <c r="M62" s="287" t="str">
        <f t="shared" si="12"/>
        <v>REGINA 7 Blanc, fils noir + or</v>
      </c>
      <c r="N62" s="285" t="str">
        <f t="shared" si="13"/>
        <v>REGIN 7</v>
      </c>
      <c r="O62" s="456"/>
      <c r="P62" s="292"/>
      <c r="Q62" s="292"/>
      <c r="R62" s="292"/>
      <c r="S62" s="292"/>
      <c r="T62" s="292"/>
      <c r="U62" s="456"/>
      <c r="V62" s="292"/>
      <c r="W62" s="456"/>
      <c r="X62" s="292"/>
      <c r="Y62" s="456"/>
      <c r="Z62" s="292"/>
      <c r="AA62" s="284" t="str">
        <f t="shared" si="22"/>
        <v>23-Rouge orangé 250ml</v>
      </c>
      <c r="AB62" s="285" t="str">
        <f t="shared" si="23"/>
        <v>SILK250-0023-S</v>
      </c>
      <c r="AC62" s="300"/>
      <c r="AD62" s="292"/>
      <c r="AE62" s="300"/>
      <c r="AF62" s="301"/>
      <c r="AJ62" s="437" t="s">
        <v>121</v>
      </c>
    </row>
    <row r="63" spans="1:36" x14ac:dyDescent="0.2">
      <c r="A63" s="410"/>
      <c r="B63" s="522" t="s">
        <v>104</v>
      </c>
      <c r="C63" s="523" t="s">
        <v>1089</v>
      </c>
      <c r="D63" s="524">
        <v>0.73</v>
      </c>
      <c r="E63" s="525">
        <v>65.947499999999991</v>
      </c>
      <c r="F63" s="556"/>
      <c r="G63" s="448"/>
      <c r="H63" s="412"/>
      <c r="I63" s="462"/>
      <c r="J63" s="292"/>
      <c r="K63" s="299"/>
      <c r="L63" s="292"/>
      <c r="M63" s="287" t="str">
        <f t="shared" si="12"/>
        <v>SAHARA beige, Or, blanc, jaune</v>
      </c>
      <c r="N63" s="285" t="str">
        <f t="shared" si="13"/>
        <v>SAHAR</v>
      </c>
      <c r="O63" s="456"/>
      <c r="P63" s="292"/>
      <c r="Q63" s="292"/>
      <c r="R63" s="292"/>
      <c r="S63" s="292"/>
      <c r="T63" s="292"/>
      <c r="U63" s="456"/>
      <c r="V63" s="292"/>
      <c r="W63" s="456"/>
      <c r="X63" s="292"/>
      <c r="Y63" s="456"/>
      <c r="Z63" s="292"/>
      <c r="AA63" s="284" t="str">
        <f t="shared" si="22"/>
        <v>31-Rouge cerise 250ml</v>
      </c>
      <c r="AB63" s="285" t="str">
        <f t="shared" si="23"/>
        <v>SILK250-0031-S</v>
      </c>
      <c r="AC63" s="300"/>
      <c r="AD63" s="292"/>
      <c r="AE63" s="300"/>
      <c r="AF63" s="301"/>
      <c r="AJ63" s="437" t="s">
        <v>122</v>
      </c>
    </row>
    <row r="64" spans="1:36" x14ac:dyDescent="0.2">
      <c r="A64" s="410"/>
      <c r="B64" s="522" t="s">
        <v>106</v>
      </c>
      <c r="C64" s="523" t="s">
        <v>1090</v>
      </c>
      <c r="D64" s="524">
        <v>0.73</v>
      </c>
      <c r="E64" s="525">
        <v>65.947499999999991</v>
      </c>
      <c r="F64" s="556"/>
      <c r="G64" s="448"/>
      <c r="H64" s="412"/>
      <c r="I64" s="462"/>
      <c r="J64" s="292"/>
      <c r="K64" s="299"/>
      <c r="L64" s="292"/>
      <c r="M64" s="287" t="str">
        <f t="shared" si="12"/>
        <v>SILVANA 1 Blanc, argent, perlmut</v>
      </c>
      <c r="N64" s="285" t="str">
        <f t="shared" si="13"/>
        <v>SILVA 1</v>
      </c>
      <c r="O64" s="456"/>
      <c r="P64" s="292"/>
      <c r="Q64" s="292"/>
      <c r="R64" s="292"/>
      <c r="S64" s="292"/>
      <c r="T64" s="292"/>
      <c r="U64" s="456"/>
      <c r="V64" s="292"/>
      <c r="W64" s="456"/>
      <c r="X64" s="292"/>
      <c r="Y64" s="456"/>
      <c r="Z64" s="292"/>
      <c r="AA64" s="284" t="str">
        <f t="shared" si="22"/>
        <v>32-Carmin 250ml</v>
      </c>
      <c r="AB64" s="285" t="str">
        <f t="shared" si="23"/>
        <v>SILK250-0032-S</v>
      </c>
      <c r="AC64" s="300"/>
      <c r="AD64" s="292"/>
      <c r="AE64" s="300"/>
      <c r="AF64" s="301"/>
      <c r="AJ64" s="437" t="s">
        <v>123</v>
      </c>
    </row>
    <row r="65" spans="1:36" x14ac:dyDescent="0.2">
      <c r="A65" s="410"/>
      <c r="B65" s="522" t="s">
        <v>1091</v>
      </c>
      <c r="C65" s="523" t="s">
        <v>1223</v>
      </c>
      <c r="D65" s="524">
        <v>0.73</v>
      </c>
      <c r="E65" s="525">
        <v>65.947499999999991</v>
      </c>
      <c r="F65" s="556"/>
      <c r="G65" s="448"/>
      <c r="H65" s="412"/>
      <c r="I65" s="462"/>
      <c r="J65" s="292"/>
      <c r="K65" s="299"/>
      <c r="L65" s="292"/>
      <c r="M65" s="287" t="str">
        <f t="shared" si="12"/>
        <v>SILVANA 2 Argent, perlmut, gris</v>
      </c>
      <c r="N65" s="285" t="str">
        <f t="shared" si="13"/>
        <v>SILVA 2</v>
      </c>
      <c r="O65" s="456"/>
      <c r="P65" s="292"/>
      <c r="Q65" s="292"/>
      <c r="R65" s="292"/>
      <c r="S65" s="292"/>
      <c r="T65" s="292"/>
      <c r="U65" s="456"/>
      <c r="V65" s="292"/>
      <c r="W65" s="456"/>
      <c r="X65" s="292"/>
      <c r="Y65" s="456"/>
      <c r="Z65" s="292"/>
      <c r="AA65" s="284" t="str">
        <f t="shared" si="22"/>
        <v>34-Bordeaux 250ml</v>
      </c>
      <c r="AB65" s="285" t="str">
        <f t="shared" si="23"/>
        <v>SILK250-0034-S</v>
      </c>
      <c r="AC65" s="300"/>
      <c r="AD65" s="292"/>
      <c r="AE65" s="300"/>
      <c r="AF65" s="301"/>
      <c r="AJ65" s="437" t="s">
        <v>125</v>
      </c>
    </row>
    <row r="66" spans="1:36" x14ac:dyDescent="0.2">
      <c r="A66" s="410"/>
      <c r="B66" s="522" t="s">
        <v>1224</v>
      </c>
      <c r="C66" s="523" t="s">
        <v>1225</v>
      </c>
      <c r="D66" s="524">
        <v>0.73</v>
      </c>
      <c r="E66" s="525">
        <v>65.947499999999991</v>
      </c>
      <c r="F66" s="556"/>
      <c r="G66" s="448"/>
      <c r="I66" s="462"/>
      <c r="J66" s="292"/>
      <c r="K66" s="299"/>
      <c r="L66" s="292"/>
      <c r="M66" s="287" t="str">
        <f t="shared" si="12"/>
        <v>SILVANA 30 Blanc, rouge</v>
      </c>
      <c r="N66" s="285" t="str">
        <f t="shared" si="13"/>
        <v>SILVA 30</v>
      </c>
      <c r="O66" s="456"/>
      <c r="P66" s="292"/>
      <c r="Q66" s="292"/>
      <c r="R66" s="292"/>
      <c r="S66" s="292"/>
      <c r="T66" s="292"/>
      <c r="U66" s="456"/>
      <c r="V66" s="292"/>
      <c r="W66" s="456"/>
      <c r="X66" s="292"/>
      <c r="Y66" s="456"/>
      <c r="Z66" s="292"/>
      <c r="AA66" s="284" t="str">
        <f t="shared" si="22"/>
        <v>45-Brun fonce 250ml</v>
      </c>
      <c r="AB66" s="285" t="str">
        <f t="shared" si="23"/>
        <v>SILK250-0045-S</v>
      </c>
      <c r="AC66" s="300"/>
      <c r="AD66" s="292"/>
      <c r="AE66" s="300"/>
      <c r="AF66" s="301"/>
      <c r="AJ66" s="437" t="s">
        <v>127</v>
      </c>
    </row>
    <row r="67" spans="1:36" x14ac:dyDescent="0.2">
      <c r="A67" s="410"/>
      <c r="B67" s="522" t="s">
        <v>109</v>
      </c>
      <c r="C67" s="523" t="s">
        <v>847</v>
      </c>
      <c r="D67" s="524">
        <v>0.7</v>
      </c>
      <c r="E67" s="525">
        <v>65.947499999999991</v>
      </c>
      <c r="F67" s="556"/>
      <c r="G67" s="448"/>
      <c r="I67" s="462"/>
      <c r="J67" s="292"/>
      <c r="K67" s="299"/>
      <c r="L67" s="292"/>
      <c r="M67" s="287" t="str">
        <f t="shared" si="12"/>
        <v>SILVANA 31 Rose</v>
      </c>
      <c r="N67" s="285" t="str">
        <f t="shared" si="13"/>
        <v>SILVA 31</v>
      </c>
      <c r="O67" s="456"/>
      <c r="P67" s="292"/>
      <c r="Q67" s="292"/>
      <c r="R67" s="292"/>
      <c r="S67" s="292"/>
      <c r="T67" s="292"/>
      <c r="U67" s="456"/>
      <c r="V67" s="292"/>
      <c r="W67" s="456"/>
      <c r="X67" s="292"/>
      <c r="Y67" s="456"/>
      <c r="Z67" s="292"/>
      <c r="AA67" s="284" t="str">
        <f t="shared" si="22"/>
        <v>52-Bleu moyen 250ml</v>
      </c>
      <c r="AB67" s="285" t="str">
        <f t="shared" si="23"/>
        <v>SILK250-0052-S</v>
      </c>
      <c r="AC67" s="300"/>
      <c r="AD67" s="292"/>
      <c r="AE67" s="300"/>
      <c r="AF67" s="301"/>
      <c r="AJ67" s="437" t="s">
        <v>128</v>
      </c>
    </row>
    <row r="68" spans="1:36" x14ac:dyDescent="0.2">
      <c r="A68" s="410"/>
      <c r="B68" s="522" t="s">
        <v>111</v>
      </c>
      <c r="C68" s="523" t="s">
        <v>1093</v>
      </c>
      <c r="D68" s="524">
        <v>0.7</v>
      </c>
      <c r="E68" s="525">
        <v>65.947499999999991</v>
      </c>
      <c r="F68" s="556"/>
      <c r="G68" s="448"/>
      <c r="I68" s="462"/>
      <c r="J68" s="292"/>
      <c r="K68" s="299"/>
      <c r="L68" s="292"/>
      <c r="M68" s="456"/>
      <c r="N68" s="456"/>
      <c r="O68" s="456"/>
      <c r="P68" s="292"/>
      <c r="Q68" s="292"/>
      <c r="R68" s="292"/>
      <c r="S68" s="292"/>
      <c r="T68" s="292"/>
      <c r="U68" s="456"/>
      <c r="V68" s="292"/>
      <c r="W68" s="456"/>
      <c r="X68" s="292"/>
      <c r="Y68" s="456"/>
      <c r="Z68" s="292"/>
      <c r="AA68" s="284" t="str">
        <f t="shared" si="22"/>
        <v>67-Vert vegetal 250ml</v>
      </c>
      <c r="AB68" s="285" t="str">
        <f t="shared" si="23"/>
        <v>SILK250-0067-S</v>
      </c>
      <c r="AC68" s="300"/>
      <c r="AD68" s="292"/>
      <c r="AE68" s="300"/>
      <c r="AF68" s="301"/>
      <c r="AJ68" s="437" t="s">
        <v>129</v>
      </c>
    </row>
    <row r="69" spans="1:36" x14ac:dyDescent="0.2">
      <c r="A69" s="410"/>
      <c r="B69" s="522" t="s">
        <v>1095</v>
      </c>
      <c r="C69" s="523" t="s">
        <v>1096</v>
      </c>
      <c r="D69" s="524">
        <v>0.7</v>
      </c>
      <c r="E69" s="525">
        <v>65.947499999999991</v>
      </c>
      <c r="F69" s="556"/>
      <c r="G69" s="448"/>
      <c r="I69" s="462"/>
      <c r="J69" s="292"/>
      <c r="K69" s="299"/>
      <c r="L69" s="292"/>
      <c r="M69" s="456"/>
      <c r="N69" s="456"/>
      <c r="O69" s="456"/>
      <c r="P69" s="292"/>
      <c r="Q69" s="292"/>
      <c r="R69" s="292"/>
      <c r="S69" s="292"/>
      <c r="T69" s="292"/>
      <c r="U69" s="456"/>
      <c r="V69" s="292"/>
      <c r="W69" s="456"/>
      <c r="X69" s="292"/>
      <c r="Y69" s="456"/>
      <c r="Z69" s="292"/>
      <c r="AA69" s="284" t="str">
        <f t="shared" si="22"/>
        <v>73-Noir 250ml</v>
      </c>
      <c r="AB69" s="285" t="str">
        <f t="shared" si="23"/>
        <v>SILK250-0073-S</v>
      </c>
      <c r="AC69" s="300"/>
      <c r="AD69" s="292"/>
      <c r="AE69" s="300"/>
      <c r="AF69" s="301"/>
      <c r="AJ69" s="437" t="s">
        <v>130</v>
      </c>
    </row>
    <row r="70" spans="1:36" x14ac:dyDescent="0.2">
      <c r="A70" s="410"/>
      <c r="B70" s="522" t="s">
        <v>114</v>
      </c>
      <c r="C70" s="523" t="s">
        <v>1097</v>
      </c>
      <c r="D70" s="524">
        <v>0.7</v>
      </c>
      <c r="E70" s="525">
        <v>65.947499999999991</v>
      </c>
      <c r="F70" s="556"/>
      <c r="G70" s="448"/>
      <c r="I70" s="462"/>
      <c r="J70" s="292"/>
      <c r="K70" s="299"/>
      <c r="L70" s="292"/>
      <c r="M70" s="456"/>
      <c r="N70" s="456"/>
      <c r="O70" s="456"/>
      <c r="P70" s="292"/>
      <c r="Q70" s="292"/>
      <c r="R70" s="292"/>
      <c r="S70" s="292"/>
      <c r="T70" s="292"/>
      <c r="U70" s="456"/>
      <c r="V70" s="292"/>
      <c r="W70" s="456"/>
      <c r="X70" s="292"/>
      <c r="Y70" s="456"/>
      <c r="Z70" s="292"/>
      <c r="AA70" s="284" t="str">
        <f t="shared" si="22"/>
        <v>75-Vert sapin 250ml</v>
      </c>
      <c r="AB70" s="285" t="str">
        <f t="shared" si="23"/>
        <v>SILK250-0075-S</v>
      </c>
      <c r="AC70" s="300"/>
      <c r="AD70" s="292"/>
      <c r="AE70" s="300"/>
      <c r="AF70" s="301"/>
      <c r="AJ70" s="437" t="s">
        <v>132</v>
      </c>
    </row>
    <row r="71" spans="1:36" x14ac:dyDescent="0.2">
      <c r="A71" s="410"/>
      <c r="B71" s="522" t="s">
        <v>116</v>
      </c>
      <c r="C71" s="523" t="s">
        <v>1098</v>
      </c>
      <c r="D71" s="524">
        <v>0.7</v>
      </c>
      <c r="E71" s="525">
        <v>65.947499999999991</v>
      </c>
      <c r="F71" s="556"/>
      <c r="G71" s="448"/>
      <c r="I71" s="462"/>
      <c r="J71" s="292"/>
      <c r="K71" s="299"/>
      <c r="L71" s="292"/>
      <c r="M71" s="456"/>
      <c r="N71" s="456"/>
      <c r="O71" s="456"/>
      <c r="P71" s="292"/>
      <c r="Q71" s="292"/>
      <c r="R71" s="292"/>
      <c r="S71" s="292"/>
      <c r="T71" s="292"/>
      <c r="U71" s="456"/>
      <c r="V71" s="292"/>
      <c r="W71" s="456"/>
      <c r="X71" s="292"/>
      <c r="Y71" s="456"/>
      <c r="Z71" s="292"/>
      <c r="AA71" s="284" t="str">
        <f t="shared" si="22"/>
        <v>96-Vert emeraude 250ml</v>
      </c>
      <c r="AB71" s="285" t="str">
        <f t="shared" si="23"/>
        <v>SILK250-0096-S</v>
      </c>
      <c r="AC71" s="300"/>
      <c r="AD71" s="292"/>
      <c r="AE71" s="300"/>
      <c r="AF71" s="301"/>
      <c r="AJ71" s="437" t="s">
        <v>133</v>
      </c>
    </row>
    <row r="72" spans="1:36" x14ac:dyDescent="0.2">
      <c r="A72" s="410"/>
      <c r="B72" s="522" t="s">
        <v>118</v>
      </c>
      <c r="C72" s="523" t="s">
        <v>848</v>
      </c>
      <c r="D72" s="524">
        <v>0.7</v>
      </c>
      <c r="E72" s="525">
        <v>65.947499999999991</v>
      </c>
      <c r="F72" s="556"/>
      <c r="G72" s="448"/>
      <c r="I72" s="462"/>
      <c r="J72" s="292"/>
      <c r="K72" s="299"/>
      <c r="L72" s="292"/>
      <c r="M72" s="456"/>
      <c r="N72" s="456"/>
      <c r="O72" s="456"/>
      <c r="P72" s="292"/>
      <c r="Q72" s="292"/>
      <c r="R72" s="292"/>
      <c r="S72" s="292"/>
      <c r="T72" s="292"/>
      <c r="U72" s="456"/>
      <c r="V72" s="292"/>
      <c r="W72" s="456"/>
      <c r="X72" s="292"/>
      <c r="Y72" s="456"/>
      <c r="Z72" s="292"/>
      <c r="AA72" s="284" t="str">
        <f t="shared" si="22"/>
        <v>278-Gris Clair 250ml</v>
      </c>
      <c r="AB72" s="285" t="str">
        <f t="shared" si="23"/>
        <v>SILK250-0278-S</v>
      </c>
      <c r="AC72" s="300"/>
      <c r="AD72" s="292"/>
      <c r="AE72" s="300"/>
      <c r="AF72" s="301"/>
      <c r="AJ72" s="437" t="s">
        <v>135</v>
      </c>
    </row>
    <row r="73" spans="1:36" x14ac:dyDescent="0.2">
      <c r="A73" s="410"/>
      <c r="B73" s="522" t="s">
        <v>120</v>
      </c>
      <c r="C73" s="523" t="s">
        <v>849</v>
      </c>
      <c r="D73" s="524">
        <v>0.7</v>
      </c>
      <c r="E73" s="525">
        <v>65.947499999999991</v>
      </c>
      <c r="F73" s="556"/>
      <c r="G73" s="448"/>
      <c r="I73" s="462"/>
      <c r="J73" s="292"/>
      <c r="K73" s="299"/>
      <c r="L73" s="292"/>
      <c r="M73" s="456"/>
      <c r="N73" s="456"/>
      <c r="O73" s="456"/>
      <c r="P73" s="292"/>
      <c r="Q73" s="292"/>
      <c r="R73" s="292"/>
      <c r="S73" s="292"/>
      <c r="T73" s="292"/>
      <c r="U73" s="456"/>
      <c r="V73" s="292"/>
      <c r="W73" s="456"/>
      <c r="X73" s="292"/>
      <c r="Y73" s="456"/>
      <c r="Z73" s="292"/>
      <c r="AA73" s="284" t="str">
        <f t="shared" si="22"/>
        <v>291-Arctique 250ml</v>
      </c>
      <c r="AB73" s="285" t="str">
        <f t="shared" si="23"/>
        <v>SILK250-0291-S</v>
      </c>
      <c r="AC73" s="300"/>
      <c r="AD73" s="292"/>
      <c r="AE73" s="300"/>
      <c r="AF73" s="301"/>
      <c r="AJ73" s="437" t="s">
        <v>137</v>
      </c>
    </row>
    <row r="74" spans="1:36" x14ac:dyDescent="0.2">
      <c r="A74" s="410"/>
      <c r="B74" s="522" t="s">
        <v>1099</v>
      </c>
      <c r="C74" s="523" t="s">
        <v>1100</v>
      </c>
      <c r="D74" s="524">
        <v>0.7</v>
      </c>
      <c r="E74" s="525">
        <v>62.752499999999998</v>
      </c>
      <c r="F74" s="556"/>
      <c r="G74" s="448"/>
      <c r="I74" s="462"/>
      <c r="J74" s="292"/>
      <c r="K74" s="299"/>
      <c r="L74" s="292"/>
      <c r="M74" s="456"/>
      <c r="N74" s="456"/>
      <c r="O74" s="456"/>
      <c r="P74" s="292"/>
      <c r="Q74" s="292"/>
      <c r="R74" s="292"/>
      <c r="S74" s="292"/>
      <c r="T74" s="292"/>
      <c r="U74" s="456"/>
      <c r="V74" s="292"/>
      <c r="W74" s="456"/>
      <c r="X74" s="292"/>
      <c r="Y74" s="456"/>
      <c r="Z74" s="292"/>
      <c r="AA74" s="284" t="str">
        <f t="shared" si="22"/>
        <v>NK8101-JAUNE CLAIR</v>
      </c>
      <c r="AB74" s="285" t="str">
        <f t="shared" si="23"/>
        <v>NK8101</v>
      </c>
      <c r="AC74" s="300"/>
      <c r="AD74" s="292"/>
      <c r="AE74" s="300"/>
      <c r="AF74" s="301"/>
      <c r="AJ74" s="437" t="s">
        <v>139</v>
      </c>
    </row>
    <row r="75" spans="1:36" ht="12.75" customHeight="1" x14ac:dyDescent="0.2">
      <c r="A75" s="410"/>
      <c r="B75" s="522" t="s">
        <v>124</v>
      </c>
      <c r="C75" s="523" t="s">
        <v>1101</v>
      </c>
      <c r="D75" s="524">
        <v>0.7</v>
      </c>
      <c r="E75" s="525">
        <v>65.947499999999991</v>
      </c>
      <c r="F75" s="556"/>
      <c r="G75" s="448"/>
      <c r="I75" s="462"/>
      <c r="J75" s="292"/>
      <c r="K75" s="299"/>
      <c r="L75" s="292"/>
      <c r="M75" s="456"/>
      <c r="N75" s="456"/>
      <c r="O75" s="456"/>
      <c r="P75" s="292"/>
      <c r="Q75" s="292"/>
      <c r="R75" s="292"/>
      <c r="S75" s="292"/>
      <c r="T75" s="292"/>
      <c r="U75" s="456"/>
      <c r="V75" s="292"/>
      <c r="W75" s="456"/>
      <c r="X75" s="292"/>
      <c r="Y75" s="456"/>
      <c r="Z75" s="292"/>
      <c r="AA75" s="284" t="str">
        <f t="shared" si="22"/>
        <v>NK8102-ORANGE</v>
      </c>
      <c r="AB75" s="285" t="str">
        <f t="shared" si="23"/>
        <v>NK8102</v>
      </c>
      <c r="AC75" s="300"/>
      <c r="AD75" s="292"/>
      <c r="AE75" s="300"/>
      <c r="AF75" s="301"/>
      <c r="AJ75" s="437" t="s">
        <v>140</v>
      </c>
    </row>
    <row r="76" spans="1:36" x14ac:dyDescent="0.2">
      <c r="A76" s="410"/>
      <c r="B76" s="522" t="s">
        <v>126</v>
      </c>
      <c r="C76" s="523" t="s">
        <v>1102</v>
      </c>
      <c r="D76" s="524">
        <v>0.7</v>
      </c>
      <c r="E76" s="525">
        <v>62.752499999999998</v>
      </c>
      <c r="F76" s="556"/>
      <c r="G76" s="448"/>
      <c r="I76" s="462"/>
      <c r="J76" s="292"/>
      <c r="K76" s="299"/>
      <c r="L76" s="292"/>
      <c r="M76" s="456"/>
      <c r="N76" s="456"/>
      <c r="O76" s="456"/>
      <c r="P76" s="292"/>
      <c r="Q76" s="292"/>
      <c r="R76" s="292"/>
      <c r="S76" s="292"/>
      <c r="T76" s="292"/>
      <c r="U76" s="456"/>
      <c r="V76" s="292"/>
      <c r="W76" s="456"/>
      <c r="X76" s="292"/>
      <c r="Y76" s="456"/>
      <c r="Z76" s="292"/>
      <c r="AA76" s="284" t="str">
        <f t="shared" si="22"/>
        <v>NK8103-ROUGE</v>
      </c>
      <c r="AB76" s="285" t="str">
        <f t="shared" si="23"/>
        <v>NK8103</v>
      </c>
      <c r="AC76" s="300"/>
      <c r="AD76" s="292"/>
      <c r="AE76" s="300"/>
      <c r="AF76" s="301"/>
      <c r="AJ76" s="437" t="s">
        <v>141</v>
      </c>
    </row>
    <row r="77" spans="1:36" x14ac:dyDescent="0.2">
      <c r="A77" s="410"/>
      <c r="B77" s="522" t="s">
        <v>1103</v>
      </c>
      <c r="C77" s="523" t="s">
        <v>1226</v>
      </c>
      <c r="D77" s="524">
        <v>0.7</v>
      </c>
      <c r="E77" s="525">
        <v>65.947499999999991</v>
      </c>
      <c r="F77" s="556"/>
      <c r="G77" s="448"/>
      <c r="I77" s="462"/>
      <c r="J77" s="292"/>
      <c r="K77" s="299"/>
      <c r="L77" s="292"/>
      <c r="M77" s="456"/>
      <c r="N77" s="456"/>
      <c r="O77" s="456"/>
      <c r="P77" s="292"/>
      <c r="Q77" s="292"/>
      <c r="R77" s="292"/>
      <c r="S77" s="292"/>
      <c r="T77" s="292"/>
      <c r="U77" s="456"/>
      <c r="V77" s="292"/>
      <c r="W77" s="456"/>
      <c r="X77" s="292"/>
      <c r="Y77" s="456"/>
      <c r="Z77" s="292"/>
      <c r="AA77" s="284" t="str">
        <f t="shared" si="22"/>
        <v>NK8104-BLEU</v>
      </c>
      <c r="AB77" s="285" t="str">
        <f t="shared" si="23"/>
        <v>NK8104</v>
      </c>
      <c r="AC77" s="300"/>
      <c r="AD77" s="292"/>
      <c r="AE77" s="300"/>
      <c r="AF77" s="301"/>
      <c r="AJ77" s="437" t="s">
        <v>142</v>
      </c>
    </row>
    <row r="78" spans="1:36" x14ac:dyDescent="0.2">
      <c r="A78" s="410"/>
      <c r="B78" s="522" t="s">
        <v>1105</v>
      </c>
      <c r="C78" s="523" t="s">
        <v>1227</v>
      </c>
      <c r="D78" s="524">
        <v>0.7</v>
      </c>
      <c r="E78" s="525">
        <v>65.947499999999991</v>
      </c>
      <c r="F78" s="556"/>
      <c r="G78" s="448"/>
      <c r="I78" s="462"/>
      <c r="J78" s="292"/>
      <c r="K78" s="299"/>
      <c r="L78" s="292"/>
      <c r="M78" s="456"/>
      <c r="N78" s="456"/>
      <c r="O78" s="456"/>
      <c r="P78" s="292"/>
      <c r="Q78" s="292"/>
      <c r="R78" s="292"/>
      <c r="S78" s="292"/>
      <c r="T78" s="292"/>
      <c r="U78" s="456"/>
      <c r="V78" s="292"/>
      <c r="W78" s="456"/>
      <c r="X78" s="292"/>
      <c r="Y78" s="456"/>
      <c r="Z78" s="292"/>
      <c r="AA78" s="284" t="str">
        <f t="shared" si="22"/>
        <v>NK8105-VIOLET</v>
      </c>
      <c r="AB78" s="285" t="str">
        <f t="shared" si="23"/>
        <v>NK8105</v>
      </c>
      <c r="AC78" s="300"/>
      <c r="AD78" s="292"/>
      <c r="AE78" s="300"/>
      <c r="AF78" s="301"/>
      <c r="AJ78" s="437" t="s">
        <v>145</v>
      </c>
    </row>
    <row r="79" spans="1:36" x14ac:dyDescent="0.2">
      <c r="A79" s="410"/>
      <c r="B79" s="522" t="s">
        <v>1107</v>
      </c>
      <c r="C79" s="523" t="s">
        <v>1228</v>
      </c>
      <c r="D79" s="524">
        <v>0.7</v>
      </c>
      <c r="E79" s="525">
        <v>65.947499999999991</v>
      </c>
      <c r="F79" s="556"/>
      <c r="G79" s="448"/>
      <c r="I79" s="462"/>
      <c r="J79" s="292"/>
      <c r="K79" s="299"/>
      <c r="L79" s="292"/>
      <c r="M79" s="456"/>
      <c r="N79" s="456"/>
      <c r="O79" s="456"/>
      <c r="P79" s="292"/>
      <c r="Q79" s="292"/>
      <c r="R79" s="292"/>
      <c r="S79" s="292"/>
      <c r="T79" s="292"/>
      <c r="U79" s="456"/>
      <c r="V79" s="292"/>
      <c r="W79" s="456"/>
      <c r="X79" s="292"/>
      <c r="Y79" s="456"/>
      <c r="Z79" s="292"/>
      <c r="AA79" s="284" t="str">
        <f t="shared" si="22"/>
        <v>NK8106-VERT</v>
      </c>
      <c r="AB79" s="285" t="str">
        <f t="shared" si="23"/>
        <v>NK8106</v>
      </c>
      <c r="AC79" s="300"/>
      <c r="AD79" s="292"/>
      <c r="AE79" s="300"/>
      <c r="AF79" s="301"/>
      <c r="AJ79" s="437" t="s">
        <v>147</v>
      </c>
    </row>
    <row r="80" spans="1:36" x14ac:dyDescent="0.2">
      <c r="A80" s="410"/>
      <c r="B80" s="522" t="s">
        <v>1154</v>
      </c>
      <c r="C80" s="523" t="s">
        <v>1229</v>
      </c>
      <c r="D80" s="524">
        <v>0.7</v>
      </c>
      <c r="E80" s="525">
        <v>65.947499999999991</v>
      </c>
      <c r="F80" s="556"/>
      <c r="G80" s="448"/>
      <c r="I80" s="462"/>
      <c r="J80" s="292"/>
      <c r="K80" s="299"/>
      <c r="L80" s="292"/>
      <c r="M80" s="456"/>
      <c r="N80" s="456"/>
      <c r="O80" s="456"/>
      <c r="P80" s="292"/>
      <c r="Q80" s="292"/>
      <c r="R80" s="292"/>
      <c r="S80" s="292"/>
      <c r="T80" s="292"/>
      <c r="U80" s="456"/>
      <c r="V80" s="292"/>
      <c r="W80" s="456"/>
      <c r="X80" s="292"/>
      <c r="Y80" s="456"/>
      <c r="Z80" s="292"/>
      <c r="AA80" s="284" t="str">
        <f t="shared" si="22"/>
        <v>NK8107-BRUN</v>
      </c>
      <c r="AB80" s="285" t="str">
        <f t="shared" si="23"/>
        <v>NK8107</v>
      </c>
      <c r="AC80" s="300"/>
      <c r="AD80" s="292"/>
      <c r="AE80" s="300"/>
      <c r="AF80" s="301"/>
      <c r="AJ80" s="437" t="s">
        <v>149</v>
      </c>
    </row>
    <row r="81" spans="1:36" x14ac:dyDescent="0.2">
      <c r="A81" s="410"/>
      <c r="B81" s="522" t="s">
        <v>1155</v>
      </c>
      <c r="C81" s="523" t="s">
        <v>1230</v>
      </c>
      <c r="D81" s="524">
        <v>0.7</v>
      </c>
      <c r="E81" s="525">
        <v>65.947499999999991</v>
      </c>
      <c r="F81" s="556"/>
      <c r="G81" s="448"/>
      <c r="I81" s="462"/>
      <c r="J81" s="292"/>
      <c r="K81" s="299"/>
      <c r="L81" s="292"/>
      <c r="M81" s="456"/>
      <c r="N81" s="456"/>
      <c r="O81" s="456"/>
      <c r="P81" s="292"/>
      <c r="Q81" s="292"/>
      <c r="R81" s="292"/>
      <c r="S81" s="292"/>
      <c r="T81" s="292"/>
      <c r="U81" s="456"/>
      <c r="V81" s="292"/>
      <c r="W81" s="456"/>
      <c r="X81" s="292"/>
      <c r="Y81" s="456"/>
      <c r="Z81" s="292"/>
      <c r="AA81" s="284" t="str">
        <f t="shared" si="22"/>
        <v>NK8108-NOIR JAIE</v>
      </c>
      <c r="AB81" s="285" t="str">
        <f t="shared" si="23"/>
        <v>NK8108</v>
      </c>
      <c r="AC81" s="300"/>
      <c r="AD81" s="292"/>
      <c r="AE81" s="300"/>
      <c r="AF81" s="301"/>
      <c r="AJ81" s="437" t="s">
        <v>150</v>
      </c>
    </row>
    <row r="82" spans="1:36" x14ac:dyDescent="0.2">
      <c r="A82" s="410"/>
      <c r="B82" s="522" t="s">
        <v>998</v>
      </c>
      <c r="C82" s="526" t="s">
        <v>999</v>
      </c>
      <c r="D82" s="524">
        <v>0.65</v>
      </c>
      <c r="E82" s="525">
        <v>56.070000000000007</v>
      </c>
      <c r="F82" s="556"/>
      <c r="G82" s="448"/>
      <c r="I82" s="462"/>
      <c r="J82" s="292"/>
      <c r="K82" s="299"/>
      <c r="L82" s="292"/>
      <c r="M82" s="456"/>
      <c r="N82" s="456"/>
      <c r="O82" s="456"/>
      <c r="P82" s="292"/>
      <c r="Q82" s="292"/>
      <c r="R82" s="292"/>
      <c r="S82" s="292"/>
      <c r="T82" s="292"/>
      <c r="U82" s="456"/>
      <c r="V82" s="292"/>
      <c r="W82" s="456"/>
      <c r="X82" s="292"/>
      <c r="Y82" s="456"/>
      <c r="Z82" s="292"/>
      <c r="AA82" s="284" t="str">
        <f t="shared" si="22"/>
        <v>NK8109-ROUGE VIN</v>
      </c>
      <c r="AB82" s="285" t="str">
        <f t="shared" si="23"/>
        <v>NK8109</v>
      </c>
      <c r="AC82" s="300"/>
      <c r="AD82" s="292"/>
      <c r="AE82" s="300"/>
      <c r="AF82" s="301"/>
      <c r="AJ82" s="437" t="s">
        <v>151</v>
      </c>
    </row>
    <row r="83" spans="1:36" ht="12.75" customHeight="1" x14ac:dyDescent="0.2">
      <c r="A83" s="410"/>
      <c r="B83" s="522" t="s">
        <v>1000</v>
      </c>
      <c r="C83" s="526" t="s">
        <v>1001</v>
      </c>
      <c r="D83" s="524">
        <v>0.65</v>
      </c>
      <c r="E83" s="525">
        <v>56.070000000000007</v>
      </c>
      <c r="F83" s="556"/>
      <c r="G83" s="448"/>
      <c r="I83" s="462"/>
      <c r="J83" s="292"/>
      <c r="K83" s="299"/>
      <c r="L83" s="292"/>
      <c r="M83" s="456"/>
      <c r="N83" s="456"/>
      <c r="O83" s="456"/>
      <c r="P83" s="292"/>
      <c r="Q83" s="292"/>
      <c r="R83" s="292"/>
      <c r="S83" s="292"/>
      <c r="T83" s="292"/>
      <c r="U83" s="456"/>
      <c r="V83" s="292"/>
      <c r="W83" s="456"/>
      <c r="X83" s="292"/>
      <c r="Y83" s="456"/>
      <c r="Z83" s="292"/>
      <c r="AA83" s="284" t="str">
        <f t="shared" si="22"/>
        <v>NK8110-BLEU MARINE</v>
      </c>
      <c r="AB83" s="285" t="str">
        <f t="shared" si="23"/>
        <v>NK8110</v>
      </c>
      <c r="AC83" s="300"/>
      <c r="AD83" s="292"/>
      <c r="AE83" s="300"/>
      <c r="AF83" s="301"/>
      <c r="AJ83" s="437" t="s">
        <v>152</v>
      </c>
    </row>
    <row r="84" spans="1:36" x14ac:dyDescent="0.2">
      <c r="A84" s="410"/>
      <c r="B84" s="522" t="s">
        <v>1002</v>
      </c>
      <c r="C84" s="526" t="s">
        <v>1003</v>
      </c>
      <c r="D84" s="524">
        <v>0.65</v>
      </c>
      <c r="E84" s="525">
        <v>56.070000000000007</v>
      </c>
      <c r="F84" s="556"/>
      <c r="G84" s="448"/>
      <c r="I84" s="462"/>
      <c r="J84" s="292"/>
      <c r="K84" s="299"/>
      <c r="L84" s="292"/>
      <c r="M84" s="456"/>
      <c r="N84" s="456"/>
      <c r="O84" s="456"/>
      <c r="P84" s="292"/>
      <c r="Q84" s="292"/>
      <c r="R84" s="292"/>
      <c r="S84" s="292"/>
      <c r="T84" s="292"/>
      <c r="U84" s="456"/>
      <c r="V84" s="292"/>
      <c r="W84" s="456"/>
      <c r="X84" s="292"/>
      <c r="Y84" s="456"/>
      <c r="Z84" s="292"/>
      <c r="AA84" s="284" t="str">
        <f t="shared" ref="AA84:AA105" si="26">C238</f>
        <v>NK8111-BRUN CLAIR</v>
      </c>
      <c r="AB84" s="285" t="str">
        <f t="shared" ref="AB84:AB105" si="27">B238</f>
        <v>NK8111</v>
      </c>
      <c r="AC84" s="300"/>
      <c r="AD84" s="292"/>
      <c r="AE84" s="300"/>
      <c r="AF84" s="301"/>
      <c r="AJ84" s="437" t="s">
        <v>153</v>
      </c>
    </row>
    <row r="85" spans="1:36" x14ac:dyDescent="0.2">
      <c r="A85" s="410"/>
      <c r="B85" s="522" t="s">
        <v>1231</v>
      </c>
      <c r="C85" s="526" t="s">
        <v>1232</v>
      </c>
      <c r="D85" s="524">
        <v>0.65</v>
      </c>
      <c r="E85" s="525">
        <v>56.070000000000007</v>
      </c>
      <c r="F85" s="556"/>
      <c r="G85" s="448"/>
      <c r="I85" s="462"/>
      <c r="J85" s="292"/>
      <c r="K85" s="299"/>
      <c r="L85" s="292"/>
      <c r="M85" s="456"/>
      <c r="N85" s="456"/>
      <c r="O85" s="456"/>
      <c r="P85" s="292"/>
      <c r="Q85" s="292"/>
      <c r="R85" s="292"/>
      <c r="S85" s="292"/>
      <c r="T85" s="292"/>
      <c r="U85" s="456"/>
      <c r="V85" s="292"/>
      <c r="W85" s="456"/>
      <c r="X85" s="292"/>
      <c r="Y85" s="456"/>
      <c r="Z85" s="292"/>
      <c r="AA85" s="284" t="str">
        <f t="shared" si="26"/>
        <v>NK8112-VERT FONCÉ</v>
      </c>
      <c r="AB85" s="285" t="str">
        <f t="shared" si="27"/>
        <v>NK8112</v>
      </c>
      <c r="AC85" s="300"/>
      <c r="AD85" s="292"/>
      <c r="AE85" s="300"/>
      <c r="AF85" s="301"/>
      <c r="AJ85" s="437" t="s">
        <v>154</v>
      </c>
    </row>
    <row r="86" spans="1:36" x14ac:dyDescent="0.2">
      <c r="A86" s="410"/>
      <c r="B86" s="522" t="s">
        <v>1004</v>
      </c>
      <c r="C86" s="526" t="s">
        <v>1005</v>
      </c>
      <c r="D86" s="524">
        <v>0.65</v>
      </c>
      <c r="E86" s="525">
        <v>56.070000000000007</v>
      </c>
      <c r="F86" s="556"/>
      <c r="G86" s="448"/>
      <c r="I86" s="462"/>
      <c r="J86" s="292"/>
      <c r="K86" s="299"/>
      <c r="L86" s="292"/>
      <c r="M86" s="456"/>
      <c r="N86" s="456"/>
      <c r="O86" s="456"/>
      <c r="P86" s="292"/>
      <c r="Q86" s="292"/>
      <c r="R86" s="292"/>
      <c r="S86" s="292"/>
      <c r="T86" s="292"/>
      <c r="U86" s="456"/>
      <c r="V86" s="292"/>
      <c r="W86" s="456"/>
      <c r="X86" s="292"/>
      <c r="Y86" s="456"/>
      <c r="Z86" s="292"/>
      <c r="AA86" s="284" t="str">
        <f t="shared" si="26"/>
        <v>NK8113-BLEU TURQUOISE</v>
      </c>
      <c r="AB86" s="285" t="str">
        <f t="shared" si="27"/>
        <v>NK8113</v>
      </c>
      <c r="AC86" s="300"/>
      <c r="AD86" s="292"/>
      <c r="AE86" s="300"/>
      <c r="AF86" s="301"/>
      <c r="AJ86" s="437" t="s">
        <v>155</v>
      </c>
    </row>
    <row r="87" spans="1:36" x14ac:dyDescent="0.2">
      <c r="A87" s="410"/>
      <c r="B87" s="522" t="s">
        <v>1006</v>
      </c>
      <c r="C87" s="526" t="s">
        <v>1007</v>
      </c>
      <c r="D87" s="524">
        <v>0.65</v>
      </c>
      <c r="E87" s="525">
        <v>56.070000000000007</v>
      </c>
      <c r="F87" s="556"/>
      <c r="G87" s="448"/>
      <c r="I87" s="462"/>
      <c r="J87" s="292"/>
      <c r="K87" s="299"/>
      <c r="L87" s="292"/>
      <c r="M87" s="456"/>
      <c r="N87" s="456"/>
      <c r="O87" s="456"/>
      <c r="P87" s="292"/>
      <c r="Q87" s="292"/>
      <c r="R87" s="292"/>
      <c r="S87" s="292"/>
      <c r="T87" s="292"/>
      <c r="U87" s="456"/>
      <c r="V87" s="292"/>
      <c r="W87" s="456"/>
      <c r="X87" s="292"/>
      <c r="Y87" s="456"/>
      <c r="Z87" s="292"/>
      <c r="AA87" s="284" t="str">
        <f t="shared" si="26"/>
        <v>NK8114-ROSE FONCE</v>
      </c>
      <c r="AB87" s="285" t="str">
        <f t="shared" si="27"/>
        <v>NK8114</v>
      </c>
      <c r="AC87" s="300"/>
      <c r="AD87" s="292"/>
      <c r="AE87" s="300"/>
      <c r="AF87" s="301"/>
      <c r="AJ87" s="437" t="s">
        <v>156</v>
      </c>
    </row>
    <row r="88" spans="1:36" x14ac:dyDescent="0.2">
      <c r="A88" s="410"/>
      <c r="B88" s="522" t="s">
        <v>1233</v>
      </c>
      <c r="C88" s="523" t="s">
        <v>1234</v>
      </c>
      <c r="D88" s="524">
        <v>0.7</v>
      </c>
      <c r="E88" s="525">
        <v>56.97</v>
      </c>
      <c r="F88" s="556"/>
      <c r="G88" s="463"/>
      <c r="I88" s="462"/>
      <c r="J88" s="292"/>
      <c r="K88" s="299"/>
      <c r="L88" s="292"/>
      <c r="M88" s="456"/>
      <c r="N88" s="456"/>
      <c r="O88" s="456"/>
      <c r="P88" s="292"/>
      <c r="Q88" s="292"/>
      <c r="R88" s="292"/>
      <c r="S88" s="292"/>
      <c r="T88" s="292"/>
      <c r="U88" s="456"/>
      <c r="V88" s="292"/>
      <c r="W88" s="456"/>
      <c r="X88" s="292"/>
      <c r="Y88" s="456"/>
      <c r="Z88" s="292"/>
      <c r="AA88" s="284" t="str">
        <f t="shared" si="26"/>
        <v>NK8115-JAUNE OR</v>
      </c>
      <c r="AB88" s="285" t="str">
        <f t="shared" si="27"/>
        <v>NK8115</v>
      </c>
      <c r="AC88" s="300"/>
      <c r="AD88" s="292"/>
      <c r="AE88" s="300"/>
      <c r="AF88" s="301"/>
      <c r="AJ88" s="437" t="s">
        <v>157</v>
      </c>
    </row>
    <row r="89" spans="1:36" x14ac:dyDescent="0.2">
      <c r="A89" s="410"/>
      <c r="B89" s="522" t="s">
        <v>76</v>
      </c>
      <c r="C89" s="523" t="s">
        <v>997</v>
      </c>
      <c r="D89" s="524">
        <v>0.7</v>
      </c>
      <c r="E89" s="525">
        <v>60.300000000000004</v>
      </c>
      <c r="F89" s="556"/>
      <c r="G89" s="463"/>
      <c r="I89" s="462"/>
      <c r="J89" s="292"/>
      <c r="K89" s="299"/>
      <c r="L89" s="292"/>
      <c r="M89" s="456"/>
      <c r="N89" s="456"/>
      <c r="O89" s="456"/>
      <c r="P89" s="292"/>
      <c r="Q89" s="292"/>
      <c r="R89" s="292"/>
      <c r="S89" s="292"/>
      <c r="T89" s="292"/>
      <c r="U89" s="456"/>
      <c r="V89" s="292"/>
      <c r="W89" s="456"/>
      <c r="X89" s="292"/>
      <c r="Y89" s="456"/>
      <c r="Z89" s="292"/>
      <c r="AA89" s="284" t="str">
        <f t="shared" si="26"/>
        <v>NK8116-ROSE ANTIQUE</v>
      </c>
      <c r="AB89" s="285" t="str">
        <f t="shared" si="27"/>
        <v>NK8116</v>
      </c>
      <c r="AC89" s="300"/>
      <c r="AD89" s="292"/>
      <c r="AE89" s="300"/>
      <c r="AF89" s="301"/>
      <c r="AJ89" s="437" t="s">
        <v>158</v>
      </c>
    </row>
    <row r="90" spans="1:36" x14ac:dyDescent="0.2">
      <c r="A90" s="410"/>
      <c r="B90" s="522" t="s">
        <v>1235</v>
      </c>
      <c r="C90" s="523" t="s">
        <v>1236</v>
      </c>
      <c r="D90" s="524">
        <v>0.7</v>
      </c>
      <c r="E90" s="525">
        <v>56.97</v>
      </c>
      <c r="F90" s="556"/>
      <c r="G90" s="448"/>
      <c r="I90" s="462"/>
      <c r="J90" s="292"/>
      <c r="K90" s="299"/>
      <c r="L90" s="292"/>
      <c r="M90" s="456"/>
      <c r="N90" s="456"/>
      <c r="O90" s="456"/>
      <c r="P90" s="292"/>
      <c r="Q90" s="292"/>
      <c r="R90" s="292"/>
      <c r="S90" s="292"/>
      <c r="T90" s="292"/>
      <c r="U90" s="456"/>
      <c r="V90" s="292"/>
      <c r="W90" s="456"/>
      <c r="X90" s="292"/>
      <c r="Y90" s="456"/>
      <c r="Z90" s="292"/>
      <c r="AA90" s="284" t="str">
        <f t="shared" si="26"/>
        <v>NK8117-ROUGE BORDEAUX</v>
      </c>
      <c r="AB90" s="285" t="str">
        <f t="shared" si="27"/>
        <v>NK8117</v>
      </c>
      <c r="AC90" s="300"/>
      <c r="AD90" s="292"/>
      <c r="AE90" s="300"/>
      <c r="AF90" s="301"/>
      <c r="AJ90" s="437" t="s">
        <v>159</v>
      </c>
    </row>
    <row r="91" spans="1:36" x14ac:dyDescent="0.2">
      <c r="A91" s="410"/>
      <c r="B91" s="522" t="s">
        <v>131</v>
      </c>
      <c r="C91" s="523" t="s">
        <v>1109</v>
      </c>
      <c r="D91" s="524">
        <v>0.7</v>
      </c>
      <c r="E91" s="525">
        <v>65.947499999999991</v>
      </c>
      <c r="F91" s="556"/>
      <c r="G91" s="448"/>
      <c r="I91" s="462"/>
      <c r="J91" s="292"/>
      <c r="K91" s="299"/>
      <c r="L91" s="292"/>
      <c r="M91" s="456"/>
      <c r="N91" s="456"/>
      <c r="O91" s="456"/>
      <c r="P91" s="292"/>
      <c r="Q91" s="292"/>
      <c r="R91" s="292"/>
      <c r="S91" s="292"/>
      <c r="T91" s="292"/>
      <c r="U91" s="456"/>
      <c r="V91" s="292"/>
      <c r="W91" s="456"/>
      <c r="X91" s="292"/>
      <c r="Y91" s="456"/>
      <c r="Z91" s="292"/>
      <c r="AA91" s="284" t="str">
        <f t="shared" si="26"/>
        <v>NK8118-SYRINGUA-FLIEDER</v>
      </c>
      <c r="AB91" s="285" t="str">
        <f t="shared" si="27"/>
        <v>NK8118</v>
      </c>
      <c r="AC91" s="300"/>
      <c r="AD91" s="292"/>
      <c r="AE91" s="300"/>
      <c r="AF91" s="301"/>
      <c r="AJ91" s="437" t="s">
        <v>160</v>
      </c>
    </row>
    <row r="92" spans="1:36" x14ac:dyDescent="0.2">
      <c r="A92" s="410"/>
      <c r="B92" s="522" t="s">
        <v>78</v>
      </c>
      <c r="C92" s="523" t="s">
        <v>1237</v>
      </c>
      <c r="D92" s="524">
        <v>0.7</v>
      </c>
      <c r="E92" s="525">
        <v>65.924999999999997</v>
      </c>
      <c r="F92" s="556"/>
      <c r="G92" s="448"/>
      <c r="I92" s="462"/>
      <c r="J92" s="292"/>
      <c r="K92" s="299"/>
      <c r="L92" s="292"/>
      <c r="M92" s="456"/>
      <c r="N92" s="456"/>
      <c r="O92" s="456"/>
      <c r="P92" s="292"/>
      <c r="Q92" s="292"/>
      <c r="R92" s="292"/>
      <c r="S92" s="292"/>
      <c r="T92" s="292"/>
      <c r="U92" s="456"/>
      <c r="V92" s="292"/>
      <c r="W92" s="456"/>
      <c r="X92" s="292"/>
      <c r="Y92" s="456"/>
      <c r="Z92" s="292"/>
      <c r="AA92" s="284" t="str">
        <f t="shared" si="26"/>
        <v>NK8119-BLEU PIGEON</v>
      </c>
      <c r="AB92" s="285" t="str">
        <f t="shared" si="27"/>
        <v>NK8119</v>
      </c>
      <c r="AC92" s="300"/>
      <c r="AD92" s="292"/>
      <c r="AE92" s="300"/>
      <c r="AF92" s="301"/>
      <c r="AJ92" s="437" t="s">
        <v>161</v>
      </c>
    </row>
    <row r="93" spans="1:36" x14ac:dyDescent="0.2">
      <c r="A93" s="410"/>
      <c r="B93" s="522" t="s">
        <v>134</v>
      </c>
      <c r="C93" s="523" t="s">
        <v>1110</v>
      </c>
      <c r="D93" s="524">
        <v>0.7</v>
      </c>
      <c r="E93" s="525">
        <v>71.054999999999993</v>
      </c>
      <c r="F93" s="556"/>
      <c r="G93" s="448"/>
      <c r="I93" s="462"/>
      <c r="J93" s="292"/>
      <c r="K93" s="299"/>
      <c r="L93" s="292"/>
      <c r="M93" s="456"/>
      <c r="N93" s="456"/>
      <c r="O93" s="456"/>
      <c r="P93" s="292"/>
      <c r="Q93" s="292"/>
      <c r="R93" s="292"/>
      <c r="S93" s="292"/>
      <c r="T93" s="292"/>
      <c r="U93" s="456"/>
      <c r="V93" s="292"/>
      <c r="W93" s="456"/>
      <c r="X93" s="292"/>
      <c r="Y93" s="456"/>
      <c r="Z93" s="292"/>
      <c r="AA93" s="284" t="str">
        <f t="shared" si="26"/>
        <v>NK8120-VERT OLIVE CLAIRE</v>
      </c>
      <c r="AB93" s="285" t="str">
        <f t="shared" si="27"/>
        <v>NK8120</v>
      </c>
      <c r="AC93" s="300"/>
      <c r="AD93" s="292"/>
      <c r="AE93" s="300"/>
      <c r="AF93" s="301"/>
      <c r="AJ93" s="437" t="s">
        <v>162</v>
      </c>
    </row>
    <row r="94" spans="1:36" x14ac:dyDescent="0.2">
      <c r="A94" s="410"/>
      <c r="B94" s="522" t="s">
        <v>136</v>
      </c>
      <c r="C94" s="523" t="s">
        <v>1111</v>
      </c>
      <c r="D94" s="524">
        <v>0.7</v>
      </c>
      <c r="E94" s="525">
        <v>65.924999999999997</v>
      </c>
      <c r="F94" s="556"/>
      <c r="G94" s="448"/>
      <c r="I94" s="462"/>
      <c r="J94" s="292"/>
      <c r="K94" s="299"/>
      <c r="L94" s="292"/>
      <c r="M94" s="456"/>
      <c r="N94" s="456"/>
      <c r="O94" s="456"/>
      <c r="P94" s="292"/>
      <c r="Q94" s="292"/>
      <c r="R94" s="292"/>
      <c r="S94" s="292"/>
      <c r="T94" s="292"/>
      <c r="U94" s="456"/>
      <c r="V94" s="292"/>
      <c r="W94" s="456"/>
      <c r="X94" s="292"/>
      <c r="Y94" s="456"/>
      <c r="Z94" s="292"/>
      <c r="AA94" s="284" t="str">
        <f t="shared" si="26"/>
        <v>NK8121-JAUNE CITRON CLAIRE</v>
      </c>
      <c r="AB94" s="285" t="str">
        <f t="shared" si="27"/>
        <v>NK8121</v>
      </c>
      <c r="AC94" s="300"/>
      <c r="AD94" s="292"/>
      <c r="AE94" s="300"/>
      <c r="AF94" s="301"/>
      <c r="AJ94" s="437" t="s">
        <v>163</v>
      </c>
    </row>
    <row r="95" spans="1:36" x14ac:dyDescent="0.2">
      <c r="A95" s="410"/>
      <c r="B95" s="522" t="s">
        <v>138</v>
      </c>
      <c r="C95" s="523" t="s">
        <v>1112</v>
      </c>
      <c r="D95" s="524">
        <v>0.7</v>
      </c>
      <c r="E95" s="525">
        <v>42.457500000000003</v>
      </c>
      <c r="F95" s="556"/>
      <c r="G95" s="448"/>
      <c r="I95" s="462"/>
      <c r="J95" s="292"/>
      <c r="K95" s="299"/>
      <c r="L95" s="292"/>
      <c r="M95" s="456"/>
      <c r="N95" s="456"/>
      <c r="O95" s="456"/>
      <c r="P95" s="292"/>
      <c r="Q95" s="292"/>
      <c r="R95" s="292"/>
      <c r="S95" s="292"/>
      <c r="T95" s="292"/>
      <c r="U95" s="456"/>
      <c r="V95" s="292"/>
      <c r="W95" s="456"/>
      <c r="X95" s="292"/>
      <c r="Y95" s="456"/>
      <c r="Z95" s="292"/>
      <c r="AA95" s="284" t="str">
        <f t="shared" si="26"/>
        <v>NK8122-JAUNE SOLEIL</v>
      </c>
      <c r="AB95" s="285" t="str">
        <f t="shared" si="27"/>
        <v>NK8122</v>
      </c>
      <c r="AC95" s="300"/>
      <c r="AD95" s="292"/>
      <c r="AE95" s="300"/>
      <c r="AF95" s="301"/>
      <c r="AJ95" s="437" t="s">
        <v>165</v>
      </c>
    </row>
    <row r="96" spans="1:36" x14ac:dyDescent="0.2">
      <c r="A96" s="410"/>
      <c r="B96" s="522" t="s">
        <v>1238</v>
      </c>
      <c r="C96" s="523" t="s">
        <v>1239</v>
      </c>
      <c r="D96" s="524">
        <v>0.7</v>
      </c>
      <c r="E96" s="525">
        <v>42.457500000000003</v>
      </c>
      <c r="F96" s="556"/>
      <c r="G96" s="448"/>
      <c r="I96" s="462"/>
      <c r="J96" s="292"/>
      <c r="K96" s="299"/>
      <c r="L96" s="292"/>
      <c r="M96" s="456"/>
      <c r="N96" s="456"/>
      <c r="O96" s="456"/>
      <c r="P96" s="292"/>
      <c r="Q96" s="292"/>
      <c r="R96" s="292"/>
      <c r="S96" s="292"/>
      <c r="T96" s="292"/>
      <c r="U96" s="456"/>
      <c r="V96" s="292"/>
      <c r="W96" s="456"/>
      <c r="X96" s="292"/>
      <c r="Y96" s="456"/>
      <c r="Z96" s="292"/>
      <c r="AA96" s="284" t="str">
        <f t="shared" si="26"/>
        <v>NK8123-ROUGE ROSE</v>
      </c>
      <c r="AB96" s="285" t="str">
        <f t="shared" si="27"/>
        <v>NK8123</v>
      </c>
      <c r="AC96" s="300"/>
      <c r="AD96" s="292"/>
      <c r="AE96" s="300"/>
      <c r="AF96" s="301"/>
      <c r="AJ96" s="437" t="s">
        <v>166</v>
      </c>
    </row>
    <row r="97" spans="1:38" x14ac:dyDescent="0.2">
      <c r="A97" s="410"/>
      <c r="B97" s="293"/>
      <c r="C97" s="294"/>
      <c r="D97" s="457"/>
      <c r="E97" s="458"/>
      <c r="F97" s="556"/>
      <c r="G97" s="448"/>
      <c r="I97" s="462"/>
      <c r="J97" s="292"/>
      <c r="K97" s="299"/>
      <c r="L97" s="292"/>
      <c r="M97" s="456"/>
      <c r="N97" s="456"/>
      <c r="O97" s="456"/>
      <c r="P97" s="292"/>
      <c r="Q97" s="292"/>
      <c r="R97" s="292"/>
      <c r="S97" s="292"/>
      <c r="T97" s="292"/>
      <c r="U97" s="456"/>
      <c r="V97" s="292"/>
      <c r="W97" s="456"/>
      <c r="X97" s="292"/>
      <c r="Y97" s="456"/>
      <c r="Z97" s="292"/>
      <c r="AA97" s="284" t="str">
        <f t="shared" si="26"/>
        <v>NK8124-ROSE BRILLANT</v>
      </c>
      <c r="AB97" s="285" t="str">
        <f t="shared" si="27"/>
        <v>NK8124</v>
      </c>
      <c r="AC97" s="300"/>
      <c r="AD97" s="292"/>
      <c r="AE97" s="300"/>
      <c r="AF97" s="301"/>
      <c r="AJ97" s="437" t="s">
        <v>167</v>
      </c>
    </row>
    <row r="98" spans="1:38" ht="12.75" customHeight="1" thickBot="1" x14ac:dyDescent="0.25">
      <c r="A98" s="410"/>
      <c r="B98" s="295"/>
      <c r="C98" s="296"/>
      <c r="D98" s="459"/>
      <c r="E98" s="460"/>
      <c r="F98" s="557"/>
      <c r="G98" s="448"/>
      <c r="I98" s="462"/>
      <c r="J98" s="292"/>
      <c r="K98" s="299"/>
      <c r="L98" s="292"/>
      <c r="M98" s="456"/>
      <c r="N98" s="456"/>
      <c r="O98" s="456"/>
      <c r="P98" s="292"/>
      <c r="Q98" s="292"/>
      <c r="R98" s="292"/>
      <c r="S98" s="292"/>
      <c r="T98" s="292"/>
      <c r="U98" s="456"/>
      <c r="V98" s="292"/>
      <c r="W98" s="456"/>
      <c r="X98" s="292"/>
      <c r="Y98" s="456"/>
      <c r="Z98" s="292"/>
      <c r="AA98" s="284" t="str">
        <f t="shared" si="26"/>
        <v>NK8125-BLEU AZUR CLAIRE</v>
      </c>
      <c r="AB98" s="285" t="str">
        <f t="shared" si="27"/>
        <v>NK8125</v>
      </c>
      <c r="AC98" s="300"/>
      <c r="AD98" s="292"/>
      <c r="AE98" s="300"/>
      <c r="AF98" s="301"/>
      <c r="AJ98" s="437" t="s">
        <v>169</v>
      </c>
    </row>
    <row r="99" spans="1:38" x14ac:dyDescent="0.2">
      <c r="A99" s="410"/>
      <c r="B99" s="529" t="s">
        <v>70</v>
      </c>
      <c r="C99" s="530" t="s">
        <v>1114</v>
      </c>
      <c r="D99" s="520">
        <v>0.7</v>
      </c>
      <c r="E99" s="531">
        <v>69.84</v>
      </c>
      <c r="F99" s="555" t="s">
        <v>144</v>
      </c>
      <c r="G99" s="448"/>
      <c r="I99" s="462"/>
      <c r="J99" s="292"/>
      <c r="K99" s="299"/>
      <c r="L99" s="292"/>
      <c r="M99" s="456"/>
      <c r="N99" s="456"/>
      <c r="O99" s="456"/>
      <c r="P99" s="292"/>
      <c r="Q99" s="292"/>
      <c r="R99" s="292"/>
      <c r="S99" s="292"/>
      <c r="T99" s="292"/>
      <c r="U99" s="456"/>
      <c r="V99" s="292"/>
      <c r="W99" s="456"/>
      <c r="X99" s="292"/>
      <c r="Y99" s="456"/>
      <c r="Z99" s="292"/>
      <c r="AA99" s="284" t="str">
        <f t="shared" si="26"/>
        <v>NK8126-VERT FOUGÈRE</v>
      </c>
      <c r="AB99" s="285" t="str">
        <f t="shared" si="27"/>
        <v>NK8126</v>
      </c>
      <c r="AC99" s="300"/>
      <c r="AD99" s="292"/>
      <c r="AE99" s="300"/>
      <c r="AF99" s="301"/>
      <c r="AJ99" s="437" t="s">
        <v>170</v>
      </c>
    </row>
    <row r="100" spans="1:38" ht="12.75" customHeight="1" x14ac:dyDescent="0.2">
      <c r="A100" s="410"/>
      <c r="B100" s="532" t="s">
        <v>1008</v>
      </c>
      <c r="C100" s="533" t="s">
        <v>1009</v>
      </c>
      <c r="D100" s="524">
        <v>0.7</v>
      </c>
      <c r="E100" s="525">
        <v>56.070000000000007</v>
      </c>
      <c r="F100" s="556"/>
      <c r="G100" s="448"/>
      <c r="I100" s="462"/>
      <c r="J100" s="292"/>
      <c r="K100" s="299"/>
      <c r="L100" s="292"/>
      <c r="M100" s="456"/>
      <c r="N100" s="456"/>
      <c r="O100" s="456"/>
      <c r="P100" s="292"/>
      <c r="Q100" s="292"/>
      <c r="R100" s="292"/>
      <c r="S100" s="292"/>
      <c r="T100" s="292"/>
      <c r="U100" s="456"/>
      <c r="V100" s="292"/>
      <c r="W100" s="456"/>
      <c r="X100" s="292"/>
      <c r="Y100" s="456"/>
      <c r="Z100" s="292"/>
      <c r="AA100" s="284" t="str">
        <f t="shared" si="26"/>
        <v>NK8127-VERT MENTHE</v>
      </c>
      <c r="AB100" s="285" t="str">
        <f t="shared" si="27"/>
        <v>NK8127</v>
      </c>
      <c r="AC100" s="300"/>
      <c r="AD100" s="292"/>
      <c r="AE100" s="300"/>
      <c r="AF100" s="301"/>
      <c r="AJ100" s="437" t="s">
        <v>171</v>
      </c>
    </row>
    <row r="101" spans="1:38" x14ac:dyDescent="0.2">
      <c r="A101" s="410"/>
      <c r="B101" s="532" t="s">
        <v>1010</v>
      </c>
      <c r="C101" s="533" t="s">
        <v>1011</v>
      </c>
      <c r="D101" s="524">
        <v>0.7</v>
      </c>
      <c r="E101" s="525">
        <v>56.070000000000007</v>
      </c>
      <c r="F101" s="556"/>
      <c r="G101" s="448"/>
      <c r="I101" s="462"/>
      <c r="J101" s="292"/>
      <c r="K101" s="299"/>
      <c r="L101" s="292"/>
      <c r="M101" s="456"/>
      <c r="N101" s="456"/>
      <c r="O101" s="456"/>
      <c r="P101" s="292"/>
      <c r="Q101" s="292"/>
      <c r="R101" s="292"/>
      <c r="S101" s="292"/>
      <c r="T101" s="292"/>
      <c r="U101" s="456"/>
      <c r="V101" s="292"/>
      <c r="W101" s="456"/>
      <c r="X101" s="292"/>
      <c r="Y101" s="456"/>
      <c r="Z101" s="292"/>
      <c r="AA101" s="284" t="str">
        <f t="shared" si="26"/>
        <v>NK8128-POURPRE</v>
      </c>
      <c r="AB101" s="285" t="str">
        <f t="shared" si="27"/>
        <v>NK8128</v>
      </c>
      <c r="AC101" s="300"/>
      <c r="AD101" s="292"/>
      <c r="AE101" s="300"/>
      <c r="AF101" s="301"/>
      <c r="AJ101" s="437" t="s">
        <v>172</v>
      </c>
    </row>
    <row r="102" spans="1:38" x14ac:dyDescent="0.2">
      <c r="A102" s="410"/>
      <c r="B102" s="532" t="s">
        <v>1012</v>
      </c>
      <c r="C102" s="533" t="s">
        <v>1013</v>
      </c>
      <c r="D102" s="524">
        <v>0.7</v>
      </c>
      <c r="E102" s="525">
        <v>56.070000000000007</v>
      </c>
      <c r="F102" s="556"/>
      <c r="G102" s="448"/>
      <c r="I102" s="462"/>
      <c r="J102" s="292"/>
      <c r="K102" s="299"/>
      <c r="L102" s="292"/>
      <c r="M102" s="456"/>
      <c r="N102" s="456"/>
      <c r="O102" s="456"/>
      <c r="P102" s="292"/>
      <c r="Q102" s="292"/>
      <c r="R102" s="292"/>
      <c r="S102" s="292"/>
      <c r="T102" s="292"/>
      <c r="U102" s="456"/>
      <c r="V102" s="292"/>
      <c r="W102" s="456"/>
      <c r="X102" s="292"/>
      <c r="Y102" s="456"/>
      <c r="Z102" s="292"/>
      <c r="AA102" s="284" t="str">
        <f t="shared" si="26"/>
        <v>NK8129-ROUGE ORCHIDÉE</v>
      </c>
      <c r="AB102" s="285" t="str">
        <f t="shared" si="27"/>
        <v>NK8129</v>
      </c>
      <c r="AC102" s="300"/>
      <c r="AD102" s="292"/>
      <c r="AE102" s="300"/>
      <c r="AF102" s="301"/>
      <c r="AJ102" s="302" t="s">
        <v>173</v>
      </c>
      <c r="AL102" s="2"/>
    </row>
    <row r="103" spans="1:38" x14ac:dyDescent="0.2">
      <c r="A103" s="410"/>
      <c r="B103" s="293"/>
      <c r="C103" s="294"/>
      <c r="D103" s="457"/>
      <c r="E103" s="458"/>
      <c r="F103" s="556"/>
      <c r="G103" s="448"/>
      <c r="I103" s="462"/>
      <c r="J103" s="292"/>
      <c r="K103" s="299"/>
      <c r="L103" s="292"/>
      <c r="M103" s="456"/>
      <c r="N103" s="456"/>
      <c r="O103" s="456"/>
      <c r="P103" s="292"/>
      <c r="Q103" s="292"/>
      <c r="R103" s="292"/>
      <c r="S103" s="292"/>
      <c r="T103" s="292"/>
      <c r="U103" s="456"/>
      <c r="V103" s="292"/>
      <c r="W103" s="456"/>
      <c r="X103" s="292"/>
      <c r="Y103" s="456"/>
      <c r="Z103" s="292"/>
      <c r="AA103" s="284" t="str">
        <f t="shared" si="26"/>
        <v>NK8132-BLEU ROYAL</v>
      </c>
      <c r="AB103" s="285" t="str">
        <f t="shared" si="27"/>
        <v>NK8132</v>
      </c>
      <c r="AC103" s="300"/>
      <c r="AD103" s="292"/>
      <c r="AE103" s="300"/>
      <c r="AF103" s="301"/>
      <c r="AJ103" s="302" t="s">
        <v>174</v>
      </c>
      <c r="AL103" s="2"/>
    </row>
    <row r="104" spans="1:38" ht="13.5" thickBot="1" x14ac:dyDescent="0.25">
      <c r="A104" s="410"/>
      <c r="B104" s="295"/>
      <c r="C104" s="296"/>
      <c r="D104" s="459"/>
      <c r="E104" s="460"/>
      <c r="F104" s="557"/>
      <c r="G104" s="448"/>
      <c r="I104" s="462"/>
      <c r="J104" s="292"/>
      <c r="K104" s="299"/>
      <c r="L104" s="292"/>
      <c r="M104" s="456"/>
      <c r="N104" s="456"/>
      <c r="O104" s="456"/>
      <c r="P104" s="292"/>
      <c r="Q104" s="292"/>
      <c r="R104" s="292"/>
      <c r="S104" s="292"/>
      <c r="T104" s="292"/>
      <c r="U104" s="456"/>
      <c r="V104" s="292"/>
      <c r="W104" s="456"/>
      <c r="X104" s="292"/>
      <c r="Y104" s="456"/>
      <c r="Z104" s="292"/>
      <c r="AA104" s="284" t="str">
        <f t="shared" si="26"/>
        <v>NK8133-BLEU CIEL</v>
      </c>
      <c r="AB104" s="285" t="str">
        <f t="shared" si="27"/>
        <v>NK8133</v>
      </c>
      <c r="AC104" s="300"/>
      <c r="AD104" s="292"/>
      <c r="AE104" s="300"/>
      <c r="AF104" s="301"/>
      <c r="AJ104" s="302" t="s">
        <v>175</v>
      </c>
      <c r="AL104" s="2"/>
    </row>
    <row r="105" spans="1:38" ht="12.75" customHeight="1" x14ac:dyDescent="0.2">
      <c r="A105" s="410"/>
      <c r="B105" s="529" t="s">
        <v>1123</v>
      </c>
      <c r="C105" s="530" t="s">
        <v>417</v>
      </c>
      <c r="D105" s="520">
        <v>0.7</v>
      </c>
      <c r="E105" s="531">
        <v>83.44</v>
      </c>
      <c r="F105" s="555" t="s">
        <v>168</v>
      </c>
      <c r="G105" s="448"/>
      <c r="I105" s="462"/>
      <c r="J105" s="292"/>
      <c r="K105" s="299"/>
      <c r="L105" s="292"/>
      <c r="M105" s="456"/>
      <c r="N105" s="456"/>
      <c r="O105" s="456"/>
      <c r="P105" s="292"/>
      <c r="Q105" s="292"/>
      <c r="R105" s="292"/>
      <c r="S105" s="292"/>
      <c r="T105" s="292"/>
      <c r="U105" s="456"/>
      <c r="V105" s="292"/>
      <c r="W105" s="456"/>
      <c r="X105" s="292"/>
      <c r="Y105" s="456"/>
      <c r="Z105" s="292"/>
      <c r="AA105" s="284" t="str">
        <f t="shared" si="26"/>
        <v>NK8136-ROUGE JAUNE</v>
      </c>
      <c r="AB105" s="285" t="str">
        <f t="shared" si="27"/>
        <v>NK8136</v>
      </c>
      <c r="AC105" s="300"/>
      <c r="AD105" s="292"/>
      <c r="AE105" s="300"/>
      <c r="AF105" s="301"/>
      <c r="AJ105" s="302" t="s">
        <v>176</v>
      </c>
      <c r="AL105" s="2"/>
    </row>
    <row r="106" spans="1:38" ht="12.75" customHeight="1" x14ac:dyDescent="0.2">
      <c r="A106" s="410"/>
      <c r="B106" s="532" t="s">
        <v>1124</v>
      </c>
      <c r="C106" s="534" t="s">
        <v>1125</v>
      </c>
      <c r="D106" s="524">
        <v>0.7</v>
      </c>
      <c r="E106" s="535">
        <v>101.76</v>
      </c>
      <c r="F106" s="556"/>
      <c r="G106" s="448"/>
      <c r="I106" s="462"/>
      <c r="J106" s="292"/>
      <c r="K106" s="299"/>
      <c r="L106" s="292"/>
      <c r="M106" s="456"/>
      <c r="N106" s="456"/>
      <c r="O106" s="456"/>
      <c r="P106" s="292"/>
      <c r="Q106" s="292"/>
      <c r="R106" s="292"/>
      <c r="S106" s="292"/>
      <c r="T106" s="292"/>
      <c r="U106" s="456"/>
      <c r="V106" s="292"/>
      <c r="W106" s="456"/>
      <c r="X106" s="292"/>
      <c r="Y106" s="456"/>
      <c r="Z106" s="292"/>
      <c r="AA106" s="284"/>
      <c r="AB106" s="285"/>
      <c r="AC106" s="300"/>
      <c r="AD106" s="292"/>
      <c r="AE106" s="300"/>
      <c r="AF106" s="301"/>
      <c r="AJ106" s="302"/>
      <c r="AL106" s="2"/>
    </row>
    <row r="107" spans="1:38" ht="12.75" customHeight="1" x14ac:dyDescent="0.2">
      <c r="A107" s="410"/>
      <c r="B107" s="532" t="s">
        <v>1126</v>
      </c>
      <c r="C107" s="534" t="s">
        <v>1127</v>
      </c>
      <c r="D107" s="524">
        <v>0.7</v>
      </c>
      <c r="E107" s="535">
        <v>92.25</v>
      </c>
      <c r="F107" s="556"/>
      <c r="G107" s="448"/>
      <c r="I107" s="462"/>
      <c r="J107" s="292"/>
      <c r="K107" s="299"/>
      <c r="L107" s="292"/>
      <c r="M107" s="456"/>
      <c r="N107" s="456"/>
      <c r="O107" s="456"/>
      <c r="P107" s="292"/>
      <c r="Q107" s="292"/>
      <c r="R107" s="292"/>
      <c r="S107" s="292"/>
      <c r="T107" s="292"/>
      <c r="U107" s="456"/>
      <c r="V107" s="292"/>
      <c r="W107" s="456"/>
      <c r="X107" s="292"/>
      <c r="Y107" s="456"/>
      <c r="Z107" s="292"/>
      <c r="AA107" s="284"/>
      <c r="AB107" s="285"/>
      <c r="AC107" s="300"/>
      <c r="AD107" s="292"/>
      <c r="AE107" s="300"/>
      <c r="AF107" s="301"/>
      <c r="AJ107" s="302"/>
      <c r="AL107" s="2"/>
    </row>
    <row r="108" spans="1:38" x14ac:dyDescent="0.2">
      <c r="A108" s="410"/>
      <c r="B108" s="532" t="s">
        <v>1128</v>
      </c>
      <c r="C108" s="534" t="s">
        <v>1129</v>
      </c>
      <c r="D108" s="524">
        <v>0.7</v>
      </c>
      <c r="E108" s="535">
        <v>92.25</v>
      </c>
      <c r="F108" s="556"/>
      <c r="G108" s="448"/>
      <c r="I108" s="462"/>
      <c r="J108" s="292"/>
      <c r="K108" s="299"/>
      <c r="L108" s="292"/>
      <c r="M108" s="456"/>
      <c r="N108" s="456"/>
      <c r="O108" s="456"/>
      <c r="P108" s="292"/>
      <c r="Q108" s="292"/>
      <c r="R108" s="292"/>
      <c r="S108" s="292"/>
      <c r="T108" s="292"/>
      <c r="U108" s="456"/>
      <c r="V108" s="292"/>
      <c r="W108" s="456"/>
      <c r="X108" s="292"/>
      <c r="Y108" s="456"/>
      <c r="Z108" s="292"/>
      <c r="AA108" s="284" t="str">
        <f t="shared" ref="AA108:AA147" si="28">C260</f>
        <v>NK8137-MARRON</v>
      </c>
      <c r="AB108" s="285" t="str">
        <f t="shared" ref="AB108:AB147" si="29">B260</f>
        <v>NK8137</v>
      </c>
      <c r="AC108" s="300"/>
      <c r="AD108" s="292"/>
      <c r="AE108" s="300"/>
      <c r="AF108" s="301"/>
      <c r="AJ108" s="302" t="s">
        <v>177</v>
      </c>
      <c r="AL108" s="2"/>
    </row>
    <row r="109" spans="1:38" ht="13.5" thickBot="1" x14ac:dyDescent="0.25">
      <c r="A109" s="410"/>
      <c r="B109" s="532" t="s">
        <v>1130</v>
      </c>
      <c r="C109" s="534" t="s">
        <v>1131</v>
      </c>
      <c r="D109" s="524">
        <v>0.7</v>
      </c>
      <c r="E109" s="535">
        <v>92.25</v>
      </c>
      <c r="F109" s="556"/>
      <c r="G109" s="463"/>
      <c r="I109" s="462"/>
      <c r="J109" s="292"/>
      <c r="K109" s="299"/>
      <c r="L109" s="292"/>
      <c r="M109" s="456"/>
      <c r="N109" s="456"/>
      <c r="O109" s="456"/>
      <c r="P109" s="292"/>
      <c r="Q109" s="292"/>
      <c r="R109" s="292"/>
      <c r="S109" s="292"/>
      <c r="T109" s="292"/>
      <c r="U109" s="456"/>
      <c r="V109" s="292"/>
      <c r="W109" s="456"/>
      <c r="X109" s="292"/>
      <c r="Y109" s="456"/>
      <c r="Z109" s="292"/>
      <c r="AA109" s="284" t="str">
        <f t="shared" si="28"/>
        <v>NK8138-ROSE LUMIÈRE</v>
      </c>
      <c r="AB109" s="285" t="str">
        <f t="shared" si="29"/>
        <v>NK8138</v>
      </c>
      <c r="AC109" s="300"/>
      <c r="AD109" s="292"/>
      <c r="AE109" s="300"/>
      <c r="AF109" s="301"/>
      <c r="AJ109" s="305"/>
      <c r="AL109" s="464"/>
    </row>
    <row r="110" spans="1:38" x14ac:dyDescent="0.2">
      <c r="A110" s="410"/>
      <c r="B110" s="532" t="s">
        <v>1132</v>
      </c>
      <c r="C110" s="534" t="s">
        <v>1133</v>
      </c>
      <c r="D110" s="524">
        <v>0.7</v>
      </c>
      <c r="E110" s="535">
        <v>92.25</v>
      </c>
      <c r="F110" s="556"/>
      <c r="G110" s="463"/>
      <c r="I110" s="462"/>
      <c r="J110" s="292"/>
      <c r="K110" s="299"/>
      <c r="L110" s="292"/>
      <c r="M110" s="456"/>
      <c r="N110" s="456"/>
      <c r="O110" s="456"/>
      <c r="P110" s="292"/>
      <c r="Q110" s="292"/>
      <c r="R110" s="292"/>
      <c r="S110" s="292"/>
      <c r="T110" s="292"/>
      <c r="U110" s="456"/>
      <c r="V110" s="292"/>
      <c r="W110" s="456"/>
      <c r="X110" s="292"/>
      <c r="Y110" s="456"/>
      <c r="Z110" s="292"/>
      <c r="AA110" s="284" t="str">
        <f t="shared" si="28"/>
        <v>NK8139-JAUNE LUMIÈRE</v>
      </c>
      <c r="AB110" s="285" t="str">
        <f t="shared" si="29"/>
        <v>NK8139</v>
      </c>
      <c r="AC110" s="300"/>
      <c r="AD110" s="292"/>
      <c r="AE110" s="300"/>
      <c r="AF110" s="301"/>
      <c r="AL110" s="464"/>
    </row>
    <row r="111" spans="1:38" x14ac:dyDescent="0.2">
      <c r="A111" s="410"/>
      <c r="B111" s="532" t="s">
        <v>1134</v>
      </c>
      <c r="C111" s="534" t="s">
        <v>1135</v>
      </c>
      <c r="D111" s="524">
        <v>0.7</v>
      </c>
      <c r="E111" s="535">
        <v>92.25</v>
      </c>
      <c r="F111" s="556"/>
      <c r="G111" s="463"/>
      <c r="I111" s="462"/>
      <c r="J111" s="292"/>
      <c r="K111" s="299"/>
      <c r="L111" s="292"/>
      <c r="M111" s="456"/>
      <c r="N111" s="456"/>
      <c r="O111" s="456"/>
      <c r="P111" s="292"/>
      <c r="Q111" s="292"/>
      <c r="R111" s="292"/>
      <c r="S111" s="292"/>
      <c r="T111" s="292"/>
      <c r="U111" s="456"/>
      <c r="V111" s="292"/>
      <c r="W111" s="456"/>
      <c r="X111" s="292"/>
      <c r="Y111" s="456"/>
      <c r="Z111" s="292"/>
      <c r="AA111" s="284" t="str">
        <f t="shared" si="28"/>
        <v>NK8140-VERT KIWI</v>
      </c>
      <c r="AB111" s="285" t="str">
        <f t="shared" si="29"/>
        <v>NK8140</v>
      </c>
      <c r="AC111" s="300"/>
      <c r="AD111" s="292"/>
      <c r="AE111" s="300"/>
      <c r="AF111" s="301"/>
    </row>
    <row r="112" spans="1:38" x14ac:dyDescent="0.2">
      <c r="A112" s="410"/>
      <c r="B112" s="293"/>
      <c r="C112" s="294"/>
      <c r="D112" s="457"/>
      <c r="E112" s="458"/>
      <c r="F112" s="556"/>
      <c r="G112" s="463"/>
      <c r="I112" s="462"/>
      <c r="J112" s="292"/>
      <c r="K112" s="299"/>
      <c r="L112" s="292"/>
      <c r="M112" s="456"/>
      <c r="N112" s="456"/>
      <c r="O112" s="456"/>
      <c r="P112" s="292"/>
      <c r="Q112" s="292"/>
      <c r="R112" s="292"/>
      <c r="S112" s="292"/>
      <c r="T112" s="292"/>
      <c r="U112" s="456"/>
      <c r="V112" s="292"/>
      <c r="W112" s="456"/>
      <c r="X112" s="292"/>
      <c r="Y112" s="456"/>
      <c r="Z112" s="292"/>
      <c r="AA112" s="284" t="str">
        <f t="shared" si="28"/>
        <v>NK8141-TERRACOTTA</v>
      </c>
      <c r="AB112" s="285" t="str">
        <f t="shared" si="29"/>
        <v>NK8141</v>
      </c>
      <c r="AC112" s="300"/>
      <c r="AD112" s="292"/>
      <c r="AE112" s="300"/>
      <c r="AF112" s="301"/>
    </row>
    <row r="113" spans="1:32" ht="13.5" thickBot="1" x14ac:dyDescent="0.25">
      <c r="A113" s="410"/>
      <c r="B113" s="295"/>
      <c r="C113" s="296"/>
      <c r="D113" s="459"/>
      <c r="E113" s="460"/>
      <c r="F113" s="557"/>
      <c r="G113" s="463"/>
      <c r="I113" s="462"/>
      <c r="J113" s="292"/>
      <c r="K113" s="299"/>
      <c r="L113" s="292"/>
      <c r="M113" s="456"/>
      <c r="N113" s="456"/>
      <c r="O113" s="456"/>
      <c r="P113" s="292"/>
      <c r="Q113" s="292"/>
      <c r="R113" s="292"/>
      <c r="S113" s="292"/>
      <c r="T113" s="292"/>
      <c r="U113" s="456"/>
      <c r="V113" s="292"/>
      <c r="W113" s="456"/>
      <c r="X113" s="292"/>
      <c r="Y113" s="456"/>
      <c r="Z113" s="292"/>
      <c r="AA113" s="284" t="str">
        <f t="shared" si="28"/>
        <v>NK8143-LILAS</v>
      </c>
      <c r="AB113" s="285" t="str">
        <f t="shared" si="29"/>
        <v>NK8143</v>
      </c>
      <c r="AC113" s="300"/>
      <c r="AD113" s="292"/>
      <c r="AE113" s="300"/>
      <c r="AF113" s="301"/>
    </row>
    <row r="114" spans="1:32" x14ac:dyDescent="0.2">
      <c r="A114" s="410"/>
      <c r="B114" s="536" t="s">
        <v>858</v>
      </c>
      <c r="C114" s="530" t="s">
        <v>1240</v>
      </c>
      <c r="D114" s="520">
        <v>3</v>
      </c>
      <c r="E114" s="521">
        <v>51.772500000000001</v>
      </c>
      <c r="F114" s="555" t="s">
        <v>43</v>
      </c>
      <c r="G114" s="463"/>
      <c r="I114" s="462"/>
      <c r="J114" s="292"/>
      <c r="K114" s="299"/>
      <c r="L114" s="292"/>
      <c r="M114" s="456"/>
      <c r="N114" s="456"/>
      <c r="O114" s="456"/>
      <c r="P114" s="292"/>
      <c r="Q114" s="292"/>
      <c r="R114" s="292"/>
      <c r="S114" s="292"/>
      <c r="T114" s="292"/>
      <c r="U114" s="456"/>
      <c r="V114" s="292"/>
      <c r="W114" s="456"/>
      <c r="X114" s="292"/>
      <c r="Y114" s="456"/>
      <c r="Z114" s="292"/>
      <c r="AA114" s="284" t="str">
        <f t="shared" si="28"/>
        <v>NK8146-ORANGE LUMIÈRE</v>
      </c>
      <c r="AB114" s="285" t="str">
        <f t="shared" si="29"/>
        <v>NK8146</v>
      </c>
      <c r="AC114" s="300"/>
      <c r="AD114" s="292"/>
      <c r="AE114" s="300"/>
      <c r="AF114" s="301"/>
    </row>
    <row r="115" spans="1:32" x14ac:dyDescent="0.2">
      <c r="A115" s="410"/>
      <c r="B115" s="537" t="s">
        <v>859</v>
      </c>
      <c r="C115" s="534" t="s">
        <v>1241</v>
      </c>
      <c r="D115" s="524">
        <v>5.5</v>
      </c>
      <c r="E115" s="525">
        <v>99.63</v>
      </c>
      <c r="F115" s="556"/>
      <c r="G115" s="463"/>
      <c r="I115" s="462"/>
      <c r="J115" s="292"/>
      <c r="K115" s="299"/>
      <c r="L115" s="292"/>
      <c r="M115" s="456"/>
      <c r="N115" s="456"/>
      <c r="O115" s="456"/>
      <c r="P115" s="292"/>
      <c r="Q115" s="292"/>
      <c r="R115" s="292"/>
      <c r="S115" s="292"/>
      <c r="T115" s="292"/>
      <c r="U115" s="456"/>
      <c r="V115" s="292"/>
      <c r="W115" s="456"/>
      <c r="X115" s="292"/>
      <c r="Y115" s="456"/>
      <c r="Z115" s="292"/>
      <c r="AA115" s="284" t="str">
        <f t="shared" si="28"/>
        <v>NK8147-ROUGE LUMIÈRE</v>
      </c>
      <c r="AB115" s="285" t="str">
        <f t="shared" si="29"/>
        <v>NK8147</v>
      </c>
      <c r="AC115" s="300"/>
      <c r="AD115" s="292"/>
      <c r="AE115" s="300"/>
      <c r="AF115" s="301"/>
    </row>
    <row r="116" spans="1:32" x14ac:dyDescent="0.2">
      <c r="A116" s="410"/>
      <c r="B116" s="537" t="s">
        <v>179</v>
      </c>
      <c r="C116" s="534" t="s">
        <v>1242</v>
      </c>
      <c r="D116" s="524">
        <v>10.5</v>
      </c>
      <c r="E116" s="525">
        <v>188.70750000000001</v>
      </c>
      <c r="F116" s="556"/>
      <c r="G116" s="463"/>
      <c r="I116" s="462"/>
      <c r="J116" s="292"/>
      <c r="K116" s="299"/>
      <c r="L116" s="292"/>
      <c r="M116" s="456"/>
      <c r="N116" s="456"/>
      <c r="O116" s="456"/>
      <c r="P116" s="292"/>
      <c r="Q116" s="292"/>
      <c r="R116" s="292"/>
      <c r="S116" s="292"/>
      <c r="T116" s="292"/>
      <c r="U116" s="456"/>
      <c r="V116" s="292"/>
      <c r="W116" s="456"/>
      <c r="X116" s="292"/>
      <c r="Y116" s="456"/>
      <c r="Z116" s="292"/>
      <c r="AA116" s="284" t="str">
        <f t="shared" si="28"/>
        <v>NK8149-VERT LUMIÈRE</v>
      </c>
      <c r="AB116" s="285" t="str">
        <f t="shared" si="29"/>
        <v>NK8149</v>
      </c>
      <c r="AC116" s="300"/>
      <c r="AD116" s="292"/>
      <c r="AE116" s="300"/>
      <c r="AF116" s="301"/>
    </row>
    <row r="117" spans="1:32" x14ac:dyDescent="0.2">
      <c r="A117" s="410"/>
      <c r="B117" s="537" t="s">
        <v>178</v>
      </c>
      <c r="C117" s="534" t="s">
        <v>1243</v>
      </c>
      <c r="D117" s="524">
        <v>10.5</v>
      </c>
      <c r="E117" s="525">
        <v>186.32249999999999</v>
      </c>
      <c r="F117" s="556"/>
      <c r="G117" s="463"/>
      <c r="I117" s="462"/>
      <c r="J117" s="292"/>
      <c r="K117" s="299"/>
      <c r="L117" s="292"/>
      <c r="M117" s="456"/>
      <c r="N117" s="456"/>
      <c r="O117" s="456"/>
      <c r="P117" s="292"/>
      <c r="Q117" s="292"/>
      <c r="R117" s="292"/>
      <c r="S117" s="292"/>
      <c r="T117" s="292"/>
      <c r="U117" s="456"/>
      <c r="V117" s="292"/>
      <c r="W117" s="456"/>
      <c r="X117" s="292"/>
      <c r="Y117" s="456"/>
      <c r="Z117" s="292"/>
      <c r="AA117" s="284" t="str">
        <f t="shared" si="28"/>
        <v>NK8153-BLEU LUMIÈRE</v>
      </c>
      <c r="AB117" s="285" t="str">
        <f t="shared" si="29"/>
        <v>NK8153</v>
      </c>
      <c r="AC117" s="300"/>
      <c r="AD117" s="292"/>
      <c r="AE117" s="300"/>
      <c r="AF117" s="301"/>
    </row>
    <row r="118" spans="1:32" x14ac:dyDescent="0.2">
      <c r="A118" s="410"/>
      <c r="B118" s="537" t="s">
        <v>181</v>
      </c>
      <c r="C118" s="534" t="s">
        <v>1244</v>
      </c>
      <c r="D118" s="524">
        <v>10.5</v>
      </c>
      <c r="E118" s="525">
        <v>36.067500000000003</v>
      </c>
      <c r="F118" s="556"/>
      <c r="G118" s="463"/>
      <c r="I118" s="462"/>
      <c r="J118" s="292"/>
      <c r="K118" s="299"/>
      <c r="L118" s="292"/>
      <c r="M118" s="456"/>
      <c r="N118" s="456"/>
      <c r="O118" s="456"/>
      <c r="P118" s="292"/>
      <c r="Q118" s="292"/>
      <c r="R118" s="292"/>
      <c r="S118" s="292"/>
      <c r="T118" s="292"/>
      <c r="U118" s="456"/>
      <c r="V118" s="292"/>
      <c r="W118" s="456"/>
      <c r="X118" s="292"/>
      <c r="Y118" s="456"/>
      <c r="Z118" s="292"/>
      <c r="AA118" s="284" t="str">
        <f t="shared" si="28"/>
        <v>NK8154-GRIS ARGENT</v>
      </c>
      <c r="AB118" s="285" t="str">
        <f t="shared" si="29"/>
        <v>NK8154</v>
      </c>
      <c r="AC118" s="300"/>
      <c r="AD118" s="292"/>
      <c r="AE118" s="300"/>
      <c r="AF118" s="301"/>
    </row>
    <row r="119" spans="1:32" x14ac:dyDescent="0.2">
      <c r="A119" s="410"/>
      <c r="B119" s="537" t="s">
        <v>180</v>
      </c>
      <c r="C119" s="534" t="s">
        <v>1245</v>
      </c>
      <c r="D119" s="524">
        <v>10.5</v>
      </c>
      <c r="E119" s="525">
        <v>68.107500000000002</v>
      </c>
      <c r="F119" s="556"/>
      <c r="G119" s="463"/>
      <c r="I119" s="462"/>
      <c r="J119" s="292"/>
      <c r="K119" s="299"/>
      <c r="L119" s="292"/>
      <c r="M119" s="456"/>
      <c r="N119" s="456"/>
      <c r="O119" s="456"/>
      <c r="P119" s="292"/>
      <c r="Q119" s="292"/>
      <c r="R119" s="292"/>
      <c r="S119" s="292"/>
      <c r="T119" s="292"/>
      <c r="U119" s="456"/>
      <c r="V119" s="292"/>
      <c r="W119" s="456"/>
      <c r="X119" s="292"/>
      <c r="Y119" s="456"/>
      <c r="Z119" s="292"/>
      <c r="AA119" s="284" t="str">
        <f t="shared" si="28"/>
        <v>NK8155-ROUILLE</v>
      </c>
      <c r="AB119" s="285" t="str">
        <f t="shared" si="29"/>
        <v>NK8155</v>
      </c>
      <c r="AC119" s="300"/>
      <c r="AD119" s="292"/>
      <c r="AE119" s="300"/>
      <c r="AF119" s="301"/>
    </row>
    <row r="120" spans="1:32" x14ac:dyDescent="0.2">
      <c r="A120" s="410"/>
      <c r="B120" s="532" t="s">
        <v>1152</v>
      </c>
      <c r="C120" s="534" t="s">
        <v>1246</v>
      </c>
      <c r="D120" s="524">
        <v>3.5</v>
      </c>
      <c r="E120" s="525">
        <v>55.777499999999996</v>
      </c>
      <c r="F120" s="556"/>
      <c r="I120" s="462"/>
      <c r="J120" s="292"/>
      <c r="K120" s="299"/>
      <c r="L120" s="292"/>
      <c r="M120" s="456"/>
      <c r="N120" s="456"/>
      <c r="O120" s="456"/>
      <c r="P120" s="292"/>
      <c r="Q120" s="292"/>
      <c r="R120" s="292"/>
      <c r="S120" s="292"/>
      <c r="T120" s="292"/>
      <c r="U120" s="456"/>
      <c r="V120" s="292"/>
      <c r="W120" s="456"/>
      <c r="X120" s="292"/>
      <c r="Y120" s="456"/>
      <c r="Z120" s="292"/>
      <c r="AA120" s="284" t="str">
        <f t="shared" si="28"/>
        <v>NK8156-COGNAC</v>
      </c>
      <c r="AB120" s="285" t="str">
        <f t="shared" si="29"/>
        <v>NK8156</v>
      </c>
      <c r="AC120" s="300"/>
      <c r="AD120" s="292"/>
      <c r="AE120" s="300"/>
      <c r="AF120" s="301"/>
    </row>
    <row r="121" spans="1:32" x14ac:dyDescent="0.2">
      <c r="A121" s="410"/>
      <c r="B121" s="532" t="s">
        <v>1141</v>
      </c>
      <c r="C121" s="534" t="s">
        <v>1247</v>
      </c>
      <c r="D121" s="524">
        <v>5.5</v>
      </c>
      <c r="E121" s="525">
        <v>106.64999999999999</v>
      </c>
      <c r="F121" s="556"/>
      <c r="I121" s="462"/>
      <c r="J121" s="292"/>
      <c r="K121" s="299"/>
      <c r="L121" s="292"/>
      <c r="M121" s="456"/>
      <c r="N121" s="456"/>
      <c r="O121" s="456"/>
      <c r="P121" s="292"/>
      <c r="Q121" s="292"/>
      <c r="R121" s="292"/>
      <c r="S121" s="292"/>
      <c r="T121" s="292"/>
      <c r="U121" s="456"/>
      <c r="V121" s="292"/>
      <c r="W121" s="456"/>
      <c r="X121" s="292"/>
      <c r="Y121" s="456"/>
      <c r="Z121" s="292"/>
      <c r="AA121" s="284" t="str">
        <f t="shared" si="28"/>
        <v>NK8157-VERT PISTACHE</v>
      </c>
      <c r="AB121" s="285" t="str">
        <f t="shared" si="29"/>
        <v>NK8157</v>
      </c>
      <c r="AC121" s="300"/>
      <c r="AD121" s="292"/>
      <c r="AE121" s="300"/>
      <c r="AF121" s="301"/>
    </row>
    <row r="122" spans="1:32" x14ac:dyDescent="0.2">
      <c r="A122" s="410"/>
      <c r="B122" s="532" t="s">
        <v>1140</v>
      </c>
      <c r="C122" s="534" t="s">
        <v>1248</v>
      </c>
      <c r="D122" s="524">
        <v>10.5</v>
      </c>
      <c r="E122" s="525">
        <v>206.37</v>
      </c>
      <c r="F122" s="556"/>
      <c r="I122" s="462"/>
      <c r="J122" s="292"/>
      <c r="K122" s="299"/>
      <c r="L122" s="292"/>
      <c r="M122" s="456"/>
      <c r="N122" s="456"/>
      <c r="O122" s="456"/>
      <c r="P122" s="292"/>
      <c r="Q122" s="292"/>
      <c r="R122" s="292"/>
      <c r="S122" s="292"/>
      <c r="T122" s="292"/>
      <c r="U122" s="456"/>
      <c r="V122" s="292"/>
      <c r="W122" s="456"/>
      <c r="X122" s="292"/>
      <c r="Y122" s="456"/>
      <c r="Z122" s="292"/>
      <c r="AA122" s="284" t="str">
        <f t="shared" si="28"/>
        <v>NK8159-JAUNE LAITON</v>
      </c>
      <c r="AB122" s="285" t="str">
        <f t="shared" si="29"/>
        <v>NK8159</v>
      </c>
      <c r="AC122" s="300"/>
      <c r="AD122" s="292"/>
      <c r="AE122" s="300"/>
      <c r="AF122" s="301"/>
    </row>
    <row r="123" spans="1:32" x14ac:dyDescent="0.2">
      <c r="A123" s="410"/>
      <c r="B123" s="537" t="s">
        <v>860</v>
      </c>
      <c r="C123" s="534" t="s">
        <v>1249</v>
      </c>
      <c r="D123" s="524">
        <v>5.5</v>
      </c>
      <c r="E123" s="525">
        <v>84.33</v>
      </c>
      <c r="F123" s="556"/>
      <c r="I123" s="462"/>
      <c r="J123" s="292"/>
      <c r="K123" s="299"/>
      <c r="L123" s="292"/>
      <c r="M123" s="456"/>
      <c r="N123" s="456"/>
      <c r="O123" s="456"/>
      <c r="P123" s="292"/>
      <c r="Q123" s="292"/>
      <c r="R123" s="292"/>
      <c r="S123" s="292"/>
      <c r="T123" s="292"/>
      <c r="U123" s="456"/>
      <c r="V123" s="292"/>
      <c r="W123" s="456"/>
      <c r="X123" s="292"/>
      <c r="Y123" s="456"/>
      <c r="Z123" s="292"/>
      <c r="AA123" s="284" t="str">
        <f t="shared" si="28"/>
        <v>NK8161-VERT ÉMERAUDE GRIS</v>
      </c>
      <c r="AB123" s="285" t="str">
        <f t="shared" si="29"/>
        <v>NK8161</v>
      </c>
      <c r="AC123" s="300"/>
      <c r="AD123" s="292"/>
      <c r="AE123" s="300"/>
      <c r="AF123" s="301"/>
    </row>
    <row r="124" spans="1:32" x14ac:dyDescent="0.2">
      <c r="A124" s="410"/>
      <c r="B124" s="537" t="s">
        <v>182</v>
      </c>
      <c r="C124" s="534" t="s">
        <v>1250</v>
      </c>
      <c r="D124" s="524">
        <v>10.5</v>
      </c>
      <c r="E124" s="525">
        <v>161.37</v>
      </c>
      <c r="F124" s="556"/>
      <c r="I124" s="462"/>
      <c r="J124" s="292"/>
      <c r="K124" s="299"/>
      <c r="L124" s="292"/>
      <c r="M124" s="456"/>
      <c r="N124" s="456"/>
      <c r="O124" s="456"/>
      <c r="P124" s="292"/>
      <c r="Q124" s="292"/>
      <c r="R124" s="292"/>
      <c r="S124" s="292"/>
      <c r="T124" s="292"/>
      <c r="U124" s="456"/>
      <c r="V124" s="292"/>
      <c r="W124" s="456"/>
      <c r="X124" s="292"/>
      <c r="Y124" s="456"/>
      <c r="Z124" s="292"/>
      <c r="AA124" s="284" t="str">
        <f t="shared" si="28"/>
        <v>NK8168-JAUNE PASTEL</v>
      </c>
      <c r="AB124" s="285" t="str">
        <f t="shared" si="29"/>
        <v>NK8168</v>
      </c>
      <c r="AC124" s="300"/>
      <c r="AD124" s="292"/>
      <c r="AE124" s="300"/>
      <c r="AF124" s="301"/>
    </row>
    <row r="125" spans="1:32" x14ac:dyDescent="0.2">
      <c r="A125" s="410"/>
      <c r="B125" s="537" t="s">
        <v>861</v>
      </c>
      <c r="C125" s="534" t="s">
        <v>457</v>
      </c>
      <c r="D125" s="524">
        <v>0.5</v>
      </c>
      <c r="E125" s="525">
        <v>7.2</v>
      </c>
      <c r="F125" s="556"/>
      <c r="I125" s="462"/>
      <c r="J125" s="292"/>
      <c r="K125" s="299"/>
      <c r="L125" s="292"/>
      <c r="M125" s="456"/>
      <c r="N125" s="456"/>
      <c r="O125" s="456"/>
      <c r="P125" s="292"/>
      <c r="Q125" s="292"/>
      <c r="R125" s="292"/>
      <c r="S125" s="292"/>
      <c r="T125" s="292"/>
      <c r="U125" s="456"/>
      <c r="V125" s="292"/>
      <c r="W125" s="456"/>
      <c r="X125" s="292"/>
      <c r="Y125" s="456"/>
      <c r="Z125" s="292"/>
      <c r="AA125" s="284" t="str">
        <f t="shared" si="28"/>
        <v>NK8169-VIOLET PASTEL</v>
      </c>
      <c r="AB125" s="285" t="str">
        <f t="shared" si="29"/>
        <v>NK8169</v>
      </c>
      <c r="AC125" s="300"/>
      <c r="AD125" s="292"/>
      <c r="AE125" s="300"/>
      <c r="AF125" s="301"/>
    </row>
    <row r="126" spans="1:32" ht="12.75" customHeight="1" x14ac:dyDescent="0.2">
      <c r="A126" s="410"/>
      <c r="B126" s="538" t="s">
        <v>649</v>
      </c>
      <c r="C126" s="534" t="s">
        <v>650</v>
      </c>
      <c r="D126" s="539"/>
      <c r="E126" s="535">
        <v>24</v>
      </c>
      <c r="F126" s="556"/>
      <c r="I126" s="462"/>
      <c r="J126" s="292"/>
      <c r="K126" s="299"/>
      <c r="L126" s="292"/>
      <c r="M126" s="456"/>
      <c r="N126" s="456"/>
      <c r="O126" s="456"/>
      <c r="P126" s="292"/>
      <c r="Q126" s="292"/>
      <c r="R126" s="292"/>
      <c r="S126" s="292"/>
      <c r="T126" s="292"/>
      <c r="U126" s="456"/>
      <c r="V126" s="292"/>
      <c r="W126" s="456"/>
      <c r="X126" s="292"/>
      <c r="Y126" s="456"/>
      <c r="Z126" s="292"/>
      <c r="AA126" s="284" t="str">
        <f t="shared" si="28"/>
        <v>NK8170-GRIS PASTEL</v>
      </c>
      <c r="AB126" s="285" t="str">
        <f t="shared" si="29"/>
        <v>NK8170</v>
      </c>
      <c r="AC126" s="300"/>
      <c r="AD126" s="292"/>
      <c r="AE126" s="300"/>
      <c r="AF126" s="301"/>
    </row>
    <row r="127" spans="1:32" x14ac:dyDescent="0.2">
      <c r="A127" s="410"/>
      <c r="B127" s="538" t="s">
        <v>651</v>
      </c>
      <c r="C127" s="534" t="s">
        <v>652</v>
      </c>
      <c r="D127" s="539"/>
      <c r="E127" s="535">
        <v>30</v>
      </c>
      <c r="F127" s="556"/>
      <c r="I127" s="462"/>
      <c r="J127" s="292"/>
      <c r="K127" s="299"/>
      <c r="L127" s="292"/>
      <c r="M127" s="456"/>
      <c r="N127" s="456"/>
      <c r="O127" s="456"/>
      <c r="P127" s="292"/>
      <c r="Q127" s="292"/>
      <c r="R127" s="292"/>
      <c r="S127" s="292"/>
      <c r="T127" s="292"/>
      <c r="U127" s="456"/>
      <c r="V127" s="292"/>
      <c r="W127" s="456"/>
      <c r="X127" s="292"/>
      <c r="Y127" s="456"/>
      <c r="Z127" s="292"/>
      <c r="AA127" s="284" t="str">
        <f t="shared" si="28"/>
        <v>NK8171-ROSE MOYEN</v>
      </c>
      <c r="AB127" s="285" t="str">
        <f t="shared" si="29"/>
        <v>NK8171</v>
      </c>
      <c r="AC127" s="300"/>
      <c r="AD127" s="292"/>
      <c r="AE127" s="300"/>
      <c r="AF127" s="301"/>
    </row>
    <row r="128" spans="1:32" x14ac:dyDescent="0.2">
      <c r="A128" s="410"/>
      <c r="B128" s="538" t="s">
        <v>653</v>
      </c>
      <c r="C128" s="534" t="s">
        <v>654</v>
      </c>
      <c r="D128" s="539"/>
      <c r="E128" s="535">
        <v>4.5</v>
      </c>
      <c r="F128" s="556"/>
      <c r="I128" s="462"/>
      <c r="J128" s="292"/>
      <c r="K128" s="299"/>
      <c r="L128" s="292"/>
      <c r="M128" s="456"/>
      <c r="N128" s="456"/>
      <c r="O128" s="456"/>
      <c r="P128" s="292"/>
      <c r="Q128" s="292"/>
      <c r="R128" s="292"/>
      <c r="S128" s="292"/>
      <c r="T128" s="292"/>
      <c r="U128" s="456"/>
      <c r="V128" s="292"/>
      <c r="W128" s="456"/>
      <c r="X128" s="292"/>
      <c r="Y128" s="456"/>
      <c r="Z128" s="292"/>
      <c r="AA128" s="284" t="str">
        <f t="shared" si="28"/>
        <v>NK8172-VERT LIN</v>
      </c>
      <c r="AB128" s="285" t="str">
        <f t="shared" si="29"/>
        <v>NK8172</v>
      </c>
      <c r="AC128" s="300"/>
      <c r="AD128" s="292"/>
      <c r="AE128" s="300"/>
      <c r="AF128" s="301"/>
    </row>
    <row r="129" spans="1:32" x14ac:dyDescent="0.2">
      <c r="A129" s="410"/>
      <c r="B129" s="538" t="s">
        <v>655</v>
      </c>
      <c r="C129" s="534" t="s">
        <v>656</v>
      </c>
      <c r="D129" s="539"/>
      <c r="E129" s="535">
        <v>6</v>
      </c>
      <c r="F129" s="556"/>
      <c r="I129" s="462"/>
      <c r="J129" s="292"/>
      <c r="K129" s="299"/>
      <c r="L129" s="292"/>
      <c r="M129" s="456"/>
      <c r="N129" s="456"/>
      <c r="O129" s="456"/>
      <c r="P129" s="292"/>
      <c r="Q129" s="292"/>
      <c r="R129" s="292"/>
      <c r="S129" s="292"/>
      <c r="T129" s="292"/>
      <c r="U129" s="456"/>
      <c r="V129" s="292"/>
      <c r="W129" s="456"/>
      <c r="X129" s="292"/>
      <c r="Y129" s="456"/>
      <c r="Z129" s="292"/>
      <c r="AA129" s="284" t="str">
        <f t="shared" si="28"/>
        <v>NK8173-LAVANDE</v>
      </c>
      <c r="AB129" s="285" t="str">
        <f t="shared" si="29"/>
        <v>NK8173</v>
      </c>
      <c r="AC129" s="300"/>
      <c r="AD129" s="292"/>
      <c r="AE129" s="300"/>
      <c r="AF129" s="301"/>
    </row>
    <row r="130" spans="1:32" x14ac:dyDescent="0.2">
      <c r="A130" s="410"/>
      <c r="B130" s="538" t="s">
        <v>657</v>
      </c>
      <c r="C130" s="534" t="s">
        <v>658</v>
      </c>
      <c r="D130" s="539"/>
      <c r="E130" s="535">
        <v>39</v>
      </c>
      <c r="F130" s="556"/>
      <c r="I130" s="462"/>
      <c r="J130" s="292"/>
      <c r="K130" s="299"/>
      <c r="L130" s="292"/>
      <c r="M130" s="456"/>
      <c r="N130" s="456"/>
      <c r="O130" s="456"/>
      <c r="P130" s="292"/>
      <c r="Q130" s="292"/>
      <c r="R130" s="292"/>
      <c r="S130" s="292"/>
      <c r="T130" s="292"/>
      <c r="U130" s="456"/>
      <c r="V130" s="292"/>
      <c r="W130" s="456"/>
      <c r="X130" s="292"/>
      <c r="Y130" s="456"/>
      <c r="Z130" s="292"/>
      <c r="AA130" s="284" t="str">
        <f t="shared" si="28"/>
        <v>NK8174-MAGENTA</v>
      </c>
      <c r="AB130" s="285" t="str">
        <f t="shared" si="29"/>
        <v>NK8174</v>
      </c>
      <c r="AC130" s="300"/>
      <c r="AD130" s="292"/>
      <c r="AE130" s="300"/>
      <c r="AF130" s="301"/>
    </row>
    <row r="131" spans="1:32" x14ac:dyDescent="0.2">
      <c r="A131" s="410"/>
      <c r="B131" s="293"/>
      <c r="C131" s="294"/>
      <c r="D131" s="457"/>
      <c r="E131" s="458"/>
      <c r="F131" s="556"/>
      <c r="I131" s="462"/>
      <c r="J131" s="292"/>
      <c r="K131" s="299"/>
      <c r="L131" s="292"/>
      <c r="M131" s="456"/>
      <c r="N131" s="456"/>
      <c r="O131" s="456"/>
      <c r="P131" s="292"/>
      <c r="Q131" s="292"/>
      <c r="R131" s="292"/>
      <c r="S131" s="292"/>
      <c r="T131" s="292"/>
      <c r="U131" s="456"/>
      <c r="V131" s="292"/>
      <c r="W131" s="456"/>
      <c r="X131" s="292"/>
      <c r="Y131" s="456"/>
      <c r="Z131" s="292"/>
      <c r="AA131" s="284" t="str">
        <f t="shared" si="28"/>
        <v>NK8176-VERT GLACE</v>
      </c>
      <c r="AB131" s="285" t="str">
        <f t="shared" si="29"/>
        <v>NK8176</v>
      </c>
      <c r="AC131" s="300"/>
      <c r="AD131" s="292"/>
      <c r="AE131" s="300"/>
      <c r="AF131" s="301"/>
    </row>
    <row r="132" spans="1:32" ht="13.5" thickBot="1" x14ac:dyDescent="0.25">
      <c r="A132" s="410"/>
      <c r="B132" s="295"/>
      <c r="C132" s="296"/>
      <c r="D132" s="459"/>
      <c r="E132" s="460"/>
      <c r="F132" s="557"/>
      <c r="I132" s="462"/>
      <c r="J132" s="292"/>
      <c r="K132" s="299"/>
      <c r="L132" s="292"/>
      <c r="M132" s="456"/>
      <c r="N132" s="456"/>
      <c r="O132" s="456"/>
      <c r="P132" s="292"/>
      <c r="Q132" s="292"/>
      <c r="R132" s="292"/>
      <c r="S132" s="292"/>
      <c r="T132" s="292"/>
      <c r="U132" s="456"/>
      <c r="V132" s="292"/>
      <c r="W132" s="456"/>
      <c r="X132" s="292"/>
      <c r="Y132" s="456"/>
      <c r="Z132" s="292"/>
      <c r="AA132" s="284" t="str">
        <f t="shared" si="28"/>
        <v>NK8177-VERT ARCTIQUE</v>
      </c>
      <c r="AB132" s="285" t="str">
        <f t="shared" si="29"/>
        <v>NK8177</v>
      </c>
      <c r="AC132" s="300"/>
      <c r="AD132" s="292"/>
      <c r="AE132" s="300"/>
      <c r="AF132" s="301"/>
    </row>
    <row r="133" spans="1:32" x14ac:dyDescent="0.2">
      <c r="A133" s="410"/>
      <c r="B133" s="518" t="s">
        <v>183</v>
      </c>
      <c r="C133" s="540" t="s">
        <v>1014</v>
      </c>
      <c r="D133" s="541">
        <v>0.01</v>
      </c>
      <c r="E133" s="521">
        <v>5.1524999999999999</v>
      </c>
      <c r="F133" s="555" t="s">
        <v>184</v>
      </c>
      <c r="I133" s="462"/>
      <c r="J133" s="292"/>
      <c r="K133" s="299"/>
      <c r="L133" s="292"/>
      <c r="M133" s="456"/>
      <c r="N133" s="456"/>
      <c r="O133" s="456"/>
      <c r="P133" s="292"/>
      <c r="Q133" s="292"/>
      <c r="R133" s="292"/>
      <c r="S133" s="292"/>
      <c r="T133" s="292"/>
      <c r="U133" s="456"/>
      <c r="V133" s="292"/>
      <c r="W133" s="456"/>
      <c r="X133" s="292"/>
      <c r="Y133" s="456"/>
      <c r="Z133" s="292"/>
      <c r="AA133" s="284" t="str">
        <f t="shared" si="28"/>
        <v>NK8178-VERT PASTEL</v>
      </c>
      <c r="AB133" s="285" t="str">
        <f t="shared" si="29"/>
        <v>NK8178</v>
      </c>
      <c r="AC133" s="300"/>
      <c r="AD133" s="292"/>
      <c r="AE133" s="300"/>
      <c r="AF133" s="301"/>
    </row>
    <row r="134" spans="1:32" ht="12.75" customHeight="1" x14ac:dyDescent="0.2">
      <c r="A134" s="410"/>
      <c r="B134" s="522" t="s">
        <v>185</v>
      </c>
      <c r="C134" s="542" t="s">
        <v>1015</v>
      </c>
      <c r="D134" s="543">
        <v>0.01</v>
      </c>
      <c r="E134" s="525">
        <v>5.1524999999999999</v>
      </c>
      <c r="F134" s="556"/>
      <c r="I134" s="462"/>
      <c r="J134" s="292"/>
      <c r="K134" s="299"/>
      <c r="L134" s="292"/>
      <c r="M134" s="456"/>
      <c r="N134" s="456"/>
      <c r="O134" s="456"/>
      <c r="P134" s="292"/>
      <c r="Q134" s="292"/>
      <c r="R134" s="292"/>
      <c r="S134" s="292"/>
      <c r="T134" s="292"/>
      <c r="U134" s="456"/>
      <c r="V134" s="292"/>
      <c r="W134" s="456"/>
      <c r="X134" s="292"/>
      <c r="Y134" s="456"/>
      <c r="Z134" s="292"/>
      <c r="AA134" s="284" t="str">
        <f t="shared" si="28"/>
        <v>NK8180-ROUGE PASTEL</v>
      </c>
      <c r="AB134" s="285" t="str">
        <f t="shared" si="29"/>
        <v>NK8180</v>
      </c>
      <c r="AC134" s="300"/>
      <c r="AD134" s="292"/>
      <c r="AE134" s="300"/>
      <c r="AF134" s="301"/>
    </row>
    <row r="135" spans="1:32" x14ac:dyDescent="0.2">
      <c r="A135" s="410"/>
      <c r="B135" s="522" t="s">
        <v>186</v>
      </c>
      <c r="C135" s="542" t="s">
        <v>1016</v>
      </c>
      <c r="D135" s="543">
        <v>0.01</v>
      </c>
      <c r="E135" s="525">
        <v>4.7024999999999997</v>
      </c>
      <c r="F135" s="556"/>
      <c r="I135" s="462"/>
      <c r="J135" s="292"/>
      <c r="K135" s="299"/>
      <c r="L135" s="292"/>
      <c r="M135" s="456"/>
      <c r="N135" s="456"/>
      <c r="O135" s="456"/>
      <c r="P135" s="292"/>
      <c r="Q135" s="292"/>
      <c r="R135" s="292"/>
      <c r="S135" s="292"/>
      <c r="T135" s="292"/>
      <c r="U135" s="456"/>
      <c r="V135" s="292"/>
      <c r="W135" s="456"/>
      <c r="X135" s="292"/>
      <c r="Y135" s="456"/>
      <c r="Z135" s="292"/>
      <c r="AA135" s="284" t="str">
        <f t="shared" si="28"/>
        <v>NK8181-SAUMON</v>
      </c>
      <c r="AB135" s="285" t="str">
        <f t="shared" si="29"/>
        <v>NK8181</v>
      </c>
      <c r="AC135" s="300"/>
      <c r="AD135" s="292"/>
      <c r="AE135" s="300"/>
      <c r="AF135" s="301"/>
    </row>
    <row r="136" spans="1:32" x14ac:dyDescent="0.2">
      <c r="A136" s="410"/>
      <c r="B136" s="522" t="s">
        <v>187</v>
      </c>
      <c r="C136" s="542" t="s">
        <v>1017</v>
      </c>
      <c r="D136" s="543">
        <v>0.01</v>
      </c>
      <c r="E136" s="525">
        <v>4.3650000000000002</v>
      </c>
      <c r="F136" s="556"/>
      <c r="I136" s="462"/>
      <c r="J136" s="292"/>
      <c r="K136" s="299"/>
      <c r="L136" s="292"/>
      <c r="M136" s="456"/>
      <c r="N136" s="456"/>
      <c r="O136" s="456"/>
      <c r="P136" s="292"/>
      <c r="Q136" s="292"/>
      <c r="R136" s="292"/>
      <c r="S136" s="292"/>
      <c r="T136" s="292"/>
      <c r="U136" s="456"/>
      <c r="V136" s="292"/>
      <c r="W136" s="456"/>
      <c r="X136" s="292"/>
      <c r="Y136" s="456"/>
      <c r="Z136" s="292"/>
      <c r="AA136" s="284" t="str">
        <f t="shared" si="28"/>
        <v>NK8182-ABRICOT</v>
      </c>
      <c r="AB136" s="285" t="str">
        <f t="shared" si="29"/>
        <v>NK8182</v>
      </c>
      <c r="AC136" s="300"/>
      <c r="AD136" s="292"/>
      <c r="AE136" s="300"/>
      <c r="AF136" s="301"/>
    </row>
    <row r="137" spans="1:32" x14ac:dyDescent="0.2">
      <c r="A137" s="410"/>
      <c r="B137" s="522" t="s">
        <v>188</v>
      </c>
      <c r="C137" s="542" t="s">
        <v>1018</v>
      </c>
      <c r="D137" s="543">
        <v>0.01</v>
      </c>
      <c r="E137" s="525">
        <v>7.7625000000000002</v>
      </c>
      <c r="F137" s="556"/>
      <c r="I137" s="462"/>
      <c r="J137" s="292"/>
      <c r="K137" s="299"/>
      <c r="L137" s="292"/>
      <c r="M137" s="456"/>
      <c r="N137" s="456"/>
      <c r="O137" s="456"/>
      <c r="P137" s="292"/>
      <c r="Q137" s="292"/>
      <c r="R137" s="292"/>
      <c r="S137" s="292"/>
      <c r="T137" s="292"/>
      <c r="U137" s="456"/>
      <c r="V137" s="292"/>
      <c r="W137" s="456"/>
      <c r="X137" s="292"/>
      <c r="Y137" s="456"/>
      <c r="Z137" s="292"/>
      <c r="AA137" s="284" t="str">
        <f t="shared" si="28"/>
        <v>NK8184-JAUNE AMBRE</v>
      </c>
      <c r="AB137" s="285" t="str">
        <f t="shared" si="29"/>
        <v>NK8184</v>
      </c>
      <c r="AC137" s="300"/>
      <c r="AD137" s="292"/>
      <c r="AE137" s="300"/>
      <c r="AF137" s="301"/>
    </row>
    <row r="138" spans="1:32" x14ac:dyDescent="0.2">
      <c r="A138" s="410"/>
      <c r="B138" s="522" t="s">
        <v>189</v>
      </c>
      <c r="C138" s="542" t="s">
        <v>1019</v>
      </c>
      <c r="D138" s="543">
        <v>0.01</v>
      </c>
      <c r="E138" s="525">
        <v>5.1524999999999999</v>
      </c>
      <c r="F138" s="556"/>
      <c r="I138" s="462"/>
      <c r="J138" s="292"/>
      <c r="K138" s="299"/>
      <c r="L138" s="292"/>
      <c r="M138" s="456"/>
      <c r="N138" s="456"/>
      <c r="O138" s="456"/>
      <c r="P138" s="292"/>
      <c r="Q138" s="292"/>
      <c r="R138" s="292"/>
      <c r="S138" s="292"/>
      <c r="T138" s="292"/>
      <c r="U138" s="456"/>
      <c r="V138" s="292"/>
      <c r="W138" s="456"/>
      <c r="X138" s="292"/>
      <c r="Y138" s="456"/>
      <c r="Z138" s="292"/>
      <c r="AA138" s="284" t="str">
        <f t="shared" si="28"/>
        <v>NK8188-AUBERGINE</v>
      </c>
      <c r="AB138" s="285" t="str">
        <f t="shared" si="29"/>
        <v>NK8188</v>
      </c>
      <c r="AC138" s="300"/>
      <c r="AD138" s="292"/>
      <c r="AE138" s="300"/>
      <c r="AF138" s="301"/>
    </row>
    <row r="139" spans="1:32" x14ac:dyDescent="0.2">
      <c r="A139" s="410"/>
      <c r="B139" s="522" t="s">
        <v>190</v>
      </c>
      <c r="C139" s="542" t="s">
        <v>1020</v>
      </c>
      <c r="D139" s="543">
        <v>0.01</v>
      </c>
      <c r="E139" s="525">
        <v>5.1524999999999999</v>
      </c>
      <c r="F139" s="556"/>
      <c r="I139" s="462"/>
      <c r="J139" s="292"/>
      <c r="K139" s="299"/>
      <c r="L139" s="292"/>
      <c r="M139" s="456"/>
      <c r="N139" s="456"/>
      <c r="O139" s="456"/>
      <c r="P139" s="292"/>
      <c r="Q139" s="292"/>
      <c r="R139" s="292"/>
      <c r="S139" s="292"/>
      <c r="T139" s="292"/>
      <c r="U139" s="456"/>
      <c r="V139" s="292"/>
      <c r="W139" s="456"/>
      <c r="X139" s="292"/>
      <c r="Y139" s="456"/>
      <c r="Z139" s="292"/>
      <c r="AA139" s="284" t="str">
        <f t="shared" si="28"/>
        <v>NK8189-BLEU PASTEL CLAIRE</v>
      </c>
      <c r="AB139" s="285" t="str">
        <f t="shared" si="29"/>
        <v>NK8189</v>
      </c>
      <c r="AC139" s="300"/>
      <c r="AD139" s="292"/>
      <c r="AE139" s="300"/>
      <c r="AF139" s="301"/>
    </row>
    <row r="140" spans="1:32" x14ac:dyDescent="0.2">
      <c r="A140" s="410"/>
      <c r="B140" s="522" t="s">
        <v>191</v>
      </c>
      <c r="C140" s="542" t="s">
        <v>1021</v>
      </c>
      <c r="D140" s="543">
        <v>0.01</v>
      </c>
      <c r="E140" s="525">
        <v>5.1524999999999999</v>
      </c>
      <c r="F140" s="556"/>
      <c r="I140" s="462"/>
      <c r="J140" s="292"/>
      <c r="K140" s="299"/>
      <c r="L140" s="292"/>
      <c r="M140" s="456"/>
      <c r="N140" s="456"/>
      <c r="O140" s="456"/>
      <c r="P140" s="292"/>
      <c r="Q140" s="292"/>
      <c r="R140" s="292"/>
      <c r="S140" s="292"/>
      <c r="T140" s="292"/>
      <c r="U140" s="456"/>
      <c r="V140" s="292"/>
      <c r="W140" s="456"/>
      <c r="X140" s="292"/>
      <c r="Y140" s="456"/>
      <c r="Z140" s="292"/>
      <c r="AA140" s="284" t="str">
        <f t="shared" si="28"/>
        <v>NK8192-JAUNE MAÏS</v>
      </c>
      <c r="AB140" s="285" t="str">
        <f t="shared" si="29"/>
        <v>NK8192</v>
      </c>
      <c r="AC140" s="300"/>
      <c r="AD140" s="292"/>
      <c r="AE140" s="300"/>
      <c r="AF140" s="301"/>
    </row>
    <row r="141" spans="1:32" x14ac:dyDescent="0.2">
      <c r="A141" s="410"/>
      <c r="B141" s="522" t="s">
        <v>192</v>
      </c>
      <c r="C141" s="542" t="s">
        <v>1022</v>
      </c>
      <c r="D141" s="543">
        <v>0.01</v>
      </c>
      <c r="E141" s="525">
        <v>5.1524999999999999</v>
      </c>
      <c r="F141" s="556"/>
      <c r="I141" s="462"/>
      <c r="J141" s="292"/>
      <c r="K141" s="299"/>
      <c r="L141" s="292"/>
      <c r="M141" s="456"/>
      <c r="N141" s="456"/>
      <c r="O141" s="456"/>
      <c r="P141" s="292"/>
      <c r="Q141" s="292"/>
      <c r="R141" s="292"/>
      <c r="S141" s="292"/>
      <c r="T141" s="292"/>
      <c r="U141" s="456"/>
      <c r="V141" s="292"/>
      <c r="W141" s="456"/>
      <c r="X141" s="292"/>
      <c r="Y141" s="456"/>
      <c r="Z141" s="292"/>
      <c r="AA141" s="284" t="str">
        <f t="shared" si="28"/>
        <v>NK8193-VERT DE MAI</v>
      </c>
      <c r="AB141" s="285" t="str">
        <f t="shared" si="29"/>
        <v>NK8193</v>
      </c>
      <c r="AC141" s="300"/>
      <c r="AD141" s="292"/>
      <c r="AE141" s="300"/>
      <c r="AF141" s="301"/>
    </row>
    <row r="142" spans="1:32" x14ac:dyDescent="0.2">
      <c r="A142" s="410"/>
      <c r="B142" s="522" t="s">
        <v>193</v>
      </c>
      <c r="C142" s="542" t="s">
        <v>1023</v>
      </c>
      <c r="D142" s="543">
        <v>0.01</v>
      </c>
      <c r="E142" s="525">
        <v>5.1524999999999999</v>
      </c>
      <c r="F142" s="556"/>
      <c r="I142" s="462"/>
      <c r="J142" s="292"/>
      <c r="K142" s="299"/>
      <c r="L142" s="292"/>
      <c r="M142" s="456"/>
      <c r="N142" s="456"/>
      <c r="O142" s="456"/>
      <c r="P142" s="292"/>
      <c r="Q142" s="292"/>
      <c r="R142" s="292"/>
      <c r="S142" s="292"/>
      <c r="T142" s="292"/>
      <c r="U142" s="456"/>
      <c r="V142" s="292"/>
      <c r="W142" s="456"/>
      <c r="X142" s="292"/>
      <c r="Y142" s="456"/>
      <c r="Z142" s="292"/>
      <c r="AA142" s="284" t="str">
        <f t="shared" si="28"/>
        <v>NK8194-ROUGE CERISE</v>
      </c>
      <c r="AB142" s="285" t="str">
        <f t="shared" si="29"/>
        <v>NK8194</v>
      </c>
      <c r="AC142" s="300"/>
      <c r="AD142" s="292"/>
      <c r="AE142" s="300"/>
      <c r="AF142" s="301"/>
    </row>
    <row r="143" spans="1:32" x14ac:dyDescent="0.2">
      <c r="A143" s="410"/>
      <c r="B143" s="522" t="s">
        <v>194</v>
      </c>
      <c r="C143" s="542" t="s">
        <v>1024</v>
      </c>
      <c r="D143" s="543">
        <v>0.05</v>
      </c>
      <c r="E143" s="525">
        <v>22.1175</v>
      </c>
      <c r="F143" s="556"/>
      <c r="G143" s="448"/>
      <c r="I143" s="462"/>
      <c r="J143" s="292"/>
      <c r="K143" s="299"/>
      <c r="L143" s="292"/>
      <c r="M143" s="456"/>
      <c r="N143" s="456"/>
      <c r="O143" s="456"/>
      <c r="P143" s="292"/>
      <c r="Q143" s="292"/>
      <c r="R143" s="292"/>
      <c r="S143" s="292"/>
      <c r="T143" s="292"/>
      <c r="U143" s="456"/>
      <c r="V143" s="292"/>
      <c r="W143" s="456"/>
      <c r="X143" s="292"/>
      <c r="Y143" s="456"/>
      <c r="Z143" s="292"/>
      <c r="AA143" s="284" t="str">
        <f t="shared" si="28"/>
        <v>NK8195-BLEU LAPIS</v>
      </c>
      <c r="AB143" s="285" t="str">
        <f t="shared" si="29"/>
        <v>NK8195</v>
      </c>
      <c r="AC143" s="300"/>
      <c r="AD143" s="292"/>
      <c r="AE143" s="300"/>
      <c r="AF143" s="301"/>
    </row>
    <row r="144" spans="1:32" x14ac:dyDescent="0.2">
      <c r="A144" s="410"/>
      <c r="B144" s="522" t="s">
        <v>195</v>
      </c>
      <c r="C144" s="542" t="s">
        <v>1025</v>
      </c>
      <c r="D144" s="543">
        <v>0.03</v>
      </c>
      <c r="E144" s="525">
        <v>15.5025</v>
      </c>
      <c r="F144" s="556"/>
      <c r="G144" s="448"/>
      <c r="I144" s="462"/>
      <c r="J144" s="292"/>
      <c r="K144" s="299"/>
      <c r="L144" s="292"/>
      <c r="M144" s="456"/>
      <c r="N144" s="456"/>
      <c r="O144" s="456"/>
      <c r="P144" s="292"/>
      <c r="Q144" s="292"/>
      <c r="R144" s="292"/>
      <c r="S144" s="292"/>
      <c r="T144" s="292"/>
      <c r="U144" s="456"/>
      <c r="V144" s="292"/>
      <c r="W144" s="456"/>
      <c r="X144" s="292"/>
      <c r="Y144" s="456"/>
      <c r="Z144" s="292"/>
      <c r="AA144" s="284" t="str">
        <f t="shared" si="28"/>
        <v>NK8196-BLEU NUIT</v>
      </c>
      <c r="AB144" s="285" t="str">
        <f t="shared" si="29"/>
        <v>NK8196</v>
      </c>
      <c r="AC144" s="300"/>
      <c r="AD144" s="292"/>
      <c r="AE144" s="300"/>
      <c r="AF144" s="301"/>
    </row>
    <row r="145" spans="1:32" x14ac:dyDescent="0.2">
      <c r="A145" s="410"/>
      <c r="B145" s="522" t="s">
        <v>196</v>
      </c>
      <c r="C145" s="542" t="s">
        <v>1026</v>
      </c>
      <c r="D145" s="543">
        <v>0.01</v>
      </c>
      <c r="E145" s="525">
        <v>5.1524999999999999</v>
      </c>
      <c r="F145" s="556"/>
      <c r="G145" s="448"/>
      <c r="I145" s="462"/>
      <c r="J145" s="292"/>
      <c r="K145" s="299"/>
      <c r="L145" s="292"/>
      <c r="M145" s="456"/>
      <c r="N145" s="456"/>
      <c r="O145" s="456"/>
      <c r="P145" s="292"/>
      <c r="Q145" s="292"/>
      <c r="R145" s="292"/>
      <c r="S145" s="292"/>
      <c r="T145" s="292"/>
      <c r="U145" s="456"/>
      <c r="V145" s="292"/>
      <c r="W145" s="456"/>
      <c r="X145" s="292"/>
      <c r="Y145" s="456"/>
      <c r="Z145" s="292"/>
      <c r="AA145" s="284" t="str">
        <f t="shared" si="28"/>
        <v>NK8197-NOIR NUIT</v>
      </c>
      <c r="AB145" s="285" t="str">
        <f t="shared" si="29"/>
        <v>NK8197</v>
      </c>
      <c r="AC145" s="300"/>
      <c r="AD145" s="292"/>
      <c r="AE145" s="300"/>
      <c r="AF145" s="301"/>
    </row>
    <row r="146" spans="1:32" x14ac:dyDescent="0.2">
      <c r="A146" s="410"/>
      <c r="B146" s="522" t="s">
        <v>197</v>
      </c>
      <c r="C146" s="542" t="s">
        <v>1027</v>
      </c>
      <c r="D146" s="543">
        <v>0.03</v>
      </c>
      <c r="E146" s="525">
        <v>15.5025</v>
      </c>
      <c r="F146" s="556"/>
      <c r="G146" s="448"/>
      <c r="I146" s="462"/>
      <c r="J146" s="292"/>
      <c r="K146" s="299"/>
      <c r="L146" s="292"/>
      <c r="M146" s="456"/>
      <c r="N146" s="456"/>
      <c r="O146" s="456"/>
      <c r="P146" s="292"/>
      <c r="Q146" s="292"/>
      <c r="R146" s="292"/>
      <c r="S146" s="292"/>
      <c r="T146" s="292"/>
      <c r="U146" s="456"/>
      <c r="V146" s="292"/>
      <c r="W146" s="456"/>
      <c r="X146" s="292"/>
      <c r="Y146" s="456"/>
      <c r="Z146" s="292"/>
      <c r="AA146" s="284" t="str">
        <f t="shared" si="28"/>
        <v>NK8198-VIOLET</v>
      </c>
      <c r="AB146" s="285" t="str">
        <f t="shared" si="29"/>
        <v>NK8198</v>
      </c>
      <c r="AC146" s="300"/>
      <c r="AD146" s="292"/>
      <c r="AE146" s="300"/>
      <c r="AF146" s="301"/>
    </row>
    <row r="147" spans="1:32" x14ac:dyDescent="0.2">
      <c r="A147" s="410"/>
      <c r="B147" s="522" t="s">
        <v>198</v>
      </c>
      <c r="C147" s="542" t="s">
        <v>1028</v>
      </c>
      <c r="D147" s="543">
        <v>1.4E-2</v>
      </c>
      <c r="E147" s="525">
        <v>7.2225000000000001</v>
      </c>
      <c r="F147" s="556"/>
      <c r="G147" s="448"/>
      <c r="I147" s="462"/>
      <c r="J147" s="292"/>
      <c r="K147" s="299"/>
      <c r="L147" s="292"/>
      <c r="M147" s="456"/>
      <c r="N147" s="456"/>
      <c r="O147" s="456"/>
      <c r="P147" s="292"/>
      <c r="Q147" s="292"/>
      <c r="R147" s="292"/>
      <c r="S147" s="292"/>
      <c r="T147" s="292"/>
      <c r="U147" s="456"/>
      <c r="V147" s="292"/>
      <c r="W147" s="456"/>
      <c r="X147" s="292"/>
      <c r="Y147" s="456"/>
      <c r="Z147" s="292"/>
      <c r="AA147" s="284" t="str">
        <f t="shared" si="28"/>
        <v>NK8199-BEIGE</v>
      </c>
      <c r="AB147" s="285" t="str">
        <f t="shared" si="29"/>
        <v>NK8199</v>
      </c>
      <c r="AC147" s="300"/>
      <c r="AD147" s="292"/>
      <c r="AE147" s="300"/>
      <c r="AF147" s="301"/>
    </row>
    <row r="148" spans="1:32" x14ac:dyDescent="0.2">
      <c r="A148" s="410"/>
      <c r="B148" s="522" t="s">
        <v>199</v>
      </c>
      <c r="C148" s="542" t="s">
        <v>1029</v>
      </c>
      <c r="D148" s="543">
        <v>0.01</v>
      </c>
      <c r="E148" s="525">
        <v>5.1524999999999999</v>
      </c>
      <c r="F148" s="556"/>
      <c r="G148" s="448"/>
      <c r="I148" s="462"/>
      <c r="J148" s="292"/>
      <c r="K148" s="299"/>
      <c r="L148" s="292"/>
      <c r="M148" s="456"/>
      <c r="N148" s="456"/>
      <c r="O148" s="456"/>
      <c r="P148" s="292"/>
      <c r="Q148" s="292"/>
      <c r="R148" s="292"/>
      <c r="S148" s="292"/>
      <c r="T148" s="292"/>
      <c r="U148" s="456"/>
      <c r="V148" s="292"/>
      <c r="W148" s="456"/>
      <c r="X148" s="292"/>
      <c r="Y148" s="456"/>
      <c r="Z148" s="292"/>
      <c r="AA148" s="300"/>
      <c r="AB148" s="292"/>
      <c r="AC148" s="300"/>
      <c r="AD148" s="292"/>
      <c r="AE148" s="300"/>
      <c r="AF148" s="301"/>
    </row>
    <row r="149" spans="1:32" x14ac:dyDescent="0.2">
      <c r="A149" s="410"/>
      <c r="B149" s="522" t="s">
        <v>200</v>
      </c>
      <c r="C149" s="542" t="s">
        <v>1030</v>
      </c>
      <c r="D149" s="543">
        <v>0.01</v>
      </c>
      <c r="E149" s="525">
        <v>5.1524999999999999</v>
      </c>
      <c r="F149" s="556"/>
      <c r="G149" s="448"/>
      <c r="I149" s="462"/>
      <c r="J149" s="292"/>
      <c r="K149" s="299"/>
      <c r="L149" s="292"/>
      <c r="M149" s="456"/>
      <c r="N149" s="456"/>
      <c r="O149" s="456"/>
      <c r="P149" s="292"/>
      <c r="Q149" s="292"/>
      <c r="R149" s="292"/>
      <c r="S149" s="292"/>
      <c r="T149" s="292"/>
      <c r="U149" s="456"/>
      <c r="V149" s="292"/>
      <c r="W149" s="456"/>
      <c r="X149" s="292"/>
      <c r="Y149" s="456"/>
      <c r="Z149" s="292"/>
      <c r="AA149" s="456"/>
      <c r="AB149" s="292"/>
      <c r="AC149" s="456"/>
      <c r="AD149" s="292"/>
      <c r="AE149" s="300"/>
      <c r="AF149" s="301"/>
    </row>
    <row r="150" spans="1:32" x14ac:dyDescent="0.2">
      <c r="A150" s="410"/>
      <c r="B150" s="522" t="s">
        <v>1251</v>
      </c>
      <c r="C150" s="542" t="s">
        <v>1031</v>
      </c>
      <c r="D150" s="543">
        <v>0.01</v>
      </c>
      <c r="E150" s="525">
        <v>5.1524999999999999</v>
      </c>
      <c r="F150" s="556"/>
      <c r="G150" s="448"/>
      <c r="I150" s="462"/>
      <c r="J150" s="292"/>
      <c r="K150" s="299"/>
      <c r="L150" s="292"/>
      <c r="M150" s="456"/>
      <c r="N150" s="456"/>
      <c r="O150" s="456"/>
      <c r="P150" s="292"/>
      <c r="Q150" s="292"/>
      <c r="R150" s="292"/>
      <c r="S150" s="292"/>
      <c r="T150" s="292"/>
      <c r="U150" s="456"/>
      <c r="V150" s="292"/>
      <c r="W150" s="456"/>
      <c r="X150" s="292"/>
      <c r="Y150" s="456"/>
      <c r="Z150" s="292"/>
      <c r="AA150" s="456"/>
      <c r="AB150" s="292"/>
      <c r="AC150" s="456"/>
      <c r="AD150" s="292"/>
      <c r="AE150" s="300"/>
      <c r="AF150" s="301"/>
    </row>
    <row r="151" spans="1:32" x14ac:dyDescent="0.2">
      <c r="A151" s="410"/>
      <c r="B151" s="522" t="s">
        <v>201</v>
      </c>
      <c r="C151" s="542" t="s">
        <v>1032</v>
      </c>
      <c r="D151" s="543">
        <v>1.4999999999999999E-2</v>
      </c>
      <c r="E151" s="525">
        <v>10.327500000000001</v>
      </c>
      <c r="F151" s="556"/>
      <c r="G151" s="448"/>
      <c r="I151" s="462"/>
      <c r="J151" s="292"/>
      <c r="K151" s="299"/>
      <c r="L151" s="292"/>
      <c r="M151" s="456"/>
      <c r="N151" s="456"/>
      <c r="O151" s="456"/>
      <c r="P151" s="292"/>
      <c r="Q151" s="292"/>
      <c r="R151" s="292"/>
      <c r="S151" s="292"/>
      <c r="T151" s="292"/>
      <c r="U151" s="456"/>
      <c r="V151" s="292"/>
      <c r="W151" s="456"/>
      <c r="X151" s="292"/>
      <c r="Y151" s="456"/>
      <c r="Z151" s="292"/>
      <c r="AA151" s="456"/>
      <c r="AB151" s="292"/>
      <c r="AC151" s="456"/>
      <c r="AD151" s="292"/>
      <c r="AE151" s="300"/>
      <c r="AF151" s="301"/>
    </row>
    <row r="152" spans="1:32" x14ac:dyDescent="0.2">
      <c r="A152" s="410"/>
      <c r="B152" s="522" t="s">
        <v>1252</v>
      </c>
      <c r="C152" s="542" t="s">
        <v>1033</v>
      </c>
      <c r="D152" s="543">
        <v>0.02</v>
      </c>
      <c r="E152" s="525">
        <v>10.327500000000001</v>
      </c>
      <c r="F152" s="556"/>
      <c r="G152" s="448"/>
      <c r="I152" s="462"/>
      <c r="J152" s="292"/>
      <c r="K152" s="299"/>
      <c r="L152" s="292"/>
      <c r="M152" s="456"/>
      <c r="N152" s="456"/>
      <c r="O152" s="456"/>
      <c r="P152" s="292"/>
      <c r="Q152" s="292"/>
      <c r="R152" s="292"/>
      <c r="S152" s="292"/>
      <c r="T152" s="292"/>
      <c r="U152" s="456"/>
      <c r="V152" s="292"/>
      <c r="W152" s="456"/>
      <c r="X152" s="292"/>
      <c r="Y152" s="456"/>
      <c r="Z152" s="292"/>
      <c r="AA152" s="456"/>
      <c r="AB152" s="292"/>
      <c r="AC152" s="456"/>
      <c r="AD152" s="292"/>
      <c r="AE152" s="300"/>
      <c r="AF152" s="301"/>
    </row>
    <row r="153" spans="1:32" x14ac:dyDescent="0.2">
      <c r="A153" s="410"/>
      <c r="B153" s="522" t="s">
        <v>850</v>
      </c>
      <c r="C153" s="542" t="s">
        <v>1034</v>
      </c>
      <c r="D153" s="543">
        <v>1.4999999999999999E-2</v>
      </c>
      <c r="E153" s="525">
        <v>10.327500000000001</v>
      </c>
      <c r="F153" s="556"/>
      <c r="G153" s="448"/>
      <c r="I153" s="462"/>
      <c r="J153" s="292"/>
      <c r="K153" s="299"/>
      <c r="L153" s="292"/>
      <c r="M153" s="456"/>
      <c r="N153" s="456"/>
      <c r="O153" s="456"/>
      <c r="P153" s="292"/>
      <c r="Q153" s="292"/>
      <c r="R153" s="292"/>
      <c r="S153" s="292"/>
      <c r="T153" s="292"/>
      <c r="U153" s="456"/>
      <c r="V153" s="292"/>
      <c r="W153" s="456"/>
      <c r="X153" s="292"/>
      <c r="Y153" s="456"/>
      <c r="Z153" s="292"/>
      <c r="AA153" s="456"/>
      <c r="AB153" s="292"/>
      <c r="AC153" s="456"/>
      <c r="AD153" s="292"/>
      <c r="AE153" s="300"/>
      <c r="AF153" s="301"/>
    </row>
    <row r="154" spans="1:32" x14ac:dyDescent="0.2">
      <c r="A154" s="410"/>
      <c r="B154" s="522" t="s">
        <v>1253</v>
      </c>
      <c r="C154" s="542" t="s">
        <v>1035</v>
      </c>
      <c r="D154" s="543">
        <v>0.03</v>
      </c>
      <c r="E154" s="525">
        <v>15.5025</v>
      </c>
      <c r="F154" s="556"/>
      <c r="G154" s="448"/>
      <c r="I154" s="462"/>
      <c r="J154" s="292"/>
      <c r="K154" s="299"/>
      <c r="L154" s="292"/>
      <c r="M154" s="456"/>
      <c r="N154" s="456"/>
      <c r="O154" s="456"/>
      <c r="P154" s="292"/>
      <c r="Q154" s="292"/>
      <c r="R154" s="292"/>
      <c r="S154" s="292"/>
      <c r="T154" s="292"/>
      <c r="U154" s="456"/>
      <c r="V154" s="292"/>
      <c r="W154" s="456"/>
      <c r="X154" s="292"/>
      <c r="Y154" s="456"/>
      <c r="Z154" s="292"/>
      <c r="AA154" s="456"/>
      <c r="AB154" s="292"/>
      <c r="AC154" s="456"/>
      <c r="AD154" s="292"/>
      <c r="AE154" s="300"/>
      <c r="AF154" s="301"/>
    </row>
    <row r="155" spans="1:32" ht="12.75" customHeight="1" x14ac:dyDescent="0.2">
      <c r="A155" s="410"/>
      <c r="B155" s="522" t="s">
        <v>202</v>
      </c>
      <c r="C155" s="542" t="s">
        <v>1036</v>
      </c>
      <c r="D155" s="543">
        <v>0.03</v>
      </c>
      <c r="E155" s="525">
        <v>15.5025</v>
      </c>
      <c r="F155" s="556"/>
      <c r="G155" s="448"/>
      <c r="I155" s="462"/>
      <c r="J155" s="292"/>
      <c r="K155" s="299"/>
      <c r="L155" s="292"/>
      <c r="M155" s="456"/>
      <c r="N155" s="456"/>
      <c r="O155" s="456"/>
      <c r="P155" s="292"/>
      <c r="Q155" s="292"/>
      <c r="R155" s="292"/>
      <c r="S155" s="292"/>
      <c r="T155" s="292"/>
      <c r="U155" s="456"/>
      <c r="V155" s="292"/>
      <c r="W155" s="456"/>
      <c r="X155" s="292"/>
      <c r="Y155" s="456"/>
      <c r="Z155" s="292"/>
      <c r="AA155" s="456"/>
      <c r="AB155" s="292"/>
      <c r="AC155" s="456"/>
      <c r="AD155" s="292"/>
      <c r="AE155" s="300"/>
      <c r="AF155" s="301"/>
    </row>
    <row r="156" spans="1:32" x14ac:dyDescent="0.2">
      <c r="A156" s="410"/>
      <c r="B156" s="522" t="s">
        <v>1254</v>
      </c>
      <c r="C156" s="542" t="s">
        <v>1255</v>
      </c>
      <c r="D156" s="543">
        <v>0.03</v>
      </c>
      <c r="E156" s="525">
        <v>15.5025</v>
      </c>
      <c r="F156" s="556"/>
      <c r="G156" s="448"/>
      <c r="I156" s="462"/>
      <c r="J156" s="292"/>
      <c r="K156" s="299"/>
      <c r="L156" s="292"/>
      <c r="M156" s="456"/>
      <c r="N156" s="456"/>
      <c r="O156" s="456"/>
      <c r="P156" s="292"/>
      <c r="Q156" s="292"/>
      <c r="R156" s="292"/>
      <c r="S156" s="292"/>
      <c r="T156" s="292"/>
      <c r="U156" s="456"/>
      <c r="V156" s="292"/>
      <c r="W156" s="456"/>
      <c r="X156" s="292"/>
      <c r="Y156" s="456"/>
      <c r="Z156" s="292"/>
      <c r="AA156" s="456"/>
      <c r="AB156" s="292"/>
      <c r="AC156" s="456"/>
      <c r="AD156" s="292"/>
      <c r="AE156" s="300"/>
      <c r="AF156" s="301"/>
    </row>
    <row r="157" spans="1:32" ht="12.75" customHeight="1" x14ac:dyDescent="0.2">
      <c r="A157" s="410"/>
      <c r="B157" s="522" t="s">
        <v>203</v>
      </c>
      <c r="C157" s="542" t="s">
        <v>1256</v>
      </c>
      <c r="D157" s="543">
        <v>0.03</v>
      </c>
      <c r="E157" s="525">
        <v>15.5025</v>
      </c>
      <c r="F157" s="556"/>
      <c r="G157" s="448"/>
      <c r="I157" s="462"/>
      <c r="J157" s="292"/>
      <c r="K157" s="299"/>
      <c r="L157" s="292"/>
      <c r="M157" s="456"/>
      <c r="N157" s="456"/>
      <c r="O157" s="456"/>
      <c r="P157" s="292"/>
      <c r="Q157" s="292"/>
      <c r="R157" s="292"/>
      <c r="S157" s="292"/>
      <c r="T157" s="292"/>
      <c r="U157" s="456"/>
      <c r="V157" s="292"/>
      <c r="W157" s="456"/>
      <c r="X157" s="292"/>
      <c r="Y157" s="456"/>
      <c r="Z157" s="292"/>
      <c r="AA157" s="456"/>
      <c r="AB157" s="292"/>
      <c r="AC157" s="456"/>
      <c r="AD157" s="292"/>
      <c r="AE157" s="300"/>
      <c r="AF157" s="301"/>
    </row>
    <row r="158" spans="1:32" x14ac:dyDescent="0.2">
      <c r="A158" s="410"/>
      <c r="B158" s="522" t="s">
        <v>1257</v>
      </c>
      <c r="C158" s="542" t="s">
        <v>1258</v>
      </c>
      <c r="D158" s="543">
        <v>0.03</v>
      </c>
      <c r="E158" s="525">
        <v>15.5025</v>
      </c>
      <c r="F158" s="556"/>
      <c r="G158" s="448"/>
      <c r="I158" s="462"/>
      <c r="J158" s="292"/>
      <c r="K158" s="299"/>
      <c r="L158" s="292"/>
      <c r="M158" s="456"/>
      <c r="N158" s="456"/>
      <c r="O158" s="456"/>
      <c r="P158" s="292"/>
      <c r="Q158" s="292"/>
      <c r="R158" s="292"/>
      <c r="S158" s="292"/>
      <c r="T158" s="292"/>
      <c r="U158" s="456"/>
      <c r="V158" s="292"/>
      <c r="W158" s="456"/>
      <c r="X158" s="292"/>
      <c r="Y158" s="456"/>
      <c r="Z158" s="292"/>
      <c r="AA158" s="456"/>
      <c r="AB158" s="292"/>
      <c r="AC158" s="456"/>
      <c r="AD158" s="292"/>
      <c r="AE158" s="300"/>
      <c r="AF158" s="301"/>
    </row>
    <row r="159" spans="1:32" x14ac:dyDescent="0.2">
      <c r="A159" s="410"/>
      <c r="B159" s="522" t="s">
        <v>1037</v>
      </c>
      <c r="C159" s="542" t="s">
        <v>1038</v>
      </c>
      <c r="D159" s="543">
        <v>0.03</v>
      </c>
      <c r="E159" s="525">
        <v>15.5025</v>
      </c>
      <c r="F159" s="556"/>
      <c r="G159" s="448"/>
      <c r="I159" s="462"/>
      <c r="J159" s="292"/>
      <c r="K159" s="299"/>
      <c r="L159" s="292"/>
      <c r="M159" s="456"/>
      <c r="N159" s="456"/>
      <c r="O159" s="456"/>
      <c r="P159" s="292"/>
      <c r="Q159" s="292"/>
      <c r="R159" s="292"/>
      <c r="S159" s="292"/>
      <c r="T159" s="292"/>
      <c r="U159" s="456"/>
      <c r="V159" s="292"/>
      <c r="W159" s="456"/>
      <c r="X159" s="292"/>
      <c r="Y159" s="456"/>
      <c r="Z159" s="292"/>
      <c r="AA159" s="456"/>
      <c r="AB159" s="292"/>
      <c r="AC159" s="456"/>
      <c r="AD159" s="292"/>
      <c r="AE159" s="300"/>
      <c r="AF159" s="301"/>
    </row>
    <row r="160" spans="1:32" ht="12.75" customHeight="1" x14ac:dyDescent="0.2">
      <c r="A160" s="410"/>
      <c r="B160" s="293"/>
      <c r="C160" s="294"/>
      <c r="D160" s="457"/>
      <c r="E160" s="458"/>
      <c r="F160" s="556"/>
      <c r="G160" s="448"/>
      <c r="I160" s="462"/>
      <c r="J160" s="292"/>
      <c r="K160" s="299"/>
      <c r="L160" s="292"/>
      <c r="M160" s="456"/>
      <c r="N160" s="456"/>
      <c r="O160" s="456"/>
      <c r="P160" s="292"/>
      <c r="Q160" s="292"/>
      <c r="R160" s="292"/>
      <c r="S160" s="292"/>
      <c r="T160" s="292"/>
      <c r="U160" s="456"/>
      <c r="V160" s="292"/>
      <c r="W160" s="456"/>
      <c r="X160" s="292"/>
      <c r="Y160" s="456"/>
      <c r="Z160" s="292"/>
      <c r="AA160" s="456"/>
      <c r="AB160" s="292"/>
      <c r="AC160" s="456"/>
      <c r="AD160" s="292"/>
      <c r="AE160" s="300"/>
      <c r="AF160" s="301"/>
    </row>
    <row r="161" spans="1:32" ht="13.5" thickBot="1" x14ac:dyDescent="0.25">
      <c r="A161" s="410"/>
      <c r="B161" s="295"/>
      <c r="C161" s="296"/>
      <c r="D161" s="459"/>
      <c r="E161" s="460"/>
      <c r="F161" s="557"/>
      <c r="G161" s="448"/>
      <c r="I161" s="462"/>
      <c r="J161" s="292"/>
      <c r="K161" s="299"/>
      <c r="L161" s="292"/>
      <c r="M161" s="456"/>
      <c r="N161" s="456"/>
      <c r="O161" s="456"/>
      <c r="P161" s="292"/>
      <c r="Q161" s="292"/>
      <c r="R161" s="292"/>
      <c r="S161" s="292"/>
      <c r="T161" s="292"/>
      <c r="U161" s="456"/>
      <c r="V161" s="292"/>
      <c r="W161" s="456"/>
      <c r="X161" s="292"/>
      <c r="Y161" s="456"/>
      <c r="Z161" s="292"/>
      <c r="AA161" s="456"/>
      <c r="AB161" s="292"/>
      <c r="AC161" s="456"/>
      <c r="AD161" s="292"/>
      <c r="AE161" s="300"/>
      <c r="AF161" s="301"/>
    </row>
    <row r="162" spans="1:32" x14ac:dyDescent="0.2">
      <c r="A162" s="410"/>
      <c r="B162" s="303" t="s">
        <v>205</v>
      </c>
      <c r="C162" s="465" t="s">
        <v>1039</v>
      </c>
      <c r="D162" s="306">
        <v>0.1</v>
      </c>
      <c r="E162" s="297">
        <v>6.5</v>
      </c>
      <c r="F162" s="555" t="s">
        <v>204</v>
      </c>
      <c r="G162" s="443"/>
      <c r="I162" s="462"/>
      <c r="J162" s="292"/>
      <c r="K162" s="299"/>
      <c r="L162" s="292"/>
      <c r="M162" s="456"/>
      <c r="N162" s="456"/>
      <c r="O162" s="456"/>
      <c r="P162" s="292"/>
      <c r="Q162" s="292"/>
      <c r="R162" s="292"/>
      <c r="S162" s="292"/>
      <c r="T162" s="292"/>
      <c r="U162" s="456"/>
      <c r="V162" s="292"/>
      <c r="W162" s="456"/>
      <c r="X162" s="292"/>
      <c r="Y162" s="456"/>
      <c r="Z162" s="292"/>
      <c r="AA162" s="456"/>
      <c r="AB162" s="292"/>
      <c r="AC162" s="456"/>
      <c r="AD162" s="292"/>
      <c r="AE162" s="300"/>
      <c r="AF162" s="301"/>
    </row>
    <row r="163" spans="1:32" x14ac:dyDescent="0.2">
      <c r="A163" s="410"/>
      <c r="B163" s="304" t="s">
        <v>206</v>
      </c>
      <c r="C163" s="466" t="s">
        <v>1040</v>
      </c>
      <c r="D163" s="307">
        <v>0.1</v>
      </c>
      <c r="E163" s="298">
        <v>6.5</v>
      </c>
      <c r="F163" s="556"/>
      <c r="G163" s="310"/>
      <c r="I163" s="462"/>
      <c r="J163" s="292"/>
      <c r="K163" s="299"/>
      <c r="L163" s="292"/>
      <c r="M163" s="456"/>
      <c r="N163" s="456"/>
      <c r="O163" s="456"/>
      <c r="P163" s="292"/>
      <c r="Q163" s="292"/>
      <c r="R163" s="292"/>
      <c r="S163" s="292"/>
      <c r="T163" s="292"/>
      <c r="U163" s="456"/>
      <c r="V163" s="292"/>
      <c r="W163" s="456"/>
      <c r="X163" s="292"/>
      <c r="Y163" s="456"/>
      <c r="Z163" s="292"/>
      <c r="AA163" s="456"/>
      <c r="AB163" s="292"/>
      <c r="AC163" s="456"/>
      <c r="AD163" s="292"/>
      <c r="AE163" s="300"/>
      <c r="AF163" s="301"/>
    </row>
    <row r="164" spans="1:32" x14ac:dyDescent="0.2">
      <c r="A164" s="410"/>
      <c r="B164" s="304" t="s">
        <v>207</v>
      </c>
      <c r="C164" s="466" t="s">
        <v>1041</v>
      </c>
      <c r="D164" s="307">
        <v>0.1</v>
      </c>
      <c r="E164" s="298">
        <v>6.5</v>
      </c>
      <c r="F164" s="556"/>
      <c r="G164" s="310"/>
      <c r="I164" s="462"/>
      <c r="J164" s="292"/>
      <c r="K164" s="299"/>
      <c r="L164" s="292"/>
      <c r="M164" s="456"/>
      <c r="N164" s="456"/>
      <c r="O164" s="456"/>
      <c r="P164" s="292"/>
      <c r="Q164" s="292"/>
      <c r="R164" s="292"/>
      <c r="S164" s="292"/>
      <c r="T164" s="292"/>
      <c r="U164" s="456"/>
      <c r="V164" s="292"/>
      <c r="W164" s="456"/>
      <c r="X164" s="292"/>
      <c r="Y164" s="456"/>
      <c r="Z164" s="292"/>
      <c r="AA164" s="456"/>
      <c r="AB164" s="292"/>
      <c r="AC164" s="456"/>
      <c r="AD164" s="292"/>
      <c r="AE164" s="300"/>
      <c r="AF164" s="301"/>
    </row>
    <row r="165" spans="1:32" x14ac:dyDescent="0.2">
      <c r="A165" s="410"/>
      <c r="B165" s="293"/>
      <c r="C165" s="294"/>
      <c r="D165" s="308"/>
      <c r="E165" s="458"/>
      <c r="F165" s="556"/>
      <c r="G165" s="310"/>
      <c r="I165" s="462"/>
      <c r="J165" s="292"/>
      <c r="K165" s="299"/>
      <c r="L165" s="292"/>
      <c r="M165" s="456"/>
      <c r="N165" s="456"/>
      <c r="O165" s="456"/>
      <c r="P165" s="292"/>
      <c r="Q165" s="292"/>
      <c r="R165" s="292"/>
      <c r="S165" s="292"/>
      <c r="T165" s="292"/>
      <c r="U165" s="456"/>
      <c r="V165" s="292"/>
      <c r="W165" s="456"/>
      <c r="X165" s="292"/>
      <c r="Y165" s="456"/>
      <c r="Z165" s="292"/>
      <c r="AA165" s="456"/>
      <c r="AB165" s="292"/>
      <c r="AC165" s="456"/>
      <c r="AD165" s="292"/>
      <c r="AE165" s="300"/>
      <c r="AF165" s="301"/>
    </row>
    <row r="166" spans="1:32" ht="12.75" customHeight="1" thickBot="1" x14ac:dyDescent="0.25">
      <c r="A166" s="410"/>
      <c r="B166" s="295"/>
      <c r="C166" s="296"/>
      <c r="D166" s="309"/>
      <c r="E166" s="460"/>
      <c r="F166" s="557"/>
      <c r="G166" s="310"/>
      <c r="I166" s="462"/>
      <c r="J166" s="292"/>
      <c r="K166" s="299"/>
      <c r="L166" s="292"/>
      <c r="M166" s="456"/>
      <c r="N166" s="456"/>
      <c r="O166" s="456"/>
      <c r="P166" s="292"/>
      <c r="Q166" s="292"/>
      <c r="R166" s="292"/>
      <c r="S166" s="292"/>
      <c r="T166" s="292"/>
      <c r="U166" s="456"/>
      <c r="V166" s="292"/>
      <c r="W166" s="456"/>
      <c r="X166" s="292"/>
      <c r="Y166" s="456"/>
      <c r="Z166" s="292"/>
      <c r="AA166" s="456"/>
      <c r="AB166" s="292"/>
      <c r="AC166" s="456"/>
      <c r="AD166" s="292"/>
      <c r="AE166" s="300"/>
      <c r="AF166" s="301"/>
    </row>
    <row r="167" spans="1:32" x14ac:dyDescent="0.2">
      <c r="A167" s="410"/>
      <c r="B167" s="529" t="s">
        <v>208</v>
      </c>
      <c r="C167" s="544" t="s">
        <v>1042</v>
      </c>
      <c r="D167" s="541">
        <v>0.1</v>
      </c>
      <c r="E167" s="545">
        <v>20.39</v>
      </c>
      <c r="F167" s="555" t="s">
        <v>46</v>
      </c>
      <c r="G167" s="310"/>
      <c r="I167" s="462"/>
      <c r="J167" s="292"/>
      <c r="K167" s="299"/>
      <c r="L167" s="292"/>
      <c r="M167" s="456"/>
      <c r="N167" s="456"/>
      <c r="O167" s="456"/>
      <c r="P167" s="292"/>
      <c r="Q167" s="292"/>
      <c r="R167" s="292"/>
      <c r="S167" s="292"/>
      <c r="T167" s="292"/>
      <c r="U167" s="456"/>
      <c r="V167" s="292"/>
      <c r="W167" s="456"/>
      <c r="X167" s="292"/>
      <c r="Y167" s="456"/>
      <c r="Z167" s="292"/>
      <c r="AA167" s="456"/>
      <c r="AB167" s="292"/>
      <c r="AC167" s="456"/>
      <c r="AD167" s="292"/>
      <c r="AE167" s="300"/>
      <c r="AF167" s="301"/>
    </row>
    <row r="168" spans="1:32" x14ac:dyDescent="0.2">
      <c r="A168" s="410"/>
      <c r="B168" s="532" t="s">
        <v>209</v>
      </c>
      <c r="C168" s="546" t="s">
        <v>1043</v>
      </c>
      <c r="D168" s="543">
        <v>0.1</v>
      </c>
      <c r="E168" s="547">
        <v>20.39</v>
      </c>
      <c r="F168" s="556"/>
      <c r="G168" s="310"/>
      <c r="I168" s="462"/>
      <c r="J168" s="292"/>
      <c r="K168" s="299"/>
      <c r="L168" s="292"/>
      <c r="M168" s="456"/>
      <c r="N168" s="456"/>
      <c r="O168" s="456"/>
      <c r="P168" s="292"/>
      <c r="Q168" s="292"/>
      <c r="R168" s="292"/>
      <c r="S168" s="292"/>
      <c r="T168" s="292"/>
      <c r="U168" s="456"/>
      <c r="V168" s="292"/>
      <c r="W168" s="456"/>
      <c r="X168" s="292"/>
      <c r="Y168" s="456"/>
      <c r="Z168" s="292"/>
      <c r="AA168" s="456"/>
      <c r="AB168" s="292"/>
      <c r="AC168" s="456"/>
      <c r="AD168" s="292"/>
      <c r="AE168" s="300"/>
      <c r="AF168" s="301"/>
    </row>
    <row r="169" spans="1:32" x14ac:dyDescent="0.2">
      <c r="A169" s="410"/>
      <c r="B169" s="532" t="s">
        <v>210</v>
      </c>
      <c r="C169" s="546" t="s">
        <v>1044</v>
      </c>
      <c r="D169" s="543">
        <v>0.1</v>
      </c>
      <c r="E169" s="547">
        <v>20.39</v>
      </c>
      <c r="F169" s="556"/>
      <c r="G169" s="310"/>
      <c r="I169" s="462"/>
      <c r="J169" s="292"/>
      <c r="K169" s="299"/>
      <c r="L169" s="292"/>
      <c r="M169" s="456"/>
      <c r="N169" s="456"/>
      <c r="O169" s="456"/>
      <c r="P169" s="292"/>
      <c r="Q169" s="292"/>
      <c r="R169" s="292"/>
      <c r="S169" s="292"/>
      <c r="T169" s="292"/>
      <c r="U169" s="456"/>
      <c r="V169" s="292"/>
      <c r="W169" s="456"/>
      <c r="X169" s="292"/>
      <c r="Y169" s="456"/>
      <c r="Z169" s="292"/>
      <c r="AA169" s="456"/>
      <c r="AB169" s="292"/>
      <c r="AC169" s="456"/>
      <c r="AD169" s="292"/>
      <c r="AE169" s="300"/>
      <c r="AF169" s="301"/>
    </row>
    <row r="170" spans="1:32" x14ac:dyDescent="0.2">
      <c r="A170" s="410"/>
      <c r="B170" s="293"/>
      <c r="C170" s="294"/>
      <c r="D170" s="308"/>
      <c r="E170" s="458"/>
      <c r="F170" s="556"/>
      <c r="G170" s="310"/>
      <c r="I170" s="462"/>
      <c r="J170" s="292"/>
      <c r="K170" s="299"/>
      <c r="L170" s="292"/>
      <c r="M170" s="456"/>
      <c r="N170" s="456"/>
      <c r="O170" s="456"/>
      <c r="P170" s="292"/>
      <c r="Q170" s="292"/>
      <c r="R170" s="292"/>
      <c r="S170" s="292"/>
      <c r="T170" s="292"/>
      <c r="U170" s="456"/>
      <c r="V170" s="292"/>
      <c r="W170" s="456"/>
      <c r="X170" s="292"/>
      <c r="Y170" s="456"/>
      <c r="Z170" s="292"/>
      <c r="AA170" s="456"/>
      <c r="AB170" s="292"/>
      <c r="AC170" s="456"/>
      <c r="AD170" s="292"/>
      <c r="AE170" s="300"/>
      <c r="AF170" s="301"/>
    </row>
    <row r="171" spans="1:32" ht="13.5" thickBot="1" x14ac:dyDescent="0.25">
      <c r="A171" s="410"/>
      <c r="B171" s="295"/>
      <c r="C171" s="296"/>
      <c r="D171" s="309"/>
      <c r="E171" s="460"/>
      <c r="F171" s="557"/>
      <c r="G171" s="310"/>
      <c r="I171" s="462"/>
      <c r="J171" s="292"/>
      <c r="K171" s="299"/>
      <c r="L171" s="292"/>
      <c r="M171" s="456"/>
      <c r="N171" s="456"/>
      <c r="O171" s="456"/>
      <c r="P171" s="292"/>
      <c r="Q171" s="292"/>
      <c r="R171" s="292"/>
      <c r="S171" s="292"/>
      <c r="T171" s="292"/>
      <c r="U171" s="456"/>
      <c r="V171" s="292"/>
      <c r="W171" s="456"/>
      <c r="X171" s="292"/>
      <c r="Y171" s="456"/>
      <c r="Z171" s="292"/>
      <c r="AA171" s="456"/>
      <c r="AB171" s="292"/>
      <c r="AC171" s="456"/>
      <c r="AD171" s="292"/>
      <c r="AE171" s="300"/>
      <c r="AF171" s="301"/>
    </row>
    <row r="172" spans="1:32" x14ac:dyDescent="0.2">
      <c r="A172" s="410"/>
      <c r="B172" s="467" t="s">
        <v>213</v>
      </c>
      <c r="C172" s="468" t="s">
        <v>214</v>
      </c>
      <c r="D172" s="306">
        <v>0.05</v>
      </c>
      <c r="E172" s="311">
        <v>8.8875000000000011</v>
      </c>
      <c r="F172" s="555" t="s">
        <v>47</v>
      </c>
      <c r="G172" s="310"/>
      <c r="I172" s="462"/>
      <c r="J172" s="292"/>
      <c r="K172" s="299"/>
      <c r="L172" s="292"/>
      <c r="M172" s="456"/>
      <c r="N172" s="456"/>
      <c r="O172" s="456"/>
      <c r="P172" s="292"/>
      <c r="Q172" s="292"/>
      <c r="R172" s="292"/>
      <c r="S172" s="292"/>
      <c r="T172" s="292"/>
      <c r="U172" s="456"/>
      <c r="V172" s="292"/>
      <c r="W172" s="456"/>
      <c r="X172" s="292"/>
      <c r="Y172" s="456"/>
      <c r="Z172" s="292"/>
      <c r="AA172" s="456"/>
      <c r="AB172" s="292"/>
      <c r="AC172" s="456"/>
      <c r="AD172" s="292"/>
      <c r="AE172" s="300"/>
      <c r="AF172" s="301"/>
    </row>
    <row r="173" spans="1:32" x14ac:dyDescent="0.2">
      <c r="A173" s="410"/>
      <c r="B173" s="469" t="s">
        <v>215</v>
      </c>
      <c r="C173" s="470" t="s">
        <v>216</v>
      </c>
      <c r="D173" s="307">
        <v>0.05</v>
      </c>
      <c r="E173" s="311">
        <v>8.8875000000000011</v>
      </c>
      <c r="F173" s="556"/>
      <c r="G173" s="310"/>
      <c r="I173" s="462"/>
      <c r="J173" s="292"/>
      <c r="K173" s="299"/>
      <c r="L173" s="292"/>
      <c r="M173" s="456"/>
      <c r="N173" s="456"/>
      <c r="O173" s="456"/>
      <c r="P173" s="292"/>
      <c r="Q173" s="292"/>
      <c r="R173" s="292"/>
      <c r="S173" s="292"/>
      <c r="T173" s="292"/>
      <c r="U173" s="456"/>
      <c r="V173" s="292"/>
      <c r="W173" s="456"/>
      <c r="X173" s="292"/>
      <c r="Y173" s="456"/>
      <c r="Z173" s="292"/>
      <c r="AA173" s="456"/>
      <c r="AB173" s="292"/>
      <c r="AC173" s="456"/>
      <c r="AD173" s="292"/>
      <c r="AE173" s="300"/>
      <c r="AF173" s="301"/>
    </row>
    <row r="174" spans="1:32" x14ac:dyDescent="0.2">
      <c r="A174" s="410"/>
      <c r="B174" s="469" t="s">
        <v>217</v>
      </c>
      <c r="C174" s="470" t="s">
        <v>218</v>
      </c>
      <c r="D174" s="307">
        <v>0.05</v>
      </c>
      <c r="E174" s="311">
        <v>8.8875000000000011</v>
      </c>
      <c r="F174" s="556"/>
      <c r="G174" s="310"/>
      <c r="I174" s="462"/>
      <c r="J174" s="292"/>
      <c r="K174" s="299"/>
      <c r="L174" s="292"/>
      <c r="M174" s="456"/>
      <c r="N174" s="456"/>
      <c r="O174" s="456"/>
      <c r="P174" s="292"/>
      <c r="Q174" s="292"/>
      <c r="R174" s="292"/>
      <c r="S174" s="292"/>
      <c r="T174" s="292"/>
      <c r="U174" s="456"/>
      <c r="V174" s="292"/>
      <c r="W174" s="456"/>
      <c r="X174" s="292"/>
      <c r="Y174" s="456"/>
      <c r="Z174" s="292"/>
      <c r="AA174" s="456"/>
      <c r="AB174" s="292"/>
      <c r="AC174" s="456"/>
      <c r="AD174" s="292"/>
      <c r="AE174" s="300"/>
      <c r="AF174" s="301"/>
    </row>
    <row r="175" spans="1:32" x14ac:dyDescent="0.2">
      <c r="A175" s="410"/>
      <c r="B175" s="469" t="s">
        <v>219</v>
      </c>
      <c r="C175" s="470" t="s">
        <v>220</v>
      </c>
      <c r="D175" s="307">
        <v>0.05</v>
      </c>
      <c r="E175" s="311">
        <v>8.8875000000000011</v>
      </c>
      <c r="F175" s="556"/>
      <c r="G175" s="310"/>
      <c r="I175" s="462"/>
      <c r="J175" s="292"/>
      <c r="K175" s="299"/>
      <c r="L175" s="292"/>
      <c r="M175" s="456"/>
      <c r="N175" s="456"/>
      <c r="O175" s="456"/>
      <c r="P175" s="292"/>
      <c r="Q175" s="292"/>
      <c r="R175" s="292"/>
      <c r="S175" s="292"/>
      <c r="T175" s="292"/>
      <c r="U175" s="456"/>
      <c r="V175" s="292"/>
      <c r="W175" s="456"/>
      <c r="X175" s="292"/>
      <c r="Y175" s="456"/>
      <c r="Z175" s="292"/>
      <c r="AA175" s="456"/>
      <c r="AB175" s="292"/>
      <c r="AC175" s="456"/>
      <c r="AD175" s="292"/>
      <c r="AE175" s="300"/>
      <c r="AF175" s="301"/>
    </row>
    <row r="176" spans="1:32" ht="12.75" customHeight="1" x14ac:dyDescent="0.2">
      <c r="A176" s="410"/>
      <c r="B176" s="469" t="s">
        <v>222</v>
      </c>
      <c r="C176" s="470" t="s">
        <v>223</v>
      </c>
      <c r="D176" s="307">
        <v>0.05</v>
      </c>
      <c r="E176" s="311">
        <v>8.8875000000000011</v>
      </c>
      <c r="F176" s="556"/>
      <c r="G176" s="310"/>
      <c r="I176" s="462"/>
      <c r="J176" s="292"/>
      <c r="K176" s="299"/>
      <c r="L176" s="292"/>
      <c r="M176" s="456"/>
      <c r="N176" s="456"/>
      <c r="O176" s="456"/>
      <c r="P176" s="292"/>
      <c r="Q176" s="292"/>
      <c r="R176" s="292"/>
      <c r="S176" s="292"/>
      <c r="T176" s="292"/>
      <c r="U176" s="456"/>
      <c r="V176" s="292"/>
      <c r="W176" s="456"/>
      <c r="X176" s="292"/>
      <c r="Y176" s="456"/>
      <c r="Z176" s="292"/>
      <c r="AA176" s="456"/>
      <c r="AB176" s="292"/>
      <c r="AC176" s="456"/>
      <c r="AD176" s="292"/>
      <c r="AE176" s="300"/>
      <c r="AF176" s="301"/>
    </row>
    <row r="177" spans="1:36" x14ac:dyDescent="0.2">
      <c r="A177" s="410"/>
      <c r="B177" s="469" t="s">
        <v>226</v>
      </c>
      <c r="C177" s="470" t="s">
        <v>227</v>
      </c>
      <c r="D177" s="307">
        <v>0.05</v>
      </c>
      <c r="E177" s="311">
        <v>8.8875000000000011</v>
      </c>
      <c r="F177" s="556"/>
      <c r="G177" s="310"/>
      <c r="I177" s="462"/>
      <c r="J177" s="292"/>
      <c r="K177" s="299"/>
      <c r="L177" s="292"/>
      <c r="M177" s="456"/>
      <c r="N177" s="456"/>
      <c r="O177" s="456"/>
      <c r="P177" s="292"/>
      <c r="Q177" s="292"/>
      <c r="R177" s="292"/>
      <c r="S177" s="292"/>
      <c r="T177" s="292"/>
      <c r="U177" s="456"/>
      <c r="V177" s="292"/>
      <c r="W177" s="456"/>
      <c r="X177" s="292"/>
      <c r="Y177" s="456"/>
      <c r="Z177" s="292"/>
      <c r="AA177" s="456"/>
      <c r="AB177" s="292"/>
      <c r="AC177" s="456"/>
      <c r="AD177" s="292"/>
      <c r="AE177" s="300"/>
      <c r="AF177" s="301"/>
    </row>
    <row r="178" spans="1:36" x14ac:dyDescent="0.2">
      <c r="A178" s="410"/>
      <c r="B178" s="469" t="s">
        <v>230</v>
      </c>
      <c r="C178" s="470" t="s">
        <v>231</v>
      </c>
      <c r="D178" s="307">
        <v>0.05</v>
      </c>
      <c r="E178" s="311">
        <v>8.8875000000000011</v>
      </c>
      <c r="F178" s="556"/>
      <c r="G178" s="312"/>
      <c r="I178" s="462"/>
      <c r="J178" s="292"/>
      <c r="K178" s="299"/>
      <c r="L178" s="292"/>
      <c r="M178" s="456"/>
      <c r="N178" s="456"/>
      <c r="O178" s="456"/>
      <c r="P178" s="292"/>
      <c r="Q178" s="292"/>
      <c r="R178" s="292"/>
      <c r="S178" s="292"/>
      <c r="T178" s="292"/>
      <c r="U178" s="456"/>
      <c r="V178" s="292"/>
      <c r="W178" s="456"/>
      <c r="X178" s="292"/>
      <c r="Y178" s="456"/>
      <c r="Z178" s="292"/>
      <c r="AA178" s="456"/>
      <c r="AB178" s="292"/>
      <c r="AC178" s="456"/>
      <c r="AD178" s="292"/>
      <c r="AE178" s="300"/>
      <c r="AF178" s="301"/>
      <c r="AI178" s="2"/>
      <c r="AJ178" s="412"/>
    </row>
    <row r="179" spans="1:36" x14ac:dyDescent="0.2">
      <c r="A179" s="410"/>
      <c r="B179" s="469" t="s">
        <v>234</v>
      </c>
      <c r="C179" s="470" t="s">
        <v>235</v>
      </c>
      <c r="D179" s="307">
        <v>0.05</v>
      </c>
      <c r="E179" s="311">
        <v>8.8875000000000011</v>
      </c>
      <c r="F179" s="556"/>
      <c r="G179" s="312"/>
      <c r="I179" s="462"/>
      <c r="J179" s="292"/>
      <c r="K179" s="299"/>
      <c r="L179" s="292"/>
      <c r="M179" s="456"/>
      <c r="N179" s="456"/>
      <c r="O179" s="456"/>
      <c r="P179" s="292"/>
      <c r="Q179" s="292"/>
      <c r="R179" s="292"/>
      <c r="S179" s="292"/>
      <c r="T179" s="292"/>
      <c r="U179" s="456"/>
      <c r="V179" s="292"/>
      <c r="W179" s="456"/>
      <c r="X179" s="292"/>
      <c r="Y179" s="456"/>
      <c r="Z179" s="292"/>
      <c r="AA179" s="456"/>
      <c r="AB179" s="292"/>
      <c r="AC179" s="456"/>
      <c r="AD179" s="292"/>
      <c r="AE179" s="300"/>
      <c r="AF179" s="301"/>
      <c r="AI179" s="2"/>
      <c r="AJ179" s="412"/>
    </row>
    <row r="180" spans="1:36" x14ac:dyDescent="0.2">
      <c r="A180" s="410"/>
      <c r="B180" s="469" t="s">
        <v>237</v>
      </c>
      <c r="C180" s="470" t="s">
        <v>238</v>
      </c>
      <c r="D180" s="307">
        <v>0.05</v>
      </c>
      <c r="E180" s="311">
        <v>8.8875000000000011</v>
      </c>
      <c r="F180" s="556"/>
      <c r="G180" s="461"/>
      <c r="I180" s="462"/>
      <c r="J180" s="292"/>
      <c r="K180" s="299"/>
      <c r="L180" s="292"/>
      <c r="M180" s="456"/>
      <c r="N180" s="456"/>
      <c r="O180" s="456"/>
      <c r="P180" s="292"/>
      <c r="Q180" s="292"/>
      <c r="R180" s="292"/>
      <c r="S180" s="292"/>
      <c r="T180" s="292"/>
      <c r="U180" s="456"/>
      <c r="V180" s="292"/>
      <c r="W180" s="456"/>
      <c r="X180" s="292"/>
      <c r="Y180" s="456"/>
      <c r="Z180" s="292"/>
      <c r="AA180" s="456"/>
      <c r="AB180" s="292"/>
      <c r="AC180" s="456"/>
      <c r="AD180" s="292"/>
      <c r="AE180" s="300"/>
      <c r="AF180" s="301"/>
      <c r="AI180" s="2"/>
      <c r="AJ180" s="412"/>
    </row>
    <row r="181" spans="1:36" x14ac:dyDescent="0.2">
      <c r="A181" s="410"/>
      <c r="B181" s="469" t="s">
        <v>239</v>
      </c>
      <c r="C181" s="470" t="s">
        <v>240</v>
      </c>
      <c r="D181" s="307">
        <v>0.05</v>
      </c>
      <c r="E181" s="311">
        <v>8.8875000000000011</v>
      </c>
      <c r="F181" s="556"/>
      <c r="G181" s="461"/>
      <c r="I181" s="462"/>
      <c r="J181" s="292"/>
      <c r="K181" s="299"/>
      <c r="L181" s="292"/>
      <c r="M181" s="456"/>
      <c r="N181" s="456"/>
      <c r="O181" s="456"/>
      <c r="P181" s="292"/>
      <c r="Q181" s="292"/>
      <c r="R181" s="292"/>
      <c r="S181" s="292"/>
      <c r="T181" s="292"/>
      <c r="U181" s="456"/>
      <c r="V181" s="292"/>
      <c r="W181" s="456"/>
      <c r="X181" s="292"/>
      <c r="Y181" s="456"/>
      <c r="Z181" s="292"/>
      <c r="AA181" s="456"/>
      <c r="AB181" s="292"/>
      <c r="AC181" s="456"/>
      <c r="AD181" s="292"/>
      <c r="AE181" s="300"/>
      <c r="AF181" s="301"/>
      <c r="AI181" s="2"/>
      <c r="AJ181" s="412"/>
    </row>
    <row r="182" spans="1:36" ht="12.75" customHeight="1" x14ac:dyDescent="0.2">
      <c r="A182" s="410"/>
      <c r="B182" s="469" t="s">
        <v>241</v>
      </c>
      <c r="C182" s="470" t="s">
        <v>242</v>
      </c>
      <c r="D182" s="307">
        <v>0.05</v>
      </c>
      <c r="E182" s="311">
        <v>8.8875000000000011</v>
      </c>
      <c r="F182" s="556"/>
      <c r="G182" s="461"/>
      <c r="I182" s="462"/>
      <c r="J182" s="292"/>
      <c r="K182" s="299"/>
      <c r="L182" s="292"/>
      <c r="M182" s="456"/>
      <c r="N182" s="456"/>
      <c r="O182" s="456"/>
      <c r="P182" s="292"/>
      <c r="Q182" s="292"/>
      <c r="R182" s="292"/>
      <c r="S182" s="292"/>
      <c r="T182" s="292"/>
      <c r="U182" s="456"/>
      <c r="V182" s="292"/>
      <c r="W182" s="456"/>
      <c r="X182" s="292"/>
      <c r="Y182" s="456"/>
      <c r="Z182" s="292"/>
      <c r="AA182" s="456"/>
      <c r="AB182" s="292"/>
      <c r="AC182" s="456"/>
      <c r="AD182" s="292"/>
      <c r="AE182" s="300"/>
      <c r="AF182" s="301"/>
      <c r="AI182" s="2"/>
      <c r="AJ182" s="412"/>
    </row>
    <row r="183" spans="1:36" x14ac:dyDescent="0.2">
      <c r="A183" s="410"/>
      <c r="B183" s="469" t="s">
        <v>244</v>
      </c>
      <c r="C183" s="470" t="s">
        <v>245</v>
      </c>
      <c r="D183" s="307">
        <v>0.05</v>
      </c>
      <c r="E183" s="311">
        <v>8.8875000000000011</v>
      </c>
      <c r="F183" s="556"/>
      <c r="G183" s="463"/>
      <c r="I183" s="462"/>
      <c r="J183" s="292"/>
      <c r="K183" s="299"/>
      <c r="L183" s="292"/>
      <c r="M183" s="456"/>
      <c r="N183" s="456"/>
      <c r="O183" s="456"/>
      <c r="P183" s="292"/>
      <c r="Q183" s="292"/>
      <c r="R183" s="292"/>
      <c r="S183" s="292"/>
      <c r="T183" s="292"/>
      <c r="U183" s="456"/>
      <c r="V183" s="292"/>
      <c r="W183" s="456"/>
      <c r="X183" s="292"/>
      <c r="Y183" s="456"/>
      <c r="Z183" s="292"/>
      <c r="AA183" s="456"/>
      <c r="AB183" s="292"/>
      <c r="AC183" s="456"/>
      <c r="AD183" s="292"/>
      <c r="AE183" s="300"/>
      <c r="AF183" s="301"/>
    </row>
    <row r="184" spans="1:36" x14ac:dyDescent="0.2">
      <c r="A184" s="410"/>
      <c r="B184" s="469" t="s">
        <v>246</v>
      </c>
      <c r="C184" s="470" t="s">
        <v>247</v>
      </c>
      <c r="D184" s="307">
        <v>0.05</v>
      </c>
      <c r="E184" s="311">
        <v>8.8875000000000011</v>
      </c>
      <c r="F184" s="556"/>
      <c r="G184" s="463"/>
      <c r="I184" s="462"/>
      <c r="J184" s="292"/>
      <c r="K184" s="299"/>
      <c r="L184" s="292"/>
      <c r="M184" s="456"/>
      <c r="N184" s="456"/>
      <c r="O184" s="456"/>
      <c r="P184" s="292"/>
      <c r="Q184" s="292"/>
      <c r="R184" s="292"/>
      <c r="S184" s="292"/>
      <c r="T184" s="292"/>
      <c r="U184" s="456"/>
      <c r="V184" s="292"/>
      <c r="W184" s="456"/>
      <c r="X184" s="292"/>
      <c r="Y184" s="456"/>
      <c r="Z184" s="292"/>
      <c r="AA184" s="456"/>
      <c r="AB184" s="292"/>
      <c r="AC184" s="456"/>
      <c r="AD184" s="292"/>
      <c r="AE184" s="300"/>
      <c r="AF184" s="301"/>
    </row>
    <row r="185" spans="1:36" ht="12.75" customHeight="1" x14ac:dyDescent="0.2">
      <c r="A185" s="410"/>
      <c r="B185" s="469" t="s">
        <v>248</v>
      </c>
      <c r="C185" s="470" t="s">
        <v>249</v>
      </c>
      <c r="D185" s="307">
        <v>0.05</v>
      </c>
      <c r="E185" s="311">
        <v>8.8875000000000011</v>
      </c>
      <c r="F185" s="556"/>
      <c r="G185" s="463"/>
      <c r="I185" s="462"/>
      <c r="J185" s="292"/>
      <c r="K185" s="299"/>
      <c r="L185" s="292"/>
      <c r="M185" s="456"/>
      <c r="N185" s="456"/>
      <c r="O185" s="456"/>
      <c r="P185" s="292"/>
      <c r="Q185" s="292"/>
      <c r="R185" s="292"/>
      <c r="S185" s="292"/>
      <c r="T185" s="292"/>
      <c r="U185" s="456"/>
      <c r="V185" s="292"/>
      <c r="W185" s="456"/>
      <c r="X185" s="292"/>
      <c r="Y185" s="456"/>
      <c r="Z185" s="292"/>
      <c r="AA185" s="456"/>
      <c r="AB185" s="292"/>
      <c r="AC185" s="456"/>
      <c r="AD185" s="292"/>
      <c r="AE185" s="300"/>
      <c r="AF185" s="301"/>
    </row>
    <row r="186" spans="1:36" x14ac:dyDescent="0.2">
      <c r="A186" s="410"/>
      <c r="B186" s="469" t="s">
        <v>250</v>
      </c>
      <c r="C186" s="470" t="s">
        <v>251</v>
      </c>
      <c r="D186" s="307">
        <v>0.05</v>
      </c>
      <c r="E186" s="311">
        <v>8.8875000000000011</v>
      </c>
      <c r="F186" s="556"/>
      <c r="G186" s="463"/>
      <c r="I186" s="462"/>
      <c r="J186" s="292"/>
      <c r="K186" s="299"/>
      <c r="L186" s="292"/>
      <c r="M186" s="456"/>
      <c r="N186" s="456"/>
      <c r="O186" s="456"/>
      <c r="P186" s="292"/>
      <c r="Q186" s="292"/>
      <c r="R186" s="292"/>
      <c r="S186" s="292"/>
      <c r="T186" s="292"/>
      <c r="U186" s="456"/>
      <c r="V186" s="292"/>
      <c r="W186" s="456"/>
      <c r="X186" s="292"/>
      <c r="Y186" s="456"/>
      <c r="Z186" s="292"/>
      <c r="AA186" s="456"/>
      <c r="AB186" s="292"/>
      <c r="AC186" s="456"/>
      <c r="AD186" s="292"/>
      <c r="AE186" s="300"/>
      <c r="AF186" s="301"/>
    </row>
    <row r="187" spans="1:36" ht="12.75" customHeight="1" x14ac:dyDescent="0.2">
      <c r="A187" s="410"/>
      <c r="B187" s="469" t="s">
        <v>253</v>
      </c>
      <c r="C187" s="470" t="s">
        <v>254</v>
      </c>
      <c r="D187" s="307">
        <v>0.05</v>
      </c>
      <c r="E187" s="311">
        <v>8.8875000000000011</v>
      </c>
      <c r="F187" s="556"/>
      <c r="I187" s="462"/>
      <c r="J187" s="292"/>
      <c r="K187" s="299"/>
      <c r="L187" s="292"/>
      <c r="M187" s="456"/>
      <c r="N187" s="456"/>
      <c r="O187" s="456"/>
      <c r="P187" s="292"/>
      <c r="Q187" s="292"/>
      <c r="R187" s="292"/>
      <c r="S187" s="292"/>
      <c r="T187" s="292"/>
      <c r="U187" s="456"/>
      <c r="V187" s="292"/>
      <c r="W187" s="456"/>
      <c r="X187" s="292"/>
      <c r="Y187" s="456"/>
      <c r="Z187" s="292"/>
      <c r="AA187" s="456"/>
      <c r="AB187" s="292"/>
      <c r="AC187" s="456"/>
      <c r="AD187" s="292"/>
      <c r="AE187" s="300"/>
      <c r="AF187" s="301"/>
    </row>
    <row r="188" spans="1:36" x14ac:dyDescent="0.2">
      <c r="A188" s="410"/>
      <c r="B188" s="469" t="s">
        <v>255</v>
      </c>
      <c r="C188" s="470" t="s">
        <v>256</v>
      </c>
      <c r="D188" s="307">
        <v>0.05</v>
      </c>
      <c r="E188" s="311">
        <v>8.8875000000000011</v>
      </c>
      <c r="F188" s="556"/>
      <c r="I188" s="462"/>
      <c r="J188" s="292"/>
      <c r="K188" s="299"/>
      <c r="L188" s="292"/>
      <c r="M188" s="456"/>
      <c r="N188" s="456"/>
      <c r="O188" s="456"/>
      <c r="P188" s="292"/>
      <c r="Q188" s="292"/>
      <c r="R188" s="292"/>
      <c r="S188" s="292"/>
      <c r="T188" s="292"/>
      <c r="U188" s="456"/>
      <c r="V188" s="292"/>
      <c r="W188" s="456"/>
      <c r="X188" s="292"/>
      <c r="Y188" s="456"/>
      <c r="Z188" s="292"/>
      <c r="AA188" s="456"/>
      <c r="AB188" s="292"/>
      <c r="AC188" s="456"/>
      <c r="AD188" s="292"/>
      <c r="AE188" s="300"/>
      <c r="AF188" s="301"/>
    </row>
    <row r="189" spans="1:36" ht="12.75" customHeight="1" thickBot="1" x14ac:dyDescent="0.25">
      <c r="A189" s="410"/>
      <c r="B189" s="469" t="s">
        <v>257</v>
      </c>
      <c r="C189" s="470" t="s">
        <v>258</v>
      </c>
      <c r="D189" s="307">
        <v>0.05</v>
      </c>
      <c r="E189" s="311">
        <v>8.8875000000000011</v>
      </c>
      <c r="F189" s="556"/>
      <c r="I189" s="471"/>
      <c r="J189" s="472"/>
      <c r="K189" s="472"/>
      <c r="L189" s="472"/>
      <c r="M189" s="472"/>
      <c r="N189" s="472"/>
      <c r="O189" s="472"/>
      <c r="P189" s="472"/>
      <c r="Q189" s="472"/>
      <c r="R189" s="472"/>
      <c r="S189" s="472"/>
      <c r="T189" s="472"/>
      <c r="U189" s="472"/>
      <c r="V189" s="472"/>
      <c r="W189" s="472"/>
      <c r="X189" s="472"/>
      <c r="Y189" s="472"/>
      <c r="Z189" s="472"/>
      <c r="AA189" s="472"/>
      <c r="AB189" s="472"/>
      <c r="AC189" s="472"/>
      <c r="AD189" s="472"/>
      <c r="AE189" s="473"/>
      <c r="AF189" s="474"/>
    </row>
    <row r="190" spans="1:36" ht="13.5" thickTop="1" x14ac:dyDescent="0.2">
      <c r="A190" s="410"/>
      <c r="B190" s="469" t="s">
        <v>259</v>
      </c>
      <c r="C190" s="470" t="s">
        <v>260</v>
      </c>
      <c r="D190" s="307">
        <v>0.05</v>
      </c>
      <c r="E190" s="311">
        <v>8.8875000000000011</v>
      </c>
      <c r="F190" s="556"/>
      <c r="I190" s="475" t="s">
        <v>211</v>
      </c>
      <c r="J190" s="475" t="s">
        <v>212</v>
      </c>
      <c r="K190" s="476"/>
      <c r="L190" s="476"/>
      <c r="M190" s="476"/>
      <c r="N190" s="476"/>
      <c r="O190" s="476"/>
      <c r="P190" s="476"/>
      <c r="Q190" s="476"/>
      <c r="R190" s="476"/>
      <c r="S190" s="476"/>
      <c r="T190" s="476"/>
      <c r="U190" s="476"/>
      <c r="V190" s="476"/>
      <c r="W190" s="476"/>
      <c r="X190" s="476"/>
      <c r="Y190" s="476"/>
      <c r="Z190" s="476"/>
      <c r="AA190" s="476"/>
      <c r="AB190" s="476"/>
      <c r="AC190" s="476"/>
      <c r="AD190" s="476"/>
      <c r="AE190" s="476"/>
      <c r="AF190" s="476"/>
    </row>
    <row r="191" spans="1:36" x14ac:dyDescent="0.2">
      <c r="A191" s="410"/>
      <c r="B191" s="469" t="s">
        <v>261</v>
      </c>
      <c r="C191" s="470" t="s">
        <v>851</v>
      </c>
      <c r="D191" s="307">
        <v>0.05</v>
      </c>
      <c r="E191" s="311">
        <v>8.8875000000000011</v>
      </c>
      <c r="F191" s="556"/>
      <c r="I191" s="476"/>
      <c r="J191" s="476"/>
      <c r="K191" s="476"/>
      <c r="L191" s="476"/>
      <c r="M191" s="476"/>
      <c r="N191" s="476"/>
      <c r="O191" s="476"/>
      <c r="P191" s="476"/>
      <c r="Q191" s="476"/>
      <c r="R191" s="476"/>
      <c r="S191" s="476"/>
      <c r="T191" s="476"/>
      <c r="U191" s="476"/>
      <c r="V191" s="476"/>
      <c r="W191" s="476"/>
      <c r="X191" s="476"/>
      <c r="Y191" s="476"/>
      <c r="Z191" s="476"/>
      <c r="AA191" s="476"/>
      <c r="AB191" s="476"/>
      <c r="AC191" s="476"/>
      <c r="AD191" s="476"/>
      <c r="AE191" s="476"/>
      <c r="AF191" s="476"/>
    </row>
    <row r="192" spans="1:36" x14ac:dyDescent="0.2">
      <c r="A192" s="410"/>
      <c r="B192" s="469" t="s">
        <v>262</v>
      </c>
      <c r="C192" s="470" t="s">
        <v>263</v>
      </c>
      <c r="D192" s="307">
        <v>0.05</v>
      </c>
      <c r="E192" s="311">
        <v>8.8875000000000011</v>
      </c>
      <c r="F192" s="556"/>
      <c r="I192" s="413"/>
      <c r="J192" s="413"/>
      <c r="K192" s="413"/>
      <c r="L192" s="413"/>
      <c r="M192" s="413"/>
      <c r="N192" s="413"/>
      <c r="O192" s="413"/>
      <c r="P192" s="413"/>
    </row>
    <row r="193" spans="1:36" x14ac:dyDescent="0.2">
      <c r="A193" s="410"/>
      <c r="B193" s="469" t="s">
        <v>852</v>
      </c>
      <c r="C193" s="470" t="s">
        <v>853</v>
      </c>
      <c r="D193" s="307">
        <v>0.05</v>
      </c>
      <c r="E193" s="311">
        <v>8.8875000000000011</v>
      </c>
      <c r="F193" s="556"/>
      <c r="I193" s="477" t="s">
        <v>670</v>
      </c>
      <c r="K193" s="558" t="s">
        <v>1161</v>
      </c>
      <c r="L193" s="558"/>
    </row>
    <row r="194" spans="1:36" x14ac:dyDescent="0.2">
      <c r="A194" s="410"/>
      <c r="B194" s="469" t="s">
        <v>264</v>
      </c>
      <c r="C194" s="470" t="s">
        <v>265</v>
      </c>
      <c r="D194" s="307">
        <v>0.05</v>
      </c>
      <c r="E194" s="311">
        <v>8.8875000000000011</v>
      </c>
      <c r="F194" s="556"/>
      <c r="I194" s="478" t="str">
        <f ca="1">IF(COUNTA(I$193:I193)&gt;COUNTA(GamP),"",OFFSET(PrimP,0,(ROWS(I$194:I194)-1)*2))</f>
        <v>Fibres Courtes</v>
      </c>
      <c r="K194" s="563" t="s">
        <v>669</v>
      </c>
      <c r="L194" s="563"/>
      <c r="M194" s="563"/>
      <c r="N194" s="563"/>
      <c r="O194" s="563"/>
      <c r="P194" s="563"/>
      <c r="Q194" s="563"/>
    </row>
    <row r="195" spans="1:36" ht="12.75" customHeight="1" x14ac:dyDescent="0.2">
      <c r="A195" s="410"/>
      <c r="B195" s="469" t="s">
        <v>266</v>
      </c>
      <c r="C195" s="470" t="s">
        <v>267</v>
      </c>
      <c r="D195" s="307">
        <v>0.05</v>
      </c>
      <c r="E195" s="311">
        <v>8.8875000000000011</v>
      </c>
      <c r="F195" s="556"/>
      <c r="I195" s="478" t="str">
        <f ca="1">IF(COUNTA(I$193:I194)&gt;COUNTA(GamP),"",OFFSET(PrimP,0,(ROWS(I$194:I195)-1)*2))</f>
        <v>Fibres Moyennes</v>
      </c>
      <c r="K195" s="479"/>
      <c r="L195" s="480"/>
    </row>
    <row r="196" spans="1:36" x14ac:dyDescent="0.2">
      <c r="A196" s="410"/>
      <c r="B196" s="469" t="s">
        <v>268</v>
      </c>
      <c r="C196" s="470" t="s">
        <v>269</v>
      </c>
      <c r="D196" s="307">
        <v>0.05</v>
      </c>
      <c r="E196" s="311">
        <v>8.8875000000000011</v>
      </c>
      <c r="F196" s="556"/>
      <c r="I196" s="478" t="str">
        <f ca="1">IF(COUNTA(I$193:I195)&gt;COUNTA(GamP),"",OFFSET(PrimP,0,(ROWS(I$194:I196)-1)*2))</f>
        <v>Fibres Longues</v>
      </c>
      <c r="K196" s="558" t="s">
        <v>1162</v>
      </c>
      <c r="L196" s="558"/>
    </row>
    <row r="197" spans="1:36" x14ac:dyDescent="0.2">
      <c r="A197" s="410"/>
      <c r="B197" s="469" t="s">
        <v>270</v>
      </c>
      <c r="C197" s="470" t="s">
        <v>271</v>
      </c>
      <c r="D197" s="307">
        <v>0.05</v>
      </c>
      <c r="E197" s="311">
        <v>8.8875000000000011</v>
      </c>
      <c r="F197" s="556"/>
      <c r="I197" s="478" t="str">
        <f ca="1">IF(COUNTA(I$193:I196)&gt;COUNTA(GamP),"",OFFSET(PrimP,0,(ROWS(I$194:I197)-1)*2))</f>
        <v>Decors Mixte</v>
      </c>
      <c r="K197" s="563" t="s">
        <v>668</v>
      </c>
      <c r="L197" s="563"/>
      <c r="M197" s="563"/>
      <c r="N197" s="563"/>
      <c r="O197" s="563"/>
      <c r="P197" s="563"/>
      <c r="Q197" s="563"/>
      <c r="R197" s="563"/>
    </row>
    <row r="198" spans="1:36" x14ac:dyDescent="0.2">
      <c r="A198" s="410"/>
      <c r="B198" s="469" t="s">
        <v>272</v>
      </c>
      <c r="C198" s="470" t="s">
        <v>273</v>
      </c>
      <c r="D198" s="307">
        <v>0.05</v>
      </c>
      <c r="E198" s="311">
        <v>8.8875000000000011</v>
      </c>
      <c r="F198" s="556"/>
      <c r="I198" s="478" t="str">
        <f ca="1">IF(COUNTA(I$193:I197)&gt;COUNTA(GamP),"",OFFSET(PrimP,0,(ROWS(I$194:I198)-1)*2))</f>
        <v>SIJADE</v>
      </c>
      <c r="L198" s="479"/>
      <c r="M198" s="480"/>
    </row>
    <row r="199" spans="1:36" x14ac:dyDescent="0.2">
      <c r="A199" s="410"/>
      <c r="B199" s="469" t="s">
        <v>274</v>
      </c>
      <c r="C199" s="470" t="s">
        <v>275</v>
      </c>
      <c r="D199" s="307">
        <v>0.05</v>
      </c>
      <c r="E199" s="311">
        <v>8.8875000000000011</v>
      </c>
      <c r="F199" s="556"/>
      <c r="I199" s="478" t="str">
        <f ca="1">IF(COUNTA(I$193:I198)&gt;COUNTA(GamP),"",OFFSET(PrimP,0,(ROWS(I$194:I199)-1)*2))</f>
        <v>Préparation</v>
      </c>
      <c r="L199" s="558" t="s">
        <v>1163</v>
      </c>
      <c r="M199" s="558"/>
    </row>
    <row r="200" spans="1:36" x14ac:dyDescent="0.2">
      <c r="A200" s="410"/>
      <c r="B200" s="469" t="s">
        <v>276</v>
      </c>
      <c r="C200" s="470" t="s">
        <v>277</v>
      </c>
      <c r="D200" s="307">
        <v>0.05</v>
      </c>
      <c r="E200" s="311">
        <v>8.8875000000000011</v>
      </c>
      <c r="F200" s="556"/>
      <c r="I200" s="478" t="str">
        <f ca="1">IF(COUNTA(I$193:I199)&gt;COUNTA(GamP),"",OFFSET(PrimP,0,(ROWS(I$194:I200)-1)*2))</f>
        <v>Effets</v>
      </c>
      <c r="L200" s="558" t="s">
        <v>221</v>
      </c>
      <c r="M200" s="558"/>
    </row>
    <row r="201" spans="1:36" x14ac:dyDescent="0.2">
      <c r="A201" s="410"/>
      <c r="B201" s="469" t="s">
        <v>278</v>
      </c>
      <c r="C201" s="470" t="s">
        <v>279</v>
      </c>
      <c r="D201" s="307">
        <v>0.05</v>
      </c>
      <c r="E201" s="311">
        <v>8.8875000000000011</v>
      </c>
      <c r="F201" s="556"/>
      <c r="I201" s="478" t="str">
        <f ca="1">IF(COUNTA(I$193:I200)&gt;COUNTA(GamP),"",OFFSET(PrimP,0,(ROWS(I$194:I201)-1)*2))</f>
        <v>Toner</v>
      </c>
      <c r="J201" s="481" t="s">
        <v>224</v>
      </c>
      <c r="L201" s="558" t="s">
        <v>225</v>
      </c>
      <c r="M201" s="558"/>
    </row>
    <row r="202" spans="1:36" x14ac:dyDescent="0.2">
      <c r="A202" s="410"/>
      <c r="B202" s="469" t="s">
        <v>280</v>
      </c>
      <c r="C202" s="470" t="s">
        <v>281</v>
      </c>
      <c r="D202" s="307">
        <v>0.05</v>
      </c>
      <c r="E202" s="311">
        <v>8.8875000000000011</v>
      </c>
      <c r="F202" s="556"/>
      <c r="I202" s="478" t="str">
        <f ca="1">IF(COUNTA(I$193:I201)&gt;COUNTA(GamP),"",OFFSET(PrimP,0,(ROWS(I$194:I202)-1)*2))</f>
        <v>Fils &amp; Fibres</v>
      </c>
      <c r="J202" s="481" t="s">
        <v>228</v>
      </c>
      <c r="L202" s="558" t="s">
        <v>229</v>
      </c>
      <c r="M202" s="558"/>
    </row>
    <row r="203" spans="1:36" x14ac:dyDescent="0.2">
      <c r="A203" s="410"/>
      <c r="B203" s="469" t="s">
        <v>282</v>
      </c>
      <c r="C203" s="470" t="s">
        <v>283</v>
      </c>
      <c r="D203" s="307">
        <v>0.05</v>
      </c>
      <c r="E203" s="311">
        <v>8.8875000000000011</v>
      </c>
      <c r="F203" s="556"/>
      <c r="I203" s="478" t="str">
        <f ca="1">IF(COUNTA(I$193:I202)&gt;COUNTA(GamP),"",OFFSET(PrimP,0,(ROWS(I$194:I203)-1)*2))</f>
        <v>Silk</v>
      </c>
      <c r="J203" s="481" t="s">
        <v>232</v>
      </c>
      <c r="L203" s="558" t="s">
        <v>233</v>
      </c>
      <c r="M203" s="558"/>
      <c r="AJ203" s="412"/>
    </row>
    <row r="204" spans="1:36" x14ac:dyDescent="0.2">
      <c r="A204" s="410"/>
      <c r="B204" s="469" t="s">
        <v>284</v>
      </c>
      <c r="C204" s="470" t="s">
        <v>285</v>
      </c>
      <c r="D204" s="307">
        <v>0.05</v>
      </c>
      <c r="E204" s="311">
        <v>8.8875000000000011</v>
      </c>
      <c r="F204" s="556"/>
      <c r="I204" s="478" t="str">
        <f ca="1">IF(COUNTA(I$193:I203)&gt;COUNTA(GamP),"",OFFSET(PrimP,0,(ROWS(I$194:I204)-1)*2))</f>
        <v>Outils</v>
      </c>
      <c r="L204" s="558" t="s">
        <v>236</v>
      </c>
      <c r="M204" s="558"/>
      <c r="AJ204" s="412"/>
    </row>
    <row r="205" spans="1:36" x14ac:dyDescent="0.2">
      <c r="A205" s="410"/>
      <c r="B205" s="469" t="s">
        <v>286</v>
      </c>
      <c r="C205" s="470" t="s">
        <v>287</v>
      </c>
      <c r="D205" s="307">
        <v>0.05</v>
      </c>
      <c r="E205" s="311">
        <v>8.8875000000000011</v>
      </c>
      <c r="F205" s="556"/>
      <c r="I205" s="478" t="str">
        <f ca="1">IF(COUNTA(I$193:I204)&gt;COUNTA(GamP),"",OFFSET(PrimP,0,(ROWS(I$194:I205)-1)*2))</f>
        <v>Marketing</v>
      </c>
      <c r="L205" s="480"/>
      <c r="M205" s="480"/>
      <c r="AJ205" s="412"/>
    </row>
    <row r="206" spans="1:36" x14ac:dyDescent="0.2">
      <c r="A206" s="410"/>
      <c r="B206" s="469" t="s">
        <v>288</v>
      </c>
      <c r="C206" s="470" t="s">
        <v>289</v>
      </c>
      <c r="D206" s="307">
        <v>0.05</v>
      </c>
      <c r="E206" s="311">
        <v>8.8875000000000011</v>
      </c>
      <c r="F206" s="556"/>
      <c r="I206" s="478" t="str">
        <f ca="1">IF(COUNTA(I$193:I205)&gt;COUNTA(GamP),"",OFFSET(PrimP,0,(ROWS(I$194:I206)-1)*2))</f>
        <v/>
      </c>
      <c r="J206" s="562">
        <f ca="1">IF(COUNTA(B$17:B29)&gt;COUNTA(GamP),"",OFFSET(PrimP,0,(ROWS(B$17:B29)-1)*2))</f>
        <v>0</v>
      </c>
      <c r="K206" s="558"/>
      <c r="L206" s="558"/>
      <c r="M206" s="558"/>
      <c r="AJ206" s="412"/>
    </row>
    <row r="207" spans="1:36" x14ac:dyDescent="0.2">
      <c r="A207" s="410"/>
      <c r="B207" s="469" t="s">
        <v>290</v>
      </c>
      <c r="C207" s="470" t="s">
        <v>291</v>
      </c>
      <c r="D207" s="307">
        <v>0.05</v>
      </c>
      <c r="E207" s="311">
        <v>8.8875000000000011</v>
      </c>
      <c r="F207" s="556"/>
      <c r="I207" s="478" t="str">
        <f ca="1">IF(COUNTA(I$193:I206)&gt;COUNTA(GamP),"",OFFSET(PrimP,0,(ROWS(I$194:I207)-1)*2))</f>
        <v/>
      </c>
      <c r="J207" s="565" t="s">
        <v>667</v>
      </c>
      <c r="K207" s="559"/>
      <c r="L207" s="559"/>
      <c r="M207" s="480"/>
      <c r="AJ207" s="412"/>
    </row>
    <row r="208" spans="1:36" x14ac:dyDescent="0.2">
      <c r="A208" s="410"/>
      <c r="B208" s="469" t="s">
        <v>292</v>
      </c>
      <c r="C208" s="470" t="s">
        <v>293</v>
      </c>
      <c r="D208" s="307">
        <v>0.05</v>
      </c>
      <c r="E208" s="311">
        <v>8.8875000000000011</v>
      </c>
      <c r="F208" s="556"/>
      <c r="I208" s="478" t="str">
        <f ca="1">IF(COUNTA(I$193:I207)&gt;COUNTA(GamP),"",OFFSET(PrimP,0,(ROWS(I$194:I208)-1)*2))</f>
        <v/>
      </c>
      <c r="L208" s="484" t="s">
        <v>243</v>
      </c>
      <c r="M208" s="480"/>
      <c r="AJ208" s="412"/>
    </row>
    <row r="209" spans="1:36" x14ac:dyDescent="0.2">
      <c r="A209" s="410"/>
      <c r="B209" s="469" t="s">
        <v>294</v>
      </c>
      <c r="C209" s="470" t="s">
        <v>295</v>
      </c>
      <c r="D209" s="307">
        <v>0.05</v>
      </c>
      <c r="E209" s="311">
        <v>8.8875000000000011</v>
      </c>
      <c r="F209" s="556"/>
      <c r="I209" s="478" t="str">
        <f ca="1">IF(COUNTA(I$193:I208)&gt;COUNTA(GamP),"",OFFSET(PrimP,0,(ROWS(I$194:I209)-1)*2))</f>
        <v/>
      </c>
      <c r="L209" s="480" t="s">
        <v>921</v>
      </c>
      <c r="M209" s="485" t="s">
        <v>975</v>
      </c>
      <c r="AJ209" s="412"/>
    </row>
    <row r="210" spans="1:36" x14ac:dyDescent="0.2">
      <c r="A210" s="410"/>
      <c r="B210" s="469" t="s">
        <v>854</v>
      </c>
      <c r="C210" s="470" t="s">
        <v>855</v>
      </c>
      <c r="D210" s="307">
        <v>0.05</v>
      </c>
      <c r="E210" s="311">
        <v>8.8875000000000011</v>
      </c>
      <c r="F210" s="556"/>
      <c r="I210" s="478" t="str">
        <f ca="1">IF(COUNTA(I$193:I209)&gt;COUNTA(GamP),"",OFFSET(PrimP,0,(ROWS(I$194:I210)-1)*2))</f>
        <v/>
      </c>
      <c r="L210" s="486" t="s">
        <v>924</v>
      </c>
      <c r="M210" s="487" t="s">
        <v>976</v>
      </c>
      <c r="N210" s="488"/>
      <c r="AJ210" s="412"/>
    </row>
    <row r="211" spans="1:36" x14ac:dyDescent="0.2">
      <c r="A211" s="410"/>
      <c r="B211" s="482" t="s">
        <v>862</v>
      </c>
      <c r="C211" s="483" t="s">
        <v>296</v>
      </c>
      <c r="D211" s="307">
        <v>0.25</v>
      </c>
      <c r="E211" s="311">
        <v>29.7</v>
      </c>
      <c r="F211" s="556"/>
      <c r="I211" s="489"/>
      <c r="K211" s="413"/>
      <c r="L211" s="490" t="s">
        <v>929</v>
      </c>
      <c r="M211" s="485" t="s">
        <v>977</v>
      </c>
      <c r="N211" s="413"/>
      <c r="O211" s="413"/>
      <c r="AJ211" s="412"/>
    </row>
    <row r="212" spans="1:36" x14ac:dyDescent="0.2">
      <c r="A212" s="410"/>
      <c r="B212" s="482" t="s">
        <v>863</v>
      </c>
      <c r="C212" s="483" t="s">
        <v>297</v>
      </c>
      <c r="D212" s="307">
        <v>0.25</v>
      </c>
      <c r="E212" s="311">
        <v>29.7</v>
      </c>
      <c r="F212" s="556"/>
      <c r="L212" s="491" t="s">
        <v>925</v>
      </c>
      <c r="M212" s="492" t="s">
        <v>978</v>
      </c>
      <c r="N212" s="449"/>
      <c r="AJ212" s="412"/>
    </row>
    <row r="213" spans="1:36" x14ac:dyDescent="0.2">
      <c r="A213" s="410"/>
      <c r="B213" s="482" t="s">
        <v>864</v>
      </c>
      <c r="C213" s="483" t="s">
        <v>298</v>
      </c>
      <c r="D213" s="307">
        <v>0.25</v>
      </c>
      <c r="E213" s="311">
        <v>29.7</v>
      </c>
      <c r="F213" s="556"/>
      <c r="L213" s="493" t="s">
        <v>670</v>
      </c>
      <c r="M213" s="494" t="s">
        <v>952</v>
      </c>
      <c r="N213" s="495"/>
      <c r="AJ213" s="412"/>
    </row>
    <row r="214" spans="1:36" x14ac:dyDescent="0.2">
      <c r="A214" s="410"/>
      <c r="B214" s="482" t="s">
        <v>865</v>
      </c>
      <c r="C214" s="483" t="s">
        <v>866</v>
      </c>
      <c r="D214" s="307">
        <v>0.25</v>
      </c>
      <c r="E214" s="311">
        <v>29.7</v>
      </c>
      <c r="F214" s="556"/>
      <c r="L214" s="496" t="s">
        <v>927</v>
      </c>
      <c r="M214" s="497" t="s">
        <v>979</v>
      </c>
      <c r="N214" s="498"/>
      <c r="AJ214" s="412"/>
    </row>
    <row r="215" spans="1:36" x14ac:dyDescent="0.2">
      <c r="A215" s="410"/>
      <c r="B215" s="482" t="s">
        <v>867</v>
      </c>
      <c r="C215" s="483" t="s">
        <v>299</v>
      </c>
      <c r="D215" s="307">
        <v>0.25</v>
      </c>
      <c r="E215" s="311">
        <v>29.7</v>
      </c>
      <c r="F215" s="556"/>
      <c r="L215" s="499" t="s">
        <v>928</v>
      </c>
      <c r="M215" s="500" t="s">
        <v>958</v>
      </c>
      <c r="N215" s="501"/>
      <c r="AJ215" s="412"/>
    </row>
    <row r="216" spans="1:36" ht="12.75" customHeight="1" x14ac:dyDescent="0.2">
      <c r="A216" s="410"/>
      <c r="B216" s="482" t="s">
        <v>868</v>
      </c>
      <c r="C216" s="483" t="s">
        <v>300</v>
      </c>
      <c r="D216" s="307">
        <v>0.25</v>
      </c>
      <c r="E216" s="311">
        <v>29.7</v>
      </c>
      <c r="F216" s="556"/>
      <c r="L216" s="502" t="s">
        <v>930</v>
      </c>
      <c r="M216" s="503" t="s">
        <v>980</v>
      </c>
      <c r="N216" s="504"/>
    </row>
    <row r="217" spans="1:36" x14ac:dyDescent="0.2">
      <c r="A217" s="410"/>
      <c r="B217" s="482" t="s">
        <v>869</v>
      </c>
      <c r="C217" s="483" t="s">
        <v>870</v>
      </c>
      <c r="D217" s="307">
        <v>0.25</v>
      </c>
      <c r="E217" s="311">
        <v>29.7</v>
      </c>
      <c r="F217" s="556"/>
      <c r="K217" s="413"/>
      <c r="L217" s="413"/>
      <c r="M217" s="413"/>
      <c r="N217" s="413"/>
    </row>
    <row r="218" spans="1:36" x14ac:dyDescent="0.2">
      <c r="A218" s="410"/>
      <c r="B218" s="482" t="s">
        <v>871</v>
      </c>
      <c r="C218" s="483" t="s">
        <v>301</v>
      </c>
      <c r="D218" s="307">
        <v>0.25</v>
      </c>
      <c r="E218" s="311">
        <v>29.7</v>
      </c>
      <c r="F218" s="556"/>
      <c r="I218" s="413"/>
      <c r="J218" s="413"/>
      <c r="K218" s="413"/>
      <c r="L218" s="413"/>
      <c r="AF218" s="2"/>
    </row>
    <row r="219" spans="1:36" x14ac:dyDescent="0.2">
      <c r="A219" s="410"/>
      <c r="B219" s="482" t="s">
        <v>872</v>
      </c>
      <c r="C219" s="483" t="s">
        <v>302</v>
      </c>
      <c r="D219" s="307">
        <v>0.25</v>
      </c>
      <c r="E219" s="311">
        <v>29.7</v>
      </c>
      <c r="F219" s="556"/>
      <c r="I219" s="412" t="s">
        <v>460</v>
      </c>
      <c r="J219" s="560" t="s">
        <v>671</v>
      </c>
      <c r="K219" s="560"/>
      <c r="L219" s="560"/>
      <c r="M219" s="560"/>
      <c r="N219" s="560"/>
      <c r="O219" s="560"/>
      <c r="P219" s="560"/>
      <c r="Q219" s="560"/>
      <c r="R219" s="560"/>
      <c r="S219" s="560"/>
      <c r="T219" s="560"/>
      <c r="AF219" s="2"/>
    </row>
    <row r="220" spans="1:36" x14ac:dyDescent="0.2">
      <c r="A220" s="410"/>
      <c r="B220" s="482" t="s">
        <v>873</v>
      </c>
      <c r="C220" s="483" t="s">
        <v>874</v>
      </c>
      <c r="D220" s="307">
        <v>0.25</v>
      </c>
      <c r="E220" s="311">
        <v>29.7</v>
      </c>
      <c r="F220" s="556"/>
      <c r="I220" s="412" t="s">
        <v>462</v>
      </c>
      <c r="J220" s="560" t="s">
        <v>672</v>
      </c>
      <c r="K220" s="560"/>
      <c r="L220" s="560"/>
      <c r="M220" s="560"/>
      <c r="N220" s="560"/>
      <c r="O220" s="560"/>
      <c r="P220" s="560"/>
      <c r="Q220" s="560"/>
      <c r="R220" s="560"/>
      <c r="S220" s="560"/>
      <c r="T220" s="560"/>
      <c r="AF220" s="2"/>
    </row>
    <row r="221" spans="1:36" x14ac:dyDescent="0.2">
      <c r="A221" s="410"/>
      <c r="B221" s="482" t="s">
        <v>875</v>
      </c>
      <c r="C221" s="483" t="s">
        <v>876</v>
      </c>
      <c r="D221" s="307">
        <v>0.25</v>
      </c>
      <c r="E221" s="311">
        <v>29.7</v>
      </c>
      <c r="F221" s="556"/>
      <c r="AF221" s="2"/>
    </row>
    <row r="222" spans="1:36" x14ac:dyDescent="0.2">
      <c r="A222" s="410"/>
      <c r="B222" s="482" t="s">
        <v>877</v>
      </c>
      <c r="C222" s="483" t="s">
        <v>303</v>
      </c>
      <c r="D222" s="307">
        <v>0.25</v>
      </c>
      <c r="E222" s="311">
        <v>29.7</v>
      </c>
      <c r="F222" s="556"/>
      <c r="AF222" s="2"/>
    </row>
    <row r="223" spans="1:36" x14ac:dyDescent="0.2">
      <c r="A223" s="410"/>
      <c r="B223" s="482" t="s">
        <v>878</v>
      </c>
      <c r="C223" s="483" t="s">
        <v>304</v>
      </c>
      <c r="D223" s="307">
        <v>0.25</v>
      </c>
      <c r="E223" s="311">
        <v>29.7</v>
      </c>
      <c r="F223" s="556"/>
      <c r="I223" s="412" t="s">
        <v>461</v>
      </c>
      <c r="J223" s="561" t="s">
        <v>673</v>
      </c>
      <c r="K223" s="561"/>
      <c r="L223" s="561"/>
      <c r="M223" s="561"/>
      <c r="N223" s="561"/>
      <c r="O223" s="561"/>
      <c r="P223" s="561"/>
      <c r="Q223" s="561"/>
      <c r="R223" s="561"/>
      <c r="S223" s="561"/>
      <c r="T223" s="561"/>
      <c r="AF223" s="2"/>
    </row>
    <row r="224" spans="1:36" x14ac:dyDescent="0.2">
      <c r="A224" s="410"/>
      <c r="B224" s="482" t="s">
        <v>879</v>
      </c>
      <c r="C224" s="483" t="s">
        <v>305</v>
      </c>
      <c r="D224" s="307">
        <v>0.25</v>
      </c>
      <c r="E224" s="311">
        <v>29.7</v>
      </c>
      <c r="F224" s="556"/>
      <c r="J224" s="421"/>
      <c r="AF224" s="2"/>
    </row>
    <row r="225" spans="1:32" x14ac:dyDescent="0.2">
      <c r="A225" s="410"/>
      <c r="B225" s="482" t="s">
        <v>880</v>
      </c>
      <c r="C225" s="483" t="s">
        <v>306</v>
      </c>
      <c r="D225" s="307">
        <v>0.25</v>
      </c>
      <c r="E225" s="311">
        <v>29.7</v>
      </c>
      <c r="F225" s="556"/>
      <c r="AF225" s="2"/>
    </row>
    <row r="226" spans="1:32" x14ac:dyDescent="0.2">
      <c r="A226" s="410"/>
      <c r="B226" s="482" t="s">
        <v>881</v>
      </c>
      <c r="C226" s="483" t="s">
        <v>307</v>
      </c>
      <c r="D226" s="307">
        <v>0.25</v>
      </c>
      <c r="E226" s="311">
        <v>35.527499999999996</v>
      </c>
      <c r="F226" s="556"/>
      <c r="I226" s="421" t="s">
        <v>973</v>
      </c>
      <c r="J226" s="559" t="s">
        <v>674</v>
      </c>
      <c r="K226" s="559"/>
      <c r="L226" s="559"/>
      <c r="M226" s="559"/>
      <c r="N226" s="559"/>
      <c r="O226" s="559"/>
      <c r="P226" s="559"/>
      <c r="Q226" s="559"/>
      <c r="R226" s="559"/>
      <c r="S226" s="559"/>
      <c r="T226" s="559"/>
      <c r="AF226" s="2"/>
    </row>
    <row r="227" spans="1:32" ht="12.75" customHeight="1" x14ac:dyDescent="0.2">
      <c r="A227" s="410"/>
      <c r="B227" s="482" t="s">
        <v>882</v>
      </c>
      <c r="C227" s="483" t="s">
        <v>883</v>
      </c>
      <c r="D227" s="307">
        <v>0.25</v>
      </c>
      <c r="E227" s="311">
        <v>29.7</v>
      </c>
      <c r="F227" s="556"/>
      <c r="I227" s="421" t="s">
        <v>974</v>
      </c>
      <c r="J227" s="559" t="s">
        <v>675</v>
      </c>
      <c r="K227" s="559"/>
      <c r="L227" s="559"/>
      <c r="M227" s="559"/>
      <c r="N227" s="559"/>
      <c r="O227" s="559"/>
      <c r="P227" s="559"/>
      <c r="Q227" s="559"/>
      <c r="R227" s="559"/>
      <c r="S227" s="559"/>
      <c r="T227" s="559"/>
      <c r="AF227" s="2"/>
    </row>
    <row r="228" spans="1:32" x14ac:dyDescent="0.2">
      <c r="A228" s="410"/>
      <c r="B228" s="505" t="s">
        <v>309</v>
      </c>
      <c r="C228" s="506" t="s">
        <v>509</v>
      </c>
      <c r="D228" s="307">
        <v>0.05</v>
      </c>
      <c r="E228" s="311">
        <v>8.8875000000000011</v>
      </c>
      <c r="F228" s="556"/>
      <c r="AF228" s="2"/>
    </row>
    <row r="229" spans="1:32" ht="12.75" customHeight="1" x14ac:dyDescent="0.2">
      <c r="A229" s="410"/>
      <c r="B229" s="505" t="s">
        <v>310</v>
      </c>
      <c r="C229" s="506" t="s">
        <v>510</v>
      </c>
      <c r="D229" s="307">
        <v>0.05</v>
      </c>
      <c r="E229" s="311">
        <v>8.8875000000000011</v>
      </c>
      <c r="F229" s="556"/>
      <c r="G229" s="463"/>
      <c r="J229" s="560" t="s">
        <v>964</v>
      </c>
      <c r="K229" s="560"/>
      <c r="L229" s="560"/>
      <c r="M229" s="560"/>
      <c r="N229" s="560"/>
      <c r="O229" s="560"/>
      <c r="P229" s="560"/>
      <c r="Q229" s="560"/>
      <c r="R229" s="560"/>
      <c r="S229" s="560"/>
      <c r="T229" s="560"/>
      <c r="AF229" s="2"/>
    </row>
    <row r="230" spans="1:32" x14ac:dyDescent="0.2">
      <c r="A230" s="410"/>
      <c r="B230" s="505" t="s">
        <v>311</v>
      </c>
      <c r="C230" s="506" t="s">
        <v>511</v>
      </c>
      <c r="D230" s="307">
        <v>0.05</v>
      </c>
      <c r="E230" s="311">
        <v>8.8875000000000011</v>
      </c>
      <c r="F230" s="556"/>
      <c r="G230" s="463"/>
      <c r="J230" s="560" t="s">
        <v>965</v>
      </c>
      <c r="K230" s="560"/>
      <c r="L230" s="560"/>
      <c r="M230" s="560"/>
      <c r="N230" s="560"/>
      <c r="O230" s="560"/>
      <c r="P230" s="560"/>
      <c r="Q230" s="560"/>
      <c r="R230" s="560"/>
      <c r="S230" s="560"/>
      <c r="T230" s="560"/>
      <c r="AF230" s="2"/>
    </row>
    <row r="231" spans="1:32" x14ac:dyDescent="0.2">
      <c r="A231" s="410"/>
      <c r="B231" s="505" t="s">
        <v>312</v>
      </c>
      <c r="C231" s="506" t="s">
        <v>512</v>
      </c>
      <c r="D231" s="307">
        <v>0.05</v>
      </c>
      <c r="E231" s="311">
        <v>8.8875000000000011</v>
      </c>
      <c r="F231" s="556"/>
      <c r="G231" s="463"/>
      <c r="I231" s="507"/>
    </row>
    <row r="232" spans="1:32" x14ac:dyDescent="0.2">
      <c r="A232" s="410"/>
      <c r="B232" s="505" t="s">
        <v>313</v>
      </c>
      <c r="C232" s="506" t="s">
        <v>513</v>
      </c>
      <c r="D232" s="307">
        <v>0.05</v>
      </c>
      <c r="E232" s="311">
        <v>8.8875000000000011</v>
      </c>
      <c r="F232" s="556"/>
      <c r="G232" s="463"/>
    </row>
    <row r="233" spans="1:32" x14ac:dyDescent="0.2">
      <c r="A233" s="410"/>
      <c r="B233" s="505" t="s">
        <v>314</v>
      </c>
      <c r="C233" s="506" t="s">
        <v>514</v>
      </c>
      <c r="D233" s="307">
        <v>0.05</v>
      </c>
      <c r="E233" s="311">
        <v>8.8875000000000011</v>
      </c>
      <c r="F233" s="556"/>
      <c r="G233" s="463"/>
    </row>
    <row r="234" spans="1:32" x14ac:dyDescent="0.2">
      <c r="A234" s="410"/>
      <c r="B234" s="505" t="s">
        <v>315</v>
      </c>
      <c r="C234" s="506" t="s">
        <v>515</v>
      </c>
      <c r="D234" s="307">
        <v>0.05</v>
      </c>
      <c r="E234" s="311">
        <v>8.8875000000000011</v>
      </c>
      <c r="F234" s="556"/>
      <c r="G234" s="463"/>
    </row>
    <row r="235" spans="1:32" x14ac:dyDescent="0.2">
      <c r="A235" s="410"/>
      <c r="B235" s="505" t="s">
        <v>316</v>
      </c>
      <c r="C235" s="506" t="s">
        <v>516</v>
      </c>
      <c r="D235" s="307">
        <v>0.05</v>
      </c>
      <c r="E235" s="311">
        <v>8.8875000000000011</v>
      </c>
      <c r="F235" s="556"/>
      <c r="G235" s="463"/>
    </row>
    <row r="236" spans="1:32" x14ac:dyDescent="0.2">
      <c r="A236" s="410"/>
      <c r="B236" s="505" t="s">
        <v>317</v>
      </c>
      <c r="C236" s="506" t="s">
        <v>517</v>
      </c>
      <c r="D236" s="307">
        <v>0.05</v>
      </c>
      <c r="E236" s="311">
        <v>8.8875000000000011</v>
      </c>
      <c r="F236" s="556"/>
      <c r="G236" s="463"/>
    </row>
    <row r="237" spans="1:32" x14ac:dyDescent="0.2">
      <c r="A237" s="410"/>
      <c r="B237" s="505" t="s">
        <v>318</v>
      </c>
      <c r="C237" s="506" t="s">
        <v>518</v>
      </c>
      <c r="D237" s="307">
        <v>0.05</v>
      </c>
      <c r="E237" s="311">
        <v>8.8875000000000011</v>
      </c>
      <c r="F237" s="556"/>
      <c r="G237" s="463"/>
    </row>
    <row r="238" spans="1:32" x14ac:dyDescent="0.2">
      <c r="A238" s="410"/>
      <c r="B238" s="505" t="s">
        <v>319</v>
      </c>
      <c r="C238" s="506" t="s">
        <v>519</v>
      </c>
      <c r="D238" s="307">
        <v>0.05</v>
      </c>
      <c r="E238" s="311">
        <v>8.8875000000000011</v>
      </c>
      <c r="F238" s="556"/>
      <c r="G238" s="463"/>
    </row>
    <row r="239" spans="1:32" x14ac:dyDescent="0.2">
      <c r="A239" s="410"/>
      <c r="B239" s="505" t="s">
        <v>320</v>
      </c>
      <c r="C239" s="506" t="s">
        <v>520</v>
      </c>
      <c r="D239" s="307">
        <v>0.05</v>
      </c>
      <c r="E239" s="311">
        <v>8.8875000000000011</v>
      </c>
      <c r="F239" s="556"/>
      <c r="G239" s="463"/>
    </row>
    <row r="240" spans="1:32" ht="12.75" customHeight="1" x14ac:dyDescent="0.2">
      <c r="A240" s="410"/>
      <c r="B240" s="505" t="s">
        <v>321</v>
      </c>
      <c r="C240" s="506" t="s">
        <v>521</v>
      </c>
      <c r="D240" s="307">
        <v>0.05</v>
      </c>
      <c r="E240" s="311">
        <v>8.8875000000000011</v>
      </c>
      <c r="F240" s="556"/>
      <c r="G240" s="463"/>
    </row>
    <row r="241" spans="1:7" x14ac:dyDescent="0.2">
      <c r="A241" s="410"/>
      <c r="B241" s="505" t="s">
        <v>322</v>
      </c>
      <c r="C241" s="506" t="s">
        <v>522</v>
      </c>
      <c r="D241" s="307">
        <v>0.05</v>
      </c>
      <c r="E241" s="311">
        <v>8.8875000000000011</v>
      </c>
      <c r="F241" s="556"/>
      <c r="G241" s="463"/>
    </row>
    <row r="242" spans="1:7" x14ac:dyDescent="0.2">
      <c r="A242" s="410"/>
      <c r="B242" s="505" t="s">
        <v>323</v>
      </c>
      <c r="C242" s="506" t="s">
        <v>523</v>
      </c>
      <c r="D242" s="307">
        <v>0.05</v>
      </c>
      <c r="E242" s="311">
        <v>8.8875000000000011</v>
      </c>
      <c r="F242" s="556"/>
      <c r="G242" s="463"/>
    </row>
    <row r="243" spans="1:7" ht="12.75" customHeight="1" x14ac:dyDescent="0.2">
      <c r="A243" s="410"/>
      <c r="B243" s="505" t="s">
        <v>324</v>
      </c>
      <c r="C243" s="506" t="s">
        <v>524</v>
      </c>
      <c r="D243" s="307">
        <v>0.05</v>
      </c>
      <c r="E243" s="311">
        <v>8.8875000000000011</v>
      </c>
      <c r="F243" s="556"/>
      <c r="G243" s="463"/>
    </row>
    <row r="244" spans="1:7" x14ac:dyDescent="0.2">
      <c r="A244" s="410"/>
      <c r="B244" s="505" t="s">
        <v>325</v>
      </c>
      <c r="C244" s="506" t="s">
        <v>525</v>
      </c>
      <c r="D244" s="307">
        <v>0.05</v>
      </c>
      <c r="E244" s="311">
        <v>8.8875000000000011</v>
      </c>
      <c r="F244" s="556"/>
      <c r="G244" s="463"/>
    </row>
    <row r="245" spans="1:7" x14ac:dyDescent="0.2">
      <c r="A245" s="410"/>
      <c r="B245" s="505" t="s">
        <v>326</v>
      </c>
      <c r="C245" s="506" t="s">
        <v>526</v>
      </c>
      <c r="D245" s="307">
        <v>0.05</v>
      </c>
      <c r="E245" s="311">
        <v>8.8875000000000011</v>
      </c>
      <c r="F245" s="556"/>
      <c r="G245" s="463"/>
    </row>
    <row r="246" spans="1:7" x14ac:dyDescent="0.2">
      <c r="A246" s="410"/>
      <c r="B246" s="505" t="s">
        <v>327</v>
      </c>
      <c r="C246" s="506" t="s">
        <v>527</v>
      </c>
      <c r="D246" s="307">
        <v>0.05</v>
      </c>
      <c r="E246" s="311">
        <v>8.8875000000000011</v>
      </c>
      <c r="F246" s="556"/>
      <c r="G246" s="463"/>
    </row>
    <row r="247" spans="1:7" x14ac:dyDescent="0.2">
      <c r="A247" s="410"/>
      <c r="B247" s="505" t="s">
        <v>308</v>
      </c>
      <c r="C247" s="506" t="s">
        <v>508</v>
      </c>
      <c r="D247" s="307">
        <v>0.05</v>
      </c>
      <c r="E247" s="311">
        <v>8.8875000000000011</v>
      </c>
      <c r="F247" s="556"/>
      <c r="G247" s="463"/>
    </row>
    <row r="248" spans="1:7" x14ac:dyDescent="0.2">
      <c r="A248" s="410"/>
      <c r="B248" s="505" t="s">
        <v>328</v>
      </c>
      <c r="C248" s="506" t="s">
        <v>528</v>
      </c>
      <c r="D248" s="307">
        <v>0.05</v>
      </c>
      <c r="E248" s="311">
        <v>8.8875000000000011</v>
      </c>
      <c r="F248" s="556"/>
      <c r="G248" s="463"/>
    </row>
    <row r="249" spans="1:7" x14ac:dyDescent="0.2">
      <c r="A249" s="410"/>
      <c r="B249" s="505" t="s">
        <v>329</v>
      </c>
      <c r="C249" s="506" t="s">
        <v>529</v>
      </c>
      <c r="D249" s="307">
        <v>0.05</v>
      </c>
      <c r="E249" s="311">
        <v>8.8875000000000011</v>
      </c>
      <c r="F249" s="556"/>
      <c r="G249" s="463"/>
    </row>
    <row r="250" spans="1:7" x14ac:dyDescent="0.2">
      <c r="A250" s="410"/>
      <c r="B250" s="505" t="s">
        <v>330</v>
      </c>
      <c r="C250" s="506" t="s">
        <v>530</v>
      </c>
      <c r="D250" s="307">
        <v>0.05</v>
      </c>
      <c r="E250" s="311">
        <v>8.8875000000000011</v>
      </c>
      <c r="F250" s="556"/>
      <c r="G250" s="463"/>
    </row>
    <row r="251" spans="1:7" x14ac:dyDescent="0.2">
      <c r="A251" s="410"/>
      <c r="B251" s="505" t="s">
        <v>331</v>
      </c>
      <c r="C251" s="506" t="s">
        <v>531</v>
      </c>
      <c r="D251" s="307">
        <v>0.05</v>
      </c>
      <c r="E251" s="311">
        <v>8.8875000000000011</v>
      </c>
      <c r="F251" s="556"/>
      <c r="G251" s="463"/>
    </row>
    <row r="252" spans="1:7" ht="12.75" customHeight="1" x14ac:dyDescent="0.2">
      <c r="A252" s="410"/>
      <c r="B252" s="505" t="s">
        <v>332</v>
      </c>
      <c r="C252" s="506" t="s">
        <v>532</v>
      </c>
      <c r="D252" s="307">
        <v>0.05</v>
      </c>
      <c r="E252" s="311">
        <v>8.8875000000000011</v>
      </c>
      <c r="F252" s="556"/>
      <c r="G252" s="463"/>
    </row>
    <row r="253" spans="1:7" x14ac:dyDescent="0.2">
      <c r="A253" s="410"/>
      <c r="B253" s="505" t="s">
        <v>333</v>
      </c>
      <c r="C253" s="506" t="s">
        <v>533</v>
      </c>
      <c r="D253" s="307">
        <v>0.05</v>
      </c>
      <c r="E253" s="311">
        <v>8.8875000000000011</v>
      </c>
      <c r="F253" s="556"/>
      <c r="G253" s="463"/>
    </row>
    <row r="254" spans="1:7" x14ac:dyDescent="0.2">
      <c r="A254" s="410"/>
      <c r="B254" s="505" t="s">
        <v>334</v>
      </c>
      <c r="C254" s="506" t="s">
        <v>534</v>
      </c>
      <c r="D254" s="307">
        <v>0.05</v>
      </c>
      <c r="E254" s="311">
        <v>8.8875000000000011</v>
      </c>
      <c r="F254" s="556"/>
      <c r="G254" s="463"/>
    </row>
    <row r="255" spans="1:7" x14ac:dyDescent="0.2">
      <c r="A255" s="410"/>
      <c r="B255" s="505" t="s">
        <v>335</v>
      </c>
      <c r="C255" s="506" t="s">
        <v>535</v>
      </c>
      <c r="D255" s="307">
        <v>0.05</v>
      </c>
      <c r="E255" s="311">
        <v>8.8875000000000011</v>
      </c>
      <c r="F255" s="556"/>
      <c r="G255" s="463"/>
    </row>
    <row r="256" spans="1:7" x14ac:dyDescent="0.2">
      <c r="A256" s="410"/>
      <c r="B256" s="505" t="s">
        <v>336</v>
      </c>
      <c r="C256" s="506" t="s">
        <v>536</v>
      </c>
      <c r="D256" s="307">
        <v>0.05</v>
      </c>
      <c r="E256" s="311">
        <v>8.8875000000000011</v>
      </c>
      <c r="F256" s="556"/>
    </row>
    <row r="257" spans="1:8" x14ac:dyDescent="0.2">
      <c r="A257" s="410"/>
      <c r="B257" s="505" t="s">
        <v>337</v>
      </c>
      <c r="C257" s="506" t="s">
        <v>537</v>
      </c>
      <c r="D257" s="307">
        <v>0.05</v>
      </c>
      <c r="E257" s="311">
        <v>8.8875000000000011</v>
      </c>
      <c r="F257" s="556"/>
    </row>
    <row r="258" spans="1:8" x14ac:dyDescent="0.2">
      <c r="A258" s="410"/>
      <c r="B258" s="505" t="s">
        <v>338</v>
      </c>
      <c r="C258" s="506" t="s">
        <v>538</v>
      </c>
      <c r="D258" s="307">
        <v>0.05</v>
      </c>
      <c r="E258" s="311">
        <v>8.8875000000000011</v>
      </c>
      <c r="F258" s="556"/>
    </row>
    <row r="259" spans="1:8" x14ac:dyDescent="0.2">
      <c r="A259" s="410"/>
      <c r="B259" s="505" t="s">
        <v>339</v>
      </c>
      <c r="C259" s="506" t="s">
        <v>539</v>
      </c>
      <c r="D259" s="307">
        <v>0.05</v>
      </c>
      <c r="E259" s="311">
        <v>8.8875000000000011</v>
      </c>
      <c r="F259" s="556"/>
    </row>
    <row r="260" spans="1:8" x14ac:dyDescent="0.2">
      <c r="A260" s="410"/>
      <c r="B260" s="505" t="s">
        <v>340</v>
      </c>
      <c r="C260" s="506" t="s">
        <v>540</v>
      </c>
      <c r="D260" s="307">
        <v>0.05</v>
      </c>
      <c r="E260" s="311">
        <v>8.8875000000000011</v>
      </c>
      <c r="F260" s="556"/>
    </row>
    <row r="261" spans="1:8" x14ac:dyDescent="0.2">
      <c r="A261" s="410"/>
      <c r="B261" s="505" t="s">
        <v>341</v>
      </c>
      <c r="C261" s="506" t="s">
        <v>541</v>
      </c>
      <c r="D261" s="307">
        <v>0.05</v>
      </c>
      <c r="E261" s="311">
        <v>8.8875000000000011</v>
      </c>
      <c r="F261" s="556"/>
    </row>
    <row r="262" spans="1:8" x14ac:dyDescent="0.2">
      <c r="A262" s="410"/>
      <c r="B262" s="505" t="s">
        <v>342</v>
      </c>
      <c r="C262" s="506" t="s">
        <v>542</v>
      </c>
      <c r="D262" s="307">
        <v>0.05</v>
      </c>
      <c r="E262" s="311">
        <v>8.8875000000000011</v>
      </c>
      <c r="F262" s="556"/>
    </row>
    <row r="263" spans="1:8" x14ac:dyDescent="0.2">
      <c r="A263" s="410"/>
      <c r="B263" s="505" t="s">
        <v>343</v>
      </c>
      <c r="C263" s="506" t="s">
        <v>543</v>
      </c>
      <c r="D263" s="307">
        <v>0.05</v>
      </c>
      <c r="E263" s="311">
        <v>8.8875000000000011</v>
      </c>
      <c r="F263" s="556"/>
      <c r="G263" s="508"/>
      <c r="H263" s="422"/>
    </row>
    <row r="264" spans="1:8" x14ac:dyDescent="0.2">
      <c r="A264" s="410"/>
      <c r="B264" s="505" t="s">
        <v>344</v>
      </c>
      <c r="C264" s="506" t="s">
        <v>544</v>
      </c>
      <c r="D264" s="307">
        <v>0.05</v>
      </c>
      <c r="E264" s="311">
        <v>8.8875000000000011</v>
      </c>
      <c r="F264" s="556"/>
      <c r="G264" s="508"/>
      <c r="H264" s="422"/>
    </row>
    <row r="265" spans="1:8" x14ac:dyDescent="0.2">
      <c r="A265" s="410"/>
      <c r="B265" s="505" t="s">
        <v>345</v>
      </c>
      <c r="C265" s="506" t="s">
        <v>545</v>
      </c>
      <c r="D265" s="307">
        <v>0.05</v>
      </c>
      <c r="E265" s="311">
        <v>8.8875000000000011</v>
      </c>
      <c r="F265" s="556"/>
      <c r="G265" s="508"/>
      <c r="H265" s="422"/>
    </row>
    <row r="266" spans="1:8" x14ac:dyDescent="0.2">
      <c r="A266" s="410"/>
      <c r="B266" s="505" t="s">
        <v>346</v>
      </c>
      <c r="C266" s="506" t="s">
        <v>546</v>
      </c>
      <c r="D266" s="307">
        <v>0.05</v>
      </c>
      <c r="E266" s="311">
        <v>8.8875000000000011</v>
      </c>
      <c r="F266" s="556"/>
      <c r="G266" s="508"/>
      <c r="H266" s="422"/>
    </row>
    <row r="267" spans="1:8" x14ac:dyDescent="0.2">
      <c r="A267" s="410"/>
      <c r="B267" s="505" t="s">
        <v>347</v>
      </c>
      <c r="C267" s="506" t="s">
        <v>547</v>
      </c>
      <c r="D267" s="307">
        <v>0.05</v>
      </c>
      <c r="E267" s="311">
        <v>8.8875000000000011</v>
      </c>
      <c r="F267" s="556"/>
      <c r="G267" s="508"/>
      <c r="H267" s="422"/>
    </row>
    <row r="268" spans="1:8" ht="12.75" customHeight="1" x14ac:dyDescent="0.2">
      <c r="A268" s="410"/>
      <c r="B268" s="505" t="s">
        <v>348</v>
      </c>
      <c r="C268" s="506" t="s">
        <v>548</v>
      </c>
      <c r="D268" s="307">
        <v>0.05</v>
      </c>
      <c r="E268" s="311">
        <v>8.8875000000000011</v>
      </c>
      <c r="F268" s="556"/>
      <c r="G268" s="508"/>
      <c r="H268" s="422"/>
    </row>
    <row r="269" spans="1:8" x14ac:dyDescent="0.2">
      <c r="A269" s="410"/>
      <c r="B269" s="505" t="s">
        <v>349</v>
      </c>
      <c r="C269" s="506" t="s">
        <v>549</v>
      </c>
      <c r="D269" s="307">
        <v>0.05</v>
      </c>
      <c r="E269" s="311">
        <v>8.8875000000000011</v>
      </c>
      <c r="F269" s="556"/>
      <c r="G269" s="508"/>
      <c r="H269" s="422"/>
    </row>
    <row r="270" spans="1:8" x14ac:dyDescent="0.2">
      <c r="A270" s="410"/>
      <c r="B270" s="505" t="s">
        <v>350</v>
      </c>
      <c r="C270" s="506" t="s">
        <v>550</v>
      </c>
      <c r="D270" s="307">
        <v>0.05</v>
      </c>
      <c r="E270" s="311">
        <v>8.8875000000000011</v>
      </c>
      <c r="F270" s="556"/>
    </row>
    <row r="271" spans="1:8" x14ac:dyDescent="0.2">
      <c r="A271" s="410"/>
      <c r="B271" s="505" t="s">
        <v>351</v>
      </c>
      <c r="C271" s="506" t="s">
        <v>551</v>
      </c>
      <c r="D271" s="307">
        <v>0.05</v>
      </c>
      <c r="E271" s="311">
        <v>8.8875000000000011</v>
      </c>
      <c r="F271" s="556"/>
    </row>
    <row r="272" spans="1:8" x14ac:dyDescent="0.2">
      <c r="A272" s="410"/>
      <c r="B272" s="505" t="s">
        <v>352</v>
      </c>
      <c r="C272" s="506" t="s">
        <v>552</v>
      </c>
      <c r="D272" s="307">
        <v>0.05</v>
      </c>
      <c r="E272" s="311">
        <v>8.8875000000000011</v>
      </c>
      <c r="F272" s="556"/>
    </row>
    <row r="273" spans="1:9" x14ac:dyDescent="0.2">
      <c r="A273" s="410"/>
      <c r="B273" s="505" t="s">
        <v>353</v>
      </c>
      <c r="C273" s="506" t="s">
        <v>553</v>
      </c>
      <c r="D273" s="307">
        <v>0.05</v>
      </c>
      <c r="E273" s="311">
        <v>8.8875000000000011</v>
      </c>
      <c r="F273" s="556"/>
    </row>
    <row r="274" spans="1:9" x14ac:dyDescent="0.2">
      <c r="A274" s="410"/>
      <c r="B274" s="505" t="s">
        <v>354</v>
      </c>
      <c r="C274" s="506" t="s">
        <v>554</v>
      </c>
      <c r="D274" s="307">
        <v>0.05</v>
      </c>
      <c r="E274" s="311">
        <v>8.8875000000000011</v>
      </c>
      <c r="F274" s="556"/>
    </row>
    <row r="275" spans="1:9" x14ac:dyDescent="0.2">
      <c r="A275" s="410"/>
      <c r="B275" s="505" t="s">
        <v>355</v>
      </c>
      <c r="C275" s="506" t="s">
        <v>555</v>
      </c>
      <c r="D275" s="307">
        <v>0.05</v>
      </c>
      <c r="E275" s="311">
        <v>8.8875000000000011</v>
      </c>
      <c r="F275" s="556"/>
    </row>
    <row r="276" spans="1:9" x14ac:dyDescent="0.2">
      <c r="A276" s="410"/>
      <c r="B276" s="505" t="s">
        <v>356</v>
      </c>
      <c r="C276" s="506" t="s">
        <v>556</v>
      </c>
      <c r="D276" s="307">
        <v>0.05</v>
      </c>
      <c r="E276" s="311">
        <v>8.8875000000000011</v>
      </c>
      <c r="F276" s="556"/>
    </row>
    <row r="277" spans="1:9" x14ac:dyDescent="0.2">
      <c r="A277" s="410"/>
      <c r="B277" s="505" t="s">
        <v>357</v>
      </c>
      <c r="C277" s="506" t="s">
        <v>557</v>
      </c>
      <c r="D277" s="307">
        <v>0.05</v>
      </c>
      <c r="E277" s="311">
        <v>8.8875000000000011</v>
      </c>
      <c r="F277" s="556"/>
    </row>
    <row r="278" spans="1:9" x14ac:dyDescent="0.2">
      <c r="A278" s="410"/>
      <c r="B278" s="505" t="s">
        <v>358</v>
      </c>
      <c r="C278" s="506" t="s">
        <v>558</v>
      </c>
      <c r="D278" s="307">
        <v>0.05</v>
      </c>
      <c r="E278" s="311">
        <v>8.8875000000000011</v>
      </c>
      <c r="F278" s="556"/>
    </row>
    <row r="279" spans="1:9" x14ac:dyDescent="0.2">
      <c r="A279" s="410"/>
      <c r="B279" s="505" t="s">
        <v>359</v>
      </c>
      <c r="C279" s="506" t="s">
        <v>559</v>
      </c>
      <c r="D279" s="307">
        <v>0.05</v>
      </c>
      <c r="E279" s="311">
        <v>8.8875000000000011</v>
      </c>
      <c r="F279" s="556"/>
      <c r="I279" s="509"/>
    </row>
    <row r="280" spans="1:9" x14ac:dyDescent="0.2">
      <c r="A280" s="410"/>
      <c r="B280" s="505" t="s">
        <v>360</v>
      </c>
      <c r="C280" s="506" t="s">
        <v>560</v>
      </c>
      <c r="D280" s="307">
        <v>0.05</v>
      </c>
      <c r="E280" s="311">
        <v>8.8875000000000011</v>
      </c>
      <c r="F280" s="556"/>
      <c r="I280" s="509"/>
    </row>
    <row r="281" spans="1:9" x14ac:dyDescent="0.2">
      <c r="A281" s="410"/>
      <c r="B281" s="505" t="s">
        <v>361</v>
      </c>
      <c r="C281" s="506" t="s">
        <v>561</v>
      </c>
      <c r="D281" s="307">
        <v>0.05</v>
      </c>
      <c r="E281" s="311">
        <v>8.8875000000000011</v>
      </c>
      <c r="F281" s="556"/>
      <c r="I281" s="509"/>
    </row>
    <row r="282" spans="1:9" x14ac:dyDescent="0.2">
      <c r="A282" s="410"/>
      <c r="B282" s="505" t="s">
        <v>362</v>
      </c>
      <c r="C282" s="506" t="s">
        <v>562</v>
      </c>
      <c r="D282" s="307">
        <v>0.05</v>
      </c>
      <c r="E282" s="311">
        <v>8.8875000000000011</v>
      </c>
      <c r="F282" s="556"/>
      <c r="I282" s="509"/>
    </row>
    <row r="283" spans="1:9" x14ac:dyDescent="0.2">
      <c r="A283" s="410"/>
      <c r="B283" s="505" t="s">
        <v>363</v>
      </c>
      <c r="C283" s="506" t="s">
        <v>563</v>
      </c>
      <c r="D283" s="307">
        <v>0.05</v>
      </c>
      <c r="E283" s="311">
        <v>8.8875000000000011</v>
      </c>
      <c r="F283" s="556"/>
      <c r="I283" s="509"/>
    </row>
    <row r="284" spans="1:9" x14ac:dyDescent="0.2">
      <c r="A284" s="410"/>
      <c r="B284" s="505" t="s">
        <v>364</v>
      </c>
      <c r="C284" s="506" t="s">
        <v>564</v>
      </c>
      <c r="D284" s="307">
        <v>0.05</v>
      </c>
      <c r="E284" s="311">
        <v>8.8875000000000011</v>
      </c>
      <c r="F284" s="556"/>
      <c r="I284" s="509"/>
    </row>
    <row r="285" spans="1:9" x14ac:dyDescent="0.2">
      <c r="A285" s="410"/>
      <c r="B285" s="505" t="s">
        <v>365</v>
      </c>
      <c r="C285" s="506" t="s">
        <v>565</v>
      </c>
      <c r="D285" s="307">
        <v>0.05</v>
      </c>
      <c r="E285" s="311">
        <v>8.8875000000000011</v>
      </c>
      <c r="F285" s="556"/>
      <c r="I285" s="509"/>
    </row>
    <row r="286" spans="1:9" x14ac:dyDescent="0.2">
      <c r="A286" s="410"/>
      <c r="B286" s="505" t="s">
        <v>366</v>
      </c>
      <c r="C286" s="506" t="s">
        <v>566</v>
      </c>
      <c r="D286" s="307">
        <v>0.05</v>
      </c>
      <c r="E286" s="311">
        <v>8.8875000000000011</v>
      </c>
      <c r="F286" s="556"/>
      <c r="I286" s="509"/>
    </row>
    <row r="287" spans="1:9" x14ac:dyDescent="0.2">
      <c r="A287" s="410"/>
      <c r="B287" s="505" t="s">
        <v>367</v>
      </c>
      <c r="C287" s="506" t="s">
        <v>567</v>
      </c>
      <c r="D287" s="307">
        <v>0.05</v>
      </c>
      <c r="E287" s="311">
        <v>8.8875000000000011</v>
      </c>
      <c r="F287" s="556"/>
      <c r="I287" s="509"/>
    </row>
    <row r="288" spans="1:9" x14ac:dyDescent="0.2">
      <c r="A288" s="410"/>
      <c r="B288" s="505" t="s">
        <v>368</v>
      </c>
      <c r="C288" s="506" t="s">
        <v>568</v>
      </c>
      <c r="D288" s="307">
        <v>0.05</v>
      </c>
      <c r="E288" s="311">
        <v>8.8875000000000011</v>
      </c>
      <c r="F288" s="556"/>
      <c r="I288" s="509"/>
    </row>
    <row r="289" spans="1:9" x14ac:dyDescent="0.2">
      <c r="A289" s="410"/>
      <c r="B289" s="505" t="s">
        <v>369</v>
      </c>
      <c r="C289" s="506" t="s">
        <v>569</v>
      </c>
      <c r="D289" s="307">
        <v>0.05</v>
      </c>
      <c r="E289" s="311">
        <v>8.8875000000000011</v>
      </c>
      <c r="F289" s="556"/>
      <c r="I289" s="509"/>
    </row>
    <row r="290" spans="1:9" x14ac:dyDescent="0.2">
      <c r="A290" s="410"/>
      <c r="B290" s="505" t="s">
        <v>370</v>
      </c>
      <c r="C290" s="506" t="s">
        <v>570</v>
      </c>
      <c r="D290" s="307">
        <v>0.05</v>
      </c>
      <c r="E290" s="311">
        <v>8.8875000000000011</v>
      </c>
      <c r="F290" s="556"/>
      <c r="I290" s="509"/>
    </row>
    <row r="291" spans="1:9" x14ac:dyDescent="0.2">
      <c r="A291" s="410"/>
      <c r="B291" s="505" t="s">
        <v>371</v>
      </c>
      <c r="C291" s="506" t="s">
        <v>571</v>
      </c>
      <c r="D291" s="307">
        <v>0.05</v>
      </c>
      <c r="E291" s="311">
        <v>8.8875000000000011</v>
      </c>
      <c r="F291" s="556"/>
      <c r="I291" s="509"/>
    </row>
    <row r="292" spans="1:9" ht="12.75" customHeight="1" x14ac:dyDescent="0.2">
      <c r="A292" s="410"/>
      <c r="B292" s="505" t="s">
        <v>372</v>
      </c>
      <c r="C292" s="506" t="s">
        <v>572</v>
      </c>
      <c r="D292" s="307">
        <v>0.05</v>
      </c>
      <c r="E292" s="311">
        <v>8.8875000000000011</v>
      </c>
      <c r="F292" s="556"/>
      <c r="I292" s="509"/>
    </row>
    <row r="293" spans="1:9" x14ac:dyDescent="0.2">
      <c r="A293" s="410"/>
      <c r="B293" s="505" t="s">
        <v>373</v>
      </c>
      <c r="C293" s="506" t="s">
        <v>573</v>
      </c>
      <c r="D293" s="307">
        <v>0.05</v>
      </c>
      <c r="E293" s="311">
        <v>8.8875000000000011</v>
      </c>
      <c r="F293" s="556"/>
      <c r="I293" s="509"/>
    </row>
    <row r="294" spans="1:9" x14ac:dyDescent="0.2">
      <c r="A294" s="410"/>
      <c r="B294" s="505" t="s">
        <v>374</v>
      </c>
      <c r="C294" s="506" t="s">
        <v>574</v>
      </c>
      <c r="D294" s="307">
        <v>0.05</v>
      </c>
      <c r="E294" s="311">
        <v>8.8875000000000011</v>
      </c>
      <c r="F294" s="556"/>
      <c r="I294" s="509"/>
    </row>
    <row r="295" spans="1:9" x14ac:dyDescent="0.2">
      <c r="A295" s="410"/>
      <c r="B295" s="505" t="s">
        <v>375</v>
      </c>
      <c r="C295" s="506" t="s">
        <v>575</v>
      </c>
      <c r="D295" s="307">
        <v>0.05</v>
      </c>
      <c r="E295" s="311">
        <v>8.8875000000000011</v>
      </c>
      <c r="F295" s="556"/>
      <c r="I295" s="509"/>
    </row>
    <row r="296" spans="1:9" x14ac:dyDescent="0.2">
      <c r="A296" s="410"/>
      <c r="B296" s="505" t="s">
        <v>376</v>
      </c>
      <c r="C296" s="506" t="s">
        <v>576</v>
      </c>
      <c r="D296" s="307">
        <v>0.05</v>
      </c>
      <c r="E296" s="311">
        <v>8.8875000000000011</v>
      </c>
      <c r="F296" s="556"/>
      <c r="I296" s="509"/>
    </row>
    <row r="297" spans="1:9" ht="12.75" customHeight="1" x14ac:dyDescent="0.2">
      <c r="A297" s="410"/>
      <c r="B297" s="505" t="s">
        <v>377</v>
      </c>
      <c r="C297" s="506" t="s">
        <v>577</v>
      </c>
      <c r="D297" s="307">
        <v>0.05</v>
      </c>
      <c r="E297" s="311">
        <v>8.8875000000000011</v>
      </c>
      <c r="F297" s="556"/>
      <c r="I297" s="509"/>
    </row>
    <row r="298" spans="1:9" x14ac:dyDescent="0.2">
      <c r="A298" s="410"/>
      <c r="B298" s="505" t="s">
        <v>884</v>
      </c>
      <c r="C298" s="506" t="s">
        <v>885</v>
      </c>
      <c r="D298" s="307">
        <v>0.05</v>
      </c>
      <c r="E298" s="311">
        <v>8.8875000000000011</v>
      </c>
      <c r="F298" s="556"/>
      <c r="I298" s="509"/>
    </row>
    <row r="299" spans="1:9" x14ac:dyDescent="0.2">
      <c r="A299" s="410"/>
      <c r="B299" s="505" t="s">
        <v>378</v>
      </c>
      <c r="C299" s="506" t="s">
        <v>578</v>
      </c>
      <c r="D299" s="307">
        <v>0.05</v>
      </c>
      <c r="E299" s="311">
        <v>8.8875000000000011</v>
      </c>
      <c r="F299" s="556"/>
      <c r="I299" s="509"/>
    </row>
    <row r="300" spans="1:9" x14ac:dyDescent="0.2">
      <c r="A300" s="410"/>
      <c r="B300" s="293"/>
      <c r="C300" s="294"/>
      <c r="D300" s="308"/>
      <c r="E300" s="458"/>
      <c r="F300" s="556"/>
      <c r="I300" s="509"/>
    </row>
    <row r="301" spans="1:9" ht="13.5" thickBot="1" x14ac:dyDescent="0.25">
      <c r="A301" s="410"/>
      <c r="B301" s="295"/>
      <c r="C301" s="296"/>
      <c r="D301" s="309"/>
      <c r="E301" s="460"/>
      <c r="F301" s="557"/>
      <c r="I301" s="509"/>
    </row>
    <row r="302" spans="1:9" x14ac:dyDescent="0.2">
      <c r="A302" s="410"/>
      <c r="B302" s="518" t="s">
        <v>886</v>
      </c>
      <c r="C302" s="519" t="s">
        <v>418</v>
      </c>
      <c r="D302" s="541">
        <v>0.02</v>
      </c>
      <c r="E302" s="521">
        <v>9.9224999999999994</v>
      </c>
      <c r="F302" s="555" t="s">
        <v>48</v>
      </c>
      <c r="I302" s="509"/>
    </row>
    <row r="303" spans="1:9" x14ac:dyDescent="0.2">
      <c r="A303" s="410"/>
      <c r="B303" s="522" t="s">
        <v>1137</v>
      </c>
      <c r="C303" s="523" t="s">
        <v>1138</v>
      </c>
      <c r="D303" s="543">
        <v>0.02</v>
      </c>
      <c r="E303" s="525">
        <v>6.4799999999999995</v>
      </c>
      <c r="F303" s="556"/>
      <c r="I303" s="509"/>
    </row>
    <row r="304" spans="1:9" x14ac:dyDescent="0.2">
      <c r="A304" s="410"/>
      <c r="B304" s="522" t="s">
        <v>1172</v>
      </c>
      <c r="C304" s="523" t="s">
        <v>1173</v>
      </c>
      <c r="D304" s="543">
        <v>0.5</v>
      </c>
      <c r="E304" s="525">
        <v>24.997499999999999</v>
      </c>
      <c r="F304" s="556"/>
      <c r="I304" s="509"/>
    </row>
    <row r="305" spans="1:9" x14ac:dyDescent="0.2">
      <c r="A305" s="410"/>
      <c r="B305" s="522" t="s">
        <v>887</v>
      </c>
      <c r="C305" s="523" t="s">
        <v>419</v>
      </c>
      <c r="D305" s="543">
        <v>0.5</v>
      </c>
      <c r="E305" s="525">
        <v>12.24</v>
      </c>
      <c r="F305" s="556"/>
      <c r="I305" s="509"/>
    </row>
    <row r="306" spans="1:9" x14ac:dyDescent="0.2">
      <c r="A306" s="410"/>
      <c r="B306" s="522" t="s">
        <v>888</v>
      </c>
      <c r="C306" s="523" t="s">
        <v>420</v>
      </c>
      <c r="D306" s="543">
        <v>0.5</v>
      </c>
      <c r="E306" s="525">
        <v>12.24</v>
      </c>
      <c r="F306" s="556"/>
      <c r="I306" s="509"/>
    </row>
    <row r="307" spans="1:9" x14ac:dyDescent="0.2">
      <c r="A307" s="410"/>
      <c r="B307" s="522" t="s">
        <v>889</v>
      </c>
      <c r="C307" s="523" t="s">
        <v>421</v>
      </c>
      <c r="D307" s="543">
        <v>0.5</v>
      </c>
      <c r="E307" s="525">
        <v>12.9375</v>
      </c>
      <c r="F307" s="556"/>
      <c r="I307" s="509"/>
    </row>
    <row r="308" spans="1:9" x14ac:dyDescent="0.2">
      <c r="A308" s="410"/>
      <c r="B308" s="522" t="s">
        <v>890</v>
      </c>
      <c r="C308" s="523" t="s">
        <v>422</v>
      </c>
      <c r="D308" s="543">
        <v>0.5</v>
      </c>
      <c r="E308" s="525">
        <v>12.9375</v>
      </c>
      <c r="F308" s="556"/>
      <c r="I308" s="509"/>
    </row>
    <row r="309" spans="1:9" x14ac:dyDescent="0.2">
      <c r="A309" s="410"/>
      <c r="B309" s="522" t="s">
        <v>1174</v>
      </c>
      <c r="C309" s="523" t="s">
        <v>1175</v>
      </c>
      <c r="D309" s="543">
        <v>0.5</v>
      </c>
      <c r="E309" s="525">
        <v>13.9275</v>
      </c>
      <c r="F309" s="556"/>
      <c r="I309" s="509"/>
    </row>
    <row r="310" spans="1:9" x14ac:dyDescent="0.2">
      <c r="A310" s="410"/>
      <c r="B310" s="522" t="s">
        <v>891</v>
      </c>
      <c r="C310" s="523" t="s">
        <v>423</v>
      </c>
      <c r="D310" s="543">
        <v>0.5</v>
      </c>
      <c r="E310" s="525">
        <v>17.3475</v>
      </c>
      <c r="F310" s="556"/>
      <c r="I310" s="509"/>
    </row>
    <row r="311" spans="1:9" x14ac:dyDescent="0.2">
      <c r="A311" s="410"/>
      <c r="B311" s="522" t="s">
        <v>892</v>
      </c>
      <c r="C311" s="523" t="s">
        <v>424</v>
      </c>
      <c r="D311" s="543">
        <v>0.5</v>
      </c>
      <c r="E311" s="525">
        <v>16.942499999999999</v>
      </c>
      <c r="F311" s="556"/>
      <c r="I311" s="509"/>
    </row>
    <row r="312" spans="1:9" x14ac:dyDescent="0.2">
      <c r="A312" s="410"/>
      <c r="B312" s="522" t="s">
        <v>1176</v>
      </c>
      <c r="C312" s="523" t="s">
        <v>1177</v>
      </c>
      <c r="D312" s="543">
        <v>0.5</v>
      </c>
      <c r="E312" s="525">
        <v>7.9987500000000002</v>
      </c>
      <c r="F312" s="556"/>
      <c r="I312" s="509"/>
    </row>
    <row r="313" spans="1:9" ht="12.75" customHeight="1" x14ac:dyDescent="0.2">
      <c r="A313" s="410"/>
      <c r="B313" s="522" t="s">
        <v>1178</v>
      </c>
      <c r="C313" s="523" t="s">
        <v>1179</v>
      </c>
      <c r="D313" s="543">
        <v>1.5</v>
      </c>
      <c r="E313" s="525">
        <v>13.5</v>
      </c>
      <c r="F313" s="556"/>
      <c r="I313" s="509"/>
    </row>
    <row r="314" spans="1:9" x14ac:dyDescent="0.2">
      <c r="A314" s="410"/>
      <c r="B314" s="522" t="s">
        <v>1180</v>
      </c>
      <c r="C314" s="523" t="s">
        <v>1181</v>
      </c>
      <c r="D314" s="543">
        <v>2.5</v>
      </c>
      <c r="E314" s="525">
        <v>339.75</v>
      </c>
      <c r="F314" s="556"/>
      <c r="I314" s="509"/>
    </row>
    <row r="315" spans="1:9" x14ac:dyDescent="0.2">
      <c r="A315" s="410"/>
      <c r="B315" s="522" t="s">
        <v>1182</v>
      </c>
      <c r="C315" s="523" t="s">
        <v>1183</v>
      </c>
      <c r="D315" s="543">
        <v>12</v>
      </c>
      <c r="E315" s="525">
        <v>7740</v>
      </c>
      <c r="F315" s="556"/>
      <c r="I315" s="509"/>
    </row>
    <row r="316" spans="1:9" x14ac:dyDescent="0.2">
      <c r="A316" s="410"/>
      <c r="B316" s="522" t="s">
        <v>1184</v>
      </c>
      <c r="C316" s="523" t="s">
        <v>1185</v>
      </c>
      <c r="D316" s="543">
        <v>0.5</v>
      </c>
      <c r="E316" s="525">
        <v>8.1449999999999996</v>
      </c>
      <c r="F316" s="556"/>
      <c r="I316" s="509"/>
    </row>
    <row r="317" spans="1:9" ht="12.75" customHeight="1" x14ac:dyDescent="0.2">
      <c r="A317" s="410"/>
      <c r="B317" s="522" t="s">
        <v>1186</v>
      </c>
      <c r="C317" s="523" t="s">
        <v>1187</v>
      </c>
      <c r="D317" s="543">
        <v>0.05</v>
      </c>
      <c r="E317" s="525">
        <v>3.6225000000000001</v>
      </c>
      <c r="F317" s="556"/>
      <c r="I317" s="509"/>
    </row>
    <row r="318" spans="1:9" ht="12.75" customHeight="1" x14ac:dyDescent="0.2">
      <c r="A318" s="410"/>
      <c r="B318" s="522" t="s">
        <v>1188</v>
      </c>
      <c r="C318" s="523" t="s">
        <v>1189</v>
      </c>
      <c r="D318" s="543">
        <v>0.09</v>
      </c>
      <c r="E318" s="525">
        <v>2.4075000000000002</v>
      </c>
      <c r="F318" s="556"/>
      <c r="I318" s="509"/>
    </row>
    <row r="319" spans="1:9" x14ac:dyDescent="0.2">
      <c r="A319" s="410"/>
      <c r="B319" s="522" t="s">
        <v>893</v>
      </c>
      <c r="C319" s="523" t="s">
        <v>894</v>
      </c>
      <c r="D319" s="543">
        <v>0.5</v>
      </c>
      <c r="E319" s="525">
        <v>13.8375</v>
      </c>
      <c r="F319" s="556"/>
      <c r="I319" s="509"/>
    </row>
    <row r="320" spans="1:9" ht="11.25" customHeight="1" x14ac:dyDescent="0.2">
      <c r="A320" s="410"/>
      <c r="B320" s="522" t="s">
        <v>379</v>
      </c>
      <c r="C320" s="523" t="s">
        <v>380</v>
      </c>
      <c r="D320" s="543">
        <v>0.05</v>
      </c>
      <c r="E320" s="525">
        <v>8.1449999999999996</v>
      </c>
      <c r="F320" s="556"/>
      <c r="I320" s="509"/>
    </row>
    <row r="321" spans="1:9" ht="12.75" customHeight="1" x14ac:dyDescent="0.2">
      <c r="A321" s="410"/>
      <c r="B321" s="522" t="s">
        <v>895</v>
      </c>
      <c r="C321" s="523" t="s">
        <v>896</v>
      </c>
      <c r="D321" s="543">
        <v>1</v>
      </c>
      <c r="E321" s="525">
        <v>16.087500000000002</v>
      </c>
      <c r="F321" s="556"/>
      <c r="I321" s="509"/>
    </row>
    <row r="322" spans="1:9" ht="12.75" customHeight="1" x14ac:dyDescent="0.2">
      <c r="A322" s="410"/>
      <c r="B322" s="522" t="s">
        <v>381</v>
      </c>
      <c r="C322" s="523" t="s">
        <v>382</v>
      </c>
      <c r="D322" s="543">
        <v>0.2</v>
      </c>
      <c r="E322" s="525">
        <v>37.957500000000003</v>
      </c>
      <c r="F322" s="556"/>
      <c r="I322" s="509"/>
    </row>
    <row r="323" spans="1:9" ht="12.75" customHeight="1" x14ac:dyDescent="0.2">
      <c r="A323" s="410"/>
      <c r="B323" s="522" t="s">
        <v>383</v>
      </c>
      <c r="C323" s="523" t="s">
        <v>384</v>
      </c>
      <c r="D323" s="543">
        <v>0.2</v>
      </c>
      <c r="E323" s="525">
        <v>8.9775000000000009</v>
      </c>
      <c r="F323" s="556"/>
      <c r="I323" s="509"/>
    </row>
    <row r="324" spans="1:9" ht="12.75" customHeight="1" x14ac:dyDescent="0.2">
      <c r="A324" s="410"/>
      <c r="B324" s="522" t="s">
        <v>897</v>
      </c>
      <c r="C324" s="523" t="s">
        <v>898</v>
      </c>
      <c r="D324" s="543">
        <v>0.5</v>
      </c>
      <c r="E324" s="525">
        <v>16.177500000000002</v>
      </c>
      <c r="F324" s="556"/>
      <c r="I324" s="509"/>
    </row>
    <row r="325" spans="1:9" ht="12.75" customHeight="1" x14ac:dyDescent="0.2">
      <c r="A325" s="410"/>
      <c r="B325" s="522" t="s">
        <v>899</v>
      </c>
      <c r="C325" s="523" t="s">
        <v>900</v>
      </c>
      <c r="D325" s="543">
        <v>0.5</v>
      </c>
      <c r="E325" s="525">
        <v>21.577500000000001</v>
      </c>
      <c r="F325" s="556"/>
      <c r="I325" s="509"/>
    </row>
    <row r="326" spans="1:9" ht="12.75" customHeight="1" x14ac:dyDescent="0.2">
      <c r="A326" s="410"/>
      <c r="B326" s="522" t="s">
        <v>901</v>
      </c>
      <c r="C326" s="523" t="s">
        <v>902</v>
      </c>
      <c r="D326" s="543">
        <v>0.5</v>
      </c>
      <c r="E326" s="525">
        <v>26.977499999999999</v>
      </c>
      <c r="F326" s="556"/>
      <c r="I326" s="509"/>
    </row>
    <row r="327" spans="1:9" ht="12.75" customHeight="1" x14ac:dyDescent="0.2">
      <c r="A327" s="410"/>
      <c r="B327" s="522" t="s">
        <v>1190</v>
      </c>
      <c r="C327" s="523" t="s">
        <v>1191</v>
      </c>
      <c r="D327" s="543">
        <v>1</v>
      </c>
      <c r="E327" s="525">
        <v>60.682499999999997</v>
      </c>
      <c r="F327" s="556"/>
      <c r="I327" s="509"/>
    </row>
    <row r="328" spans="1:9" ht="12.75" customHeight="1" x14ac:dyDescent="0.2">
      <c r="A328" s="410"/>
      <c r="B328" s="522" t="s">
        <v>1192</v>
      </c>
      <c r="C328" s="523" t="s">
        <v>1193</v>
      </c>
      <c r="D328" s="543">
        <v>1.1000000000000001</v>
      </c>
      <c r="E328" s="525">
        <v>64.6875</v>
      </c>
      <c r="F328" s="556"/>
      <c r="I328" s="509"/>
    </row>
    <row r="329" spans="1:9" ht="12.75" customHeight="1" x14ac:dyDescent="0.2">
      <c r="A329" s="410"/>
      <c r="B329" s="522" t="s">
        <v>903</v>
      </c>
      <c r="C329" s="523" t="s">
        <v>904</v>
      </c>
      <c r="D329" s="543">
        <v>0.2</v>
      </c>
      <c r="E329" s="525">
        <v>7.5375000000000005</v>
      </c>
      <c r="F329" s="556"/>
      <c r="I329" s="509"/>
    </row>
    <row r="330" spans="1:9" ht="12.75" customHeight="1" x14ac:dyDescent="0.2">
      <c r="A330" s="410"/>
      <c r="B330" s="522" t="s">
        <v>905</v>
      </c>
      <c r="C330" s="523" t="s">
        <v>906</v>
      </c>
      <c r="D330" s="543">
        <v>0.5</v>
      </c>
      <c r="E330" s="525">
        <v>18.135000000000002</v>
      </c>
      <c r="F330" s="556"/>
      <c r="I330" s="509"/>
    </row>
    <row r="331" spans="1:9" ht="12.75" customHeight="1" x14ac:dyDescent="0.2">
      <c r="A331" s="410"/>
      <c r="B331" s="522" t="s">
        <v>907</v>
      </c>
      <c r="C331" s="523" t="s">
        <v>908</v>
      </c>
      <c r="D331" s="543">
        <v>0.5</v>
      </c>
      <c r="E331" s="525">
        <v>37.755000000000003</v>
      </c>
      <c r="F331" s="556"/>
    </row>
    <row r="332" spans="1:9" x14ac:dyDescent="0.2">
      <c r="A332" s="410"/>
      <c r="B332" s="522" t="s">
        <v>909</v>
      </c>
      <c r="C332" s="523" t="s">
        <v>910</v>
      </c>
      <c r="D332" s="543">
        <v>0.5</v>
      </c>
      <c r="E332" s="525">
        <v>49.162500000000001</v>
      </c>
      <c r="F332" s="556"/>
    </row>
    <row r="333" spans="1:9" x14ac:dyDescent="0.2">
      <c r="A333" s="410"/>
      <c r="B333" s="522" t="s">
        <v>911</v>
      </c>
      <c r="C333" s="523" t="s">
        <v>912</v>
      </c>
      <c r="D333" s="543">
        <v>0.2</v>
      </c>
      <c r="E333" s="525">
        <v>14.512500000000001</v>
      </c>
      <c r="F333" s="556"/>
    </row>
    <row r="334" spans="1:9" x14ac:dyDescent="0.2">
      <c r="A334" s="410"/>
      <c r="B334" s="293"/>
      <c r="C334" s="294"/>
      <c r="D334" s="308"/>
      <c r="E334" s="458"/>
      <c r="F334" s="556"/>
    </row>
    <row r="335" spans="1:9" ht="13.5" thickBot="1" x14ac:dyDescent="0.25">
      <c r="A335" s="410"/>
      <c r="B335" s="295"/>
      <c r="C335" s="296"/>
      <c r="D335" s="309"/>
      <c r="E335" s="460"/>
      <c r="F335" s="557"/>
    </row>
    <row r="336" spans="1:9" x14ac:dyDescent="0.2">
      <c r="A336" s="410"/>
      <c r="B336" s="548" t="s">
        <v>440</v>
      </c>
      <c r="C336" s="519" t="s">
        <v>1158</v>
      </c>
      <c r="D336" s="549"/>
      <c r="E336" s="521">
        <v>44.234999999999999</v>
      </c>
      <c r="F336" s="555" t="s">
        <v>49</v>
      </c>
    </row>
    <row r="337" spans="1:6" x14ac:dyDescent="0.2">
      <c r="A337" s="410"/>
      <c r="B337" s="527" t="s">
        <v>1136</v>
      </c>
      <c r="C337" s="523" t="s">
        <v>913</v>
      </c>
      <c r="D337" s="550"/>
      <c r="E337" s="525">
        <v>49.5</v>
      </c>
      <c r="F337" s="556"/>
    </row>
    <row r="338" spans="1:6" x14ac:dyDescent="0.2">
      <c r="A338" s="410"/>
      <c r="B338" s="527" t="s">
        <v>1159</v>
      </c>
      <c r="C338" s="523" t="s">
        <v>1160</v>
      </c>
      <c r="D338" s="550"/>
      <c r="E338" s="525">
        <v>39.375</v>
      </c>
      <c r="F338" s="556"/>
    </row>
    <row r="339" spans="1:6" x14ac:dyDescent="0.2">
      <c r="A339" s="410"/>
      <c r="B339" s="527" t="s">
        <v>1164</v>
      </c>
      <c r="C339" s="523" t="s">
        <v>1165</v>
      </c>
      <c r="D339" s="550"/>
      <c r="E339" s="525">
        <v>30.003750000000004</v>
      </c>
      <c r="F339" s="556"/>
    </row>
    <row r="340" spans="1:6" x14ac:dyDescent="0.2">
      <c r="A340" s="410"/>
      <c r="B340" s="527" t="s">
        <v>914</v>
      </c>
      <c r="C340" s="523" t="s">
        <v>915</v>
      </c>
      <c r="D340" s="550"/>
      <c r="E340" s="525">
        <v>6.75</v>
      </c>
      <c r="F340" s="556"/>
    </row>
    <row r="341" spans="1:6" x14ac:dyDescent="0.2">
      <c r="A341" s="410"/>
      <c r="B341" s="527" t="s">
        <v>916</v>
      </c>
      <c r="C341" s="523" t="s">
        <v>917</v>
      </c>
      <c r="D341" s="550"/>
      <c r="E341" s="525">
        <v>9</v>
      </c>
      <c r="F341" s="556"/>
    </row>
    <row r="342" spans="1:6" x14ac:dyDescent="0.2">
      <c r="A342" s="410"/>
      <c r="B342" s="527" t="s">
        <v>441</v>
      </c>
      <c r="C342" s="523" t="s">
        <v>425</v>
      </c>
      <c r="D342" s="550"/>
      <c r="E342" s="525">
        <v>18</v>
      </c>
      <c r="F342" s="556"/>
    </row>
    <row r="343" spans="1:6" x14ac:dyDescent="0.2">
      <c r="A343" s="410"/>
      <c r="B343" s="527" t="s">
        <v>918</v>
      </c>
      <c r="C343" s="523" t="s">
        <v>426</v>
      </c>
      <c r="D343" s="550"/>
      <c r="E343" s="525">
        <v>11.025</v>
      </c>
      <c r="F343" s="556"/>
    </row>
    <row r="344" spans="1:6" x14ac:dyDescent="0.2">
      <c r="A344" s="410"/>
      <c r="B344" s="527" t="s">
        <v>1194</v>
      </c>
      <c r="C344" s="523" t="s">
        <v>1195</v>
      </c>
      <c r="D344" s="550"/>
      <c r="E344" s="525">
        <v>12.31875</v>
      </c>
      <c r="F344" s="556"/>
    </row>
    <row r="345" spans="1:6" x14ac:dyDescent="0.2">
      <c r="A345" s="410"/>
      <c r="B345" s="527" t="s">
        <v>919</v>
      </c>
      <c r="C345" s="523" t="s">
        <v>920</v>
      </c>
      <c r="D345" s="550"/>
      <c r="E345" s="525">
        <v>42.524999999999999</v>
      </c>
      <c r="F345" s="556"/>
    </row>
    <row r="346" spans="1:6" x14ac:dyDescent="0.2">
      <c r="A346" s="410"/>
      <c r="B346" s="527" t="s">
        <v>386</v>
      </c>
      <c r="C346" s="523" t="s">
        <v>387</v>
      </c>
      <c r="D346" s="550"/>
      <c r="E346" s="528">
        <v>148.04999999999998</v>
      </c>
      <c r="F346" s="556"/>
    </row>
    <row r="347" spans="1:6" x14ac:dyDescent="0.2">
      <c r="A347" s="410"/>
      <c r="B347" s="527" t="s">
        <v>388</v>
      </c>
      <c r="C347" s="523" t="s">
        <v>427</v>
      </c>
      <c r="D347" s="550"/>
      <c r="E347" s="528">
        <v>378</v>
      </c>
      <c r="F347" s="556"/>
    </row>
    <row r="348" spans="1:6" x14ac:dyDescent="0.2">
      <c r="A348" s="410"/>
      <c r="B348" s="527" t="s">
        <v>442</v>
      </c>
      <c r="C348" s="523" t="s">
        <v>428</v>
      </c>
      <c r="D348" s="550"/>
      <c r="E348" s="528">
        <v>13.5</v>
      </c>
      <c r="F348" s="556"/>
    </row>
    <row r="349" spans="1:6" x14ac:dyDescent="0.2">
      <c r="A349" s="410"/>
      <c r="B349" s="527" t="s">
        <v>443</v>
      </c>
      <c r="C349" s="523" t="s">
        <v>429</v>
      </c>
      <c r="D349" s="550"/>
      <c r="E349" s="528">
        <v>13.5</v>
      </c>
      <c r="F349" s="556"/>
    </row>
    <row r="350" spans="1:6" x14ac:dyDescent="0.2">
      <c r="A350" s="438"/>
      <c r="B350" s="527" t="s">
        <v>444</v>
      </c>
      <c r="C350" s="523" t="s">
        <v>430</v>
      </c>
      <c r="D350" s="550"/>
      <c r="E350" s="528">
        <v>13.5</v>
      </c>
      <c r="F350" s="556"/>
    </row>
    <row r="351" spans="1:6" x14ac:dyDescent="0.2">
      <c r="A351" s="410"/>
      <c r="B351" s="527" t="s">
        <v>445</v>
      </c>
      <c r="C351" s="523" t="s">
        <v>446</v>
      </c>
      <c r="D351" s="550"/>
      <c r="E351" s="528">
        <v>13.5</v>
      </c>
      <c r="F351" s="556"/>
    </row>
    <row r="352" spans="1:6" x14ac:dyDescent="0.2">
      <c r="A352" s="410"/>
      <c r="B352" s="527" t="s">
        <v>447</v>
      </c>
      <c r="C352" s="523" t="s">
        <v>431</v>
      </c>
      <c r="D352" s="550"/>
      <c r="E352" s="528">
        <v>20.25</v>
      </c>
      <c r="F352" s="556"/>
    </row>
    <row r="353" spans="1:10" x14ac:dyDescent="0.2">
      <c r="A353" s="410"/>
      <c r="B353" s="527" t="s">
        <v>448</v>
      </c>
      <c r="C353" s="523" t="s">
        <v>432</v>
      </c>
      <c r="D353" s="550"/>
      <c r="E353" s="528">
        <v>135</v>
      </c>
      <c r="F353" s="556"/>
    </row>
    <row r="354" spans="1:10" x14ac:dyDescent="0.2">
      <c r="A354" s="410"/>
      <c r="B354" s="527" t="s">
        <v>449</v>
      </c>
      <c r="C354" s="523" t="s">
        <v>433</v>
      </c>
      <c r="D354" s="550"/>
      <c r="E354" s="528">
        <v>20.25</v>
      </c>
      <c r="F354" s="556"/>
    </row>
    <row r="355" spans="1:10" x14ac:dyDescent="0.2">
      <c r="A355" s="410"/>
      <c r="B355" s="527" t="s">
        <v>450</v>
      </c>
      <c r="C355" s="523" t="s">
        <v>434</v>
      </c>
      <c r="D355" s="550"/>
      <c r="E355" s="528">
        <v>202.5</v>
      </c>
      <c r="F355" s="556"/>
    </row>
    <row r="356" spans="1:10" x14ac:dyDescent="0.2">
      <c r="A356" s="410"/>
      <c r="B356" s="527" t="s">
        <v>451</v>
      </c>
      <c r="C356" s="523" t="s">
        <v>435</v>
      </c>
      <c r="D356" s="550"/>
      <c r="E356" s="528">
        <v>40.5</v>
      </c>
      <c r="F356" s="556"/>
      <c r="I356" s="277"/>
      <c r="J356" s="510"/>
    </row>
    <row r="357" spans="1:10" x14ac:dyDescent="0.2">
      <c r="A357" s="410"/>
      <c r="B357" s="527" t="s">
        <v>452</v>
      </c>
      <c r="C357" s="523" t="s">
        <v>436</v>
      </c>
      <c r="D357" s="550"/>
      <c r="E357" s="528">
        <v>360</v>
      </c>
      <c r="F357" s="556"/>
      <c r="I357" s="277"/>
      <c r="J357" s="510"/>
    </row>
    <row r="358" spans="1:10" x14ac:dyDescent="0.2">
      <c r="A358" s="410"/>
      <c r="B358" s="527" t="s">
        <v>389</v>
      </c>
      <c r="C358" s="523" t="s">
        <v>437</v>
      </c>
      <c r="D358" s="550"/>
      <c r="E358" s="528">
        <v>5.625</v>
      </c>
      <c r="F358" s="556"/>
    </row>
    <row r="359" spans="1:10" x14ac:dyDescent="0.2">
      <c r="A359" s="410"/>
      <c r="B359" s="527" t="s">
        <v>453</v>
      </c>
      <c r="C359" s="523" t="s">
        <v>438</v>
      </c>
      <c r="D359" s="550"/>
      <c r="E359" s="528">
        <v>18.224999999999998</v>
      </c>
      <c r="F359" s="556"/>
    </row>
    <row r="360" spans="1:10" x14ac:dyDescent="0.2">
      <c r="A360" s="410"/>
      <c r="B360" s="527" t="s">
        <v>454</v>
      </c>
      <c r="C360" s="523" t="s">
        <v>439</v>
      </c>
      <c r="D360" s="550"/>
      <c r="E360" s="528">
        <v>13.275</v>
      </c>
      <c r="F360" s="556"/>
    </row>
    <row r="361" spans="1:10" x14ac:dyDescent="0.2">
      <c r="A361" s="410"/>
      <c r="B361" s="527" t="s">
        <v>455</v>
      </c>
      <c r="C361" s="523" t="s">
        <v>456</v>
      </c>
      <c r="D361" s="550"/>
      <c r="E361" s="528">
        <v>0</v>
      </c>
      <c r="F361" s="556"/>
    </row>
    <row r="362" spans="1:10" x14ac:dyDescent="0.2">
      <c r="A362" s="410"/>
      <c r="B362" s="516" t="s">
        <v>1196</v>
      </c>
      <c r="C362" s="542" t="s">
        <v>1197</v>
      </c>
      <c r="D362" s="550"/>
      <c r="E362" s="528">
        <v>29.947500000000002</v>
      </c>
      <c r="F362" s="556"/>
    </row>
    <row r="363" spans="1:10" x14ac:dyDescent="0.2">
      <c r="A363" s="410"/>
      <c r="B363" s="516" t="s">
        <v>1198</v>
      </c>
      <c r="C363" s="542" t="s">
        <v>1199</v>
      </c>
      <c r="D363" s="550"/>
      <c r="E363" s="528">
        <v>7.6950000000000003</v>
      </c>
      <c r="F363" s="556"/>
    </row>
    <row r="364" spans="1:10" x14ac:dyDescent="0.2">
      <c r="A364" s="410"/>
      <c r="B364" s="516" t="s">
        <v>1200</v>
      </c>
      <c r="C364" s="542" t="s">
        <v>1201</v>
      </c>
      <c r="D364" s="550"/>
      <c r="E364" s="528">
        <v>29.947500000000002</v>
      </c>
      <c r="F364" s="556"/>
    </row>
    <row r="365" spans="1:10" x14ac:dyDescent="0.2">
      <c r="A365" s="410"/>
      <c r="B365" s="516" t="s">
        <v>1202</v>
      </c>
      <c r="C365" s="542" t="s">
        <v>1203</v>
      </c>
      <c r="D365" s="550"/>
      <c r="E365" s="528">
        <v>7.6950000000000003</v>
      </c>
      <c r="F365" s="556"/>
    </row>
    <row r="366" spans="1:10" x14ac:dyDescent="0.2">
      <c r="A366" s="410"/>
      <c r="B366" s="516" t="s">
        <v>1049</v>
      </c>
      <c r="C366" s="551" t="s">
        <v>1050</v>
      </c>
      <c r="D366" s="550">
        <v>1</v>
      </c>
      <c r="E366" s="528">
        <v>39.487500000000004</v>
      </c>
      <c r="F366" s="556"/>
    </row>
    <row r="367" spans="1:10" x14ac:dyDescent="0.2">
      <c r="A367" s="410"/>
      <c r="B367" s="516" t="s">
        <v>1051</v>
      </c>
      <c r="C367" s="551" t="s">
        <v>1052</v>
      </c>
      <c r="D367" s="550">
        <v>1</v>
      </c>
      <c r="E367" s="528">
        <v>41.467500000000001</v>
      </c>
      <c r="F367" s="556"/>
    </row>
    <row r="368" spans="1:10" x14ac:dyDescent="0.2">
      <c r="A368" s="410"/>
      <c r="B368" s="516" t="s">
        <v>1053</v>
      </c>
      <c r="C368" s="551" t="s">
        <v>1054</v>
      </c>
      <c r="D368" s="550">
        <v>1</v>
      </c>
      <c r="E368" s="528">
        <v>43.56</v>
      </c>
      <c r="F368" s="556"/>
    </row>
    <row r="369" spans="1:6" x14ac:dyDescent="0.2">
      <c r="A369" s="410"/>
      <c r="B369" s="516" t="s">
        <v>1055</v>
      </c>
      <c r="C369" s="551" t="s">
        <v>1056</v>
      </c>
      <c r="D369" s="550">
        <v>1</v>
      </c>
      <c r="E369" s="528">
        <v>43.56</v>
      </c>
      <c r="F369" s="556"/>
    </row>
    <row r="370" spans="1:6" x14ac:dyDescent="0.2">
      <c r="A370" s="410"/>
      <c r="B370" s="516" t="s">
        <v>1057</v>
      </c>
      <c r="C370" s="551" t="s">
        <v>1058</v>
      </c>
      <c r="D370" s="550">
        <v>1</v>
      </c>
      <c r="E370" s="528">
        <v>66.465000000000003</v>
      </c>
      <c r="F370" s="556"/>
    </row>
    <row r="371" spans="1:6" x14ac:dyDescent="0.2">
      <c r="A371" s="410"/>
      <c r="B371" s="516" t="s">
        <v>1059</v>
      </c>
      <c r="C371" s="551" t="s">
        <v>459</v>
      </c>
      <c r="D371" s="550"/>
      <c r="E371" s="528">
        <v>54.449999999999996</v>
      </c>
      <c r="F371" s="556"/>
    </row>
    <row r="372" spans="1:6" x14ac:dyDescent="0.2">
      <c r="A372" s="410"/>
      <c r="B372" s="516" t="s">
        <v>1060</v>
      </c>
      <c r="C372" s="551" t="s">
        <v>1061</v>
      </c>
      <c r="D372" s="550"/>
      <c r="E372" s="528">
        <v>58.792499999999997</v>
      </c>
      <c r="F372" s="556"/>
    </row>
    <row r="373" spans="1:6" x14ac:dyDescent="0.2">
      <c r="A373" s="410"/>
      <c r="B373" s="516" t="s">
        <v>1062</v>
      </c>
      <c r="C373" s="551" t="s">
        <v>1063</v>
      </c>
      <c r="D373" s="550"/>
      <c r="E373" s="528">
        <v>58.792499999999997</v>
      </c>
      <c r="F373" s="556"/>
    </row>
    <row r="374" spans="1:6" x14ac:dyDescent="0.2">
      <c r="A374" s="410"/>
      <c r="B374" s="516" t="s">
        <v>1064</v>
      </c>
      <c r="C374" s="551" t="s">
        <v>1065</v>
      </c>
      <c r="D374" s="550"/>
      <c r="E374" s="528">
        <v>58.792499999999997</v>
      </c>
      <c r="F374" s="556"/>
    </row>
    <row r="375" spans="1:6" x14ac:dyDescent="0.2">
      <c r="A375" s="410"/>
      <c r="B375" s="516" t="s">
        <v>1066</v>
      </c>
      <c r="C375" s="551" t="s">
        <v>1067</v>
      </c>
      <c r="D375" s="550"/>
      <c r="E375" s="528">
        <v>58.792499999999997</v>
      </c>
      <c r="F375" s="556"/>
    </row>
    <row r="376" spans="1:6" x14ac:dyDescent="0.2">
      <c r="A376" s="410"/>
      <c r="B376" s="516" t="s">
        <v>1068</v>
      </c>
      <c r="C376" s="551" t="s">
        <v>458</v>
      </c>
      <c r="D376" s="550"/>
      <c r="E376" s="528">
        <v>78.75</v>
      </c>
      <c r="F376" s="556"/>
    </row>
    <row r="377" spans="1:6" x14ac:dyDescent="0.2">
      <c r="A377" s="410"/>
      <c r="B377" s="293"/>
      <c r="C377" s="294"/>
      <c r="D377" s="308"/>
      <c r="E377" s="458"/>
      <c r="F377" s="556"/>
    </row>
    <row r="378" spans="1:6" ht="13.5" thickBot="1" x14ac:dyDescent="0.25">
      <c r="A378" s="410"/>
      <c r="B378" s="295"/>
      <c r="C378" s="296"/>
      <c r="D378" s="309"/>
      <c r="E378" s="460"/>
      <c r="F378" s="557"/>
    </row>
    <row r="380" spans="1:6" x14ac:dyDescent="0.2">
      <c r="A380" s="410"/>
      <c r="B380" s="438"/>
      <c r="C380" s="438"/>
      <c r="D380" s="438"/>
      <c r="E380" s="513"/>
      <c r="F380" s="438"/>
    </row>
    <row r="381" spans="1:6" x14ac:dyDescent="0.2">
      <c r="A381" s="410"/>
      <c r="B381" s="277" t="s">
        <v>921</v>
      </c>
      <c r="C381" s="514" t="s">
        <v>1139</v>
      </c>
      <c r="D381" s="438"/>
      <c r="E381" s="513"/>
      <c r="F381" s="438"/>
    </row>
    <row r="382" spans="1:6" x14ac:dyDescent="0.2">
      <c r="A382" s="410"/>
      <c r="B382" s="313"/>
      <c r="C382" s="438"/>
      <c r="D382" s="438"/>
      <c r="E382" s="513"/>
      <c r="F382" s="438"/>
    </row>
    <row r="389" spans="2:3" x14ac:dyDescent="0.2">
      <c r="B389" s="412"/>
      <c r="C389" s="412"/>
    </row>
  </sheetData>
  <sheetProtection algorithmName="SHA-512" hashValue="3qcPQkDwhoKFMejAMZYsWHXzt6G3cuw6AzrtIyTd7sJsz/IG1uRgwevJSBWvio0tQ7iJZUXOew+HyjL2rI+zkQ==" saltValue="w4klXJr0sn3+9fAyTU2FBQ==" spinCount="100000" sheet="1" formatCells="0" formatColumns="0" formatRows="0" insertColumns="0" insertRows="0" insertHyperlinks="0" deleteColumns="0" deleteRows="0" sort="0" autoFilter="0" pivotTables="0"/>
  <mergeCells count="33">
    <mergeCell ref="K196:L196"/>
    <mergeCell ref="K197:R197"/>
    <mergeCell ref="J207:L207"/>
    <mergeCell ref="K194:Q194"/>
    <mergeCell ref="F133:F161"/>
    <mergeCell ref="B7:E7"/>
    <mergeCell ref="B8:E8"/>
    <mergeCell ref="F11:F28"/>
    <mergeCell ref="F29:F46"/>
    <mergeCell ref="F47:F98"/>
    <mergeCell ref="F99:F104"/>
    <mergeCell ref="F105:F113"/>
    <mergeCell ref="F114:F132"/>
    <mergeCell ref="K193:L193"/>
    <mergeCell ref="J229:T229"/>
    <mergeCell ref="J230:T230"/>
    <mergeCell ref="J223:T223"/>
    <mergeCell ref="J220:T220"/>
    <mergeCell ref="J219:T219"/>
    <mergeCell ref="L204:M204"/>
    <mergeCell ref="L199:M199"/>
    <mergeCell ref="L200:M200"/>
    <mergeCell ref="L201:M201"/>
    <mergeCell ref="J227:T227"/>
    <mergeCell ref="J226:T226"/>
    <mergeCell ref="J206:M206"/>
    <mergeCell ref="L202:M202"/>
    <mergeCell ref="L203:M203"/>
    <mergeCell ref="F162:F166"/>
    <mergeCell ref="F167:F171"/>
    <mergeCell ref="F302:F335"/>
    <mergeCell ref="F336:F378"/>
    <mergeCell ref="F172:F301"/>
  </mergeCells>
  <dataValidations count="2">
    <dataValidation type="list" allowBlank="1" showInputMessage="1" showErrorMessage="1" sqref="I65252:I65264 WVT3:WVT15 WLX3:WLX15 WCB3:WCB15 VSF3:VSF15 VIJ3:VIJ15 UYN3:UYN15 UOR3:UOR15 UEV3:UEV15 TUZ3:TUZ15 TLD3:TLD15 TBH3:TBH15 SRL3:SRL15 SHP3:SHP15 RXT3:RXT15 RNX3:RNX15 REB3:REB15 QUF3:QUF15 QKJ3:QKJ15 QAN3:QAN15 PQR3:PQR15 PGV3:PGV15 OWZ3:OWZ15 OND3:OND15 ODH3:ODH15 NTL3:NTL15 NJP3:NJP15 MZT3:MZT15 MPX3:MPX15 MGB3:MGB15 LWF3:LWF15 LMJ3:LMJ15 LCN3:LCN15 KSR3:KSR15 KIV3:KIV15 JYZ3:JYZ15 JPD3:JPD15 JFH3:JFH15 IVL3:IVL15 ILP3:ILP15 IBT3:IBT15 HRX3:HRX15 HIB3:HIB15 GYF3:GYF15 GOJ3:GOJ15 GEN3:GEN15 FUR3:FUR15 FKV3:FKV15 FAZ3:FAZ15 ERD3:ERD15 EHH3:EHH15 DXL3:DXL15 DNP3:DNP15 DDT3:DDT15 CTX3:CTX15 CKB3:CKB15 CAF3:CAF15 BQJ3:BQJ15 BGN3:BGN15 AWR3:AWR15 AMV3:AMV15 ACZ3:ACZ15 TD3:TD15 JH3:JH15 L3:L15 WVQ3:WVQ15 WLU3:WLU15 WBY3:WBY15 VSC3:VSC15 VIG3:VIG15 UYK3:UYK15 UOO3:UOO15 UES3:UES15 TUW3:TUW15 TLA3:TLA15 TBE3:TBE15 SRI3:SRI15 SHM3:SHM15 RXQ3:RXQ15 RNU3:RNU15 RDY3:RDY15 QUC3:QUC15 QKG3:QKG15 QAK3:QAK15 PQO3:PQO15 PGS3:PGS15 OWW3:OWW15 ONA3:ONA15 ODE3:ODE15 NTI3:NTI15 NJM3:NJM15 MZQ3:MZQ15 MPU3:MPU15 MFY3:MFY15 LWC3:LWC15 LMG3:LMG15 LCK3:LCK15 KSO3:KSO15 KIS3:KIS15 JYW3:JYW15 JPA3:JPA15 JFE3:JFE15 IVI3:IVI15 ILM3:ILM15 IBQ3:IBQ15 HRU3:HRU15 HHY3:HHY15 GYC3:GYC15 GOG3:GOG15 GEK3:GEK15 FUO3:FUO15 FKS3:FKS15 FAW3:FAW15 ERA3:ERA15 EHE3:EHE15 DXI3:DXI15 DNM3:DNM15 DDQ3:DDQ15 CTU3:CTU15 CJY3:CJY15 CAC3:CAC15 BQG3:BQG15 BGK3:BGK15 AWO3:AWO15 AMS3:AMS15 ACW3:ACW15 TA3:TA15 JE3:JE15 I3:I15 JE65228:JE65240 TA65228:TA65240 ACW65228:ACW65240 AMS65228:AMS65240 AWO65228:AWO65240 BGK65228:BGK65240 BQG65228:BQG65240 CAC65228:CAC65240 CJY65228:CJY65240 CTU65228:CTU65240 DDQ65228:DDQ65240 DNM65228:DNM65240 DXI65228:DXI65240 EHE65228:EHE65240 ERA65228:ERA65240 FAW65228:FAW65240 FKS65228:FKS65240 FUO65228:FUO65240 GEK65228:GEK65240 GOG65228:GOG65240 GYC65228:GYC65240 HHY65228:HHY65240 HRU65228:HRU65240 IBQ65228:IBQ65240 ILM65228:ILM65240 IVI65228:IVI65240 JFE65228:JFE65240 JPA65228:JPA65240 JYW65228:JYW65240 KIS65228:KIS65240 KSO65228:KSO65240 LCK65228:LCK65240 LMG65228:LMG65240 LWC65228:LWC65240 MFY65228:MFY65240 MPU65228:MPU65240 MZQ65228:MZQ65240 NJM65228:NJM65240 NTI65228:NTI65240 ODE65228:ODE65240 ONA65228:ONA65240 OWW65228:OWW65240 PGS65228:PGS65240 PQO65228:PQO65240 QAK65228:QAK65240 QKG65228:QKG65240 QUC65228:QUC65240 RDY65228:RDY65240 RNU65228:RNU65240 RXQ65228:RXQ65240 SHM65228:SHM65240 SRI65228:SRI65240 TBE65228:TBE65240 TLA65228:TLA65240 TUW65228:TUW65240 UES65228:UES65240 UOO65228:UOO65240 UYK65228:UYK65240 VIG65228:VIG65240 VSC65228:VSC65240 WBY65228:WBY65240 WLU65228:WLU65240 WVQ65228:WVQ65240 I130788:I130800 JE130764:JE130776 TA130764:TA130776 ACW130764:ACW130776 AMS130764:AMS130776 AWO130764:AWO130776 BGK130764:BGK130776 BQG130764:BQG130776 CAC130764:CAC130776 CJY130764:CJY130776 CTU130764:CTU130776 DDQ130764:DDQ130776 DNM130764:DNM130776 DXI130764:DXI130776 EHE130764:EHE130776 ERA130764:ERA130776 FAW130764:FAW130776 FKS130764:FKS130776 FUO130764:FUO130776 GEK130764:GEK130776 GOG130764:GOG130776 GYC130764:GYC130776 HHY130764:HHY130776 HRU130764:HRU130776 IBQ130764:IBQ130776 ILM130764:ILM130776 IVI130764:IVI130776 JFE130764:JFE130776 JPA130764:JPA130776 JYW130764:JYW130776 KIS130764:KIS130776 KSO130764:KSO130776 LCK130764:LCK130776 LMG130764:LMG130776 LWC130764:LWC130776 MFY130764:MFY130776 MPU130764:MPU130776 MZQ130764:MZQ130776 NJM130764:NJM130776 NTI130764:NTI130776 ODE130764:ODE130776 ONA130764:ONA130776 OWW130764:OWW130776 PGS130764:PGS130776 PQO130764:PQO130776 QAK130764:QAK130776 QKG130764:QKG130776 QUC130764:QUC130776 RDY130764:RDY130776 RNU130764:RNU130776 RXQ130764:RXQ130776 SHM130764:SHM130776 SRI130764:SRI130776 TBE130764:TBE130776 TLA130764:TLA130776 TUW130764:TUW130776 UES130764:UES130776 UOO130764:UOO130776 UYK130764:UYK130776 VIG130764:VIG130776 VSC130764:VSC130776 WBY130764:WBY130776 WLU130764:WLU130776 WVQ130764:WVQ130776 I196324:I196336 JE196300:JE196312 TA196300:TA196312 ACW196300:ACW196312 AMS196300:AMS196312 AWO196300:AWO196312 BGK196300:BGK196312 BQG196300:BQG196312 CAC196300:CAC196312 CJY196300:CJY196312 CTU196300:CTU196312 DDQ196300:DDQ196312 DNM196300:DNM196312 DXI196300:DXI196312 EHE196300:EHE196312 ERA196300:ERA196312 FAW196300:FAW196312 FKS196300:FKS196312 FUO196300:FUO196312 GEK196300:GEK196312 GOG196300:GOG196312 GYC196300:GYC196312 HHY196300:HHY196312 HRU196300:HRU196312 IBQ196300:IBQ196312 ILM196300:ILM196312 IVI196300:IVI196312 JFE196300:JFE196312 JPA196300:JPA196312 JYW196300:JYW196312 KIS196300:KIS196312 KSO196300:KSO196312 LCK196300:LCK196312 LMG196300:LMG196312 LWC196300:LWC196312 MFY196300:MFY196312 MPU196300:MPU196312 MZQ196300:MZQ196312 NJM196300:NJM196312 NTI196300:NTI196312 ODE196300:ODE196312 ONA196300:ONA196312 OWW196300:OWW196312 PGS196300:PGS196312 PQO196300:PQO196312 QAK196300:QAK196312 QKG196300:QKG196312 QUC196300:QUC196312 RDY196300:RDY196312 RNU196300:RNU196312 RXQ196300:RXQ196312 SHM196300:SHM196312 SRI196300:SRI196312 TBE196300:TBE196312 TLA196300:TLA196312 TUW196300:TUW196312 UES196300:UES196312 UOO196300:UOO196312 UYK196300:UYK196312 VIG196300:VIG196312 VSC196300:VSC196312 WBY196300:WBY196312 WLU196300:WLU196312 WVQ196300:WVQ196312 I261860:I261872 JE261836:JE261848 TA261836:TA261848 ACW261836:ACW261848 AMS261836:AMS261848 AWO261836:AWO261848 BGK261836:BGK261848 BQG261836:BQG261848 CAC261836:CAC261848 CJY261836:CJY261848 CTU261836:CTU261848 DDQ261836:DDQ261848 DNM261836:DNM261848 DXI261836:DXI261848 EHE261836:EHE261848 ERA261836:ERA261848 FAW261836:FAW261848 FKS261836:FKS261848 FUO261836:FUO261848 GEK261836:GEK261848 GOG261836:GOG261848 GYC261836:GYC261848 HHY261836:HHY261848 HRU261836:HRU261848 IBQ261836:IBQ261848 ILM261836:ILM261848 IVI261836:IVI261848 JFE261836:JFE261848 JPA261836:JPA261848 JYW261836:JYW261848 KIS261836:KIS261848 KSO261836:KSO261848 LCK261836:LCK261848 LMG261836:LMG261848 LWC261836:LWC261848 MFY261836:MFY261848 MPU261836:MPU261848 MZQ261836:MZQ261848 NJM261836:NJM261848 NTI261836:NTI261848 ODE261836:ODE261848 ONA261836:ONA261848 OWW261836:OWW261848 PGS261836:PGS261848 PQO261836:PQO261848 QAK261836:QAK261848 QKG261836:QKG261848 QUC261836:QUC261848 RDY261836:RDY261848 RNU261836:RNU261848 RXQ261836:RXQ261848 SHM261836:SHM261848 SRI261836:SRI261848 TBE261836:TBE261848 TLA261836:TLA261848 TUW261836:TUW261848 UES261836:UES261848 UOO261836:UOO261848 UYK261836:UYK261848 VIG261836:VIG261848 VSC261836:VSC261848 WBY261836:WBY261848 WLU261836:WLU261848 WVQ261836:WVQ261848 I327396:I327408 JE327372:JE327384 TA327372:TA327384 ACW327372:ACW327384 AMS327372:AMS327384 AWO327372:AWO327384 BGK327372:BGK327384 BQG327372:BQG327384 CAC327372:CAC327384 CJY327372:CJY327384 CTU327372:CTU327384 DDQ327372:DDQ327384 DNM327372:DNM327384 DXI327372:DXI327384 EHE327372:EHE327384 ERA327372:ERA327384 FAW327372:FAW327384 FKS327372:FKS327384 FUO327372:FUO327384 GEK327372:GEK327384 GOG327372:GOG327384 GYC327372:GYC327384 HHY327372:HHY327384 HRU327372:HRU327384 IBQ327372:IBQ327384 ILM327372:ILM327384 IVI327372:IVI327384 JFE327372:JFE327384 JPA327372:JPA327384 JYW327372:JYW327384 KIS327372:KIS327384 KSO327372:KSO327384 LCK327372:LCK327384 LMG327372:LMG327384 LWC327372:LWC327384 MFY327372:MFY327384 MPU327372:MPU327384 MZQ327372:MZQ327384 NJM327372:NJM327384 NTI327372:NTI327384 ODE327372:ODE327384 ONA327372:ONA327384 OWW327372:OWW327384 PGS327372:PGS327384 PQO327372:PQO327384 QAK327372:QAK327384 QKG327372:QKG327384 QUC327372:QUC327384 RDY327372:RDY327384 RNU327372:RNU327384 RXQ327372:RXQ327384 SHM327372:SHM327384 SRI327372:SRI327384 TBE327372:TBE327384 TLA327372:TLA327384 TUW327372:TUW327384 UES327372:UES327384 UOO327372:UOO327384 UYK327372:UYK327384 VIG327372:VIG327384 VSC327372:VSC327384 WBY327372:WBY327384 WLU327372:WLU327384 WVQ327372:WVQ327384 I392932:I392944 JE392908:JE392920 TA392908:TA392920 ACW392908:ACW392920 AMS392908:AMS392920 AWO392908:AWO392920 BGK392908:BGK392920 BQG392908:BQG392920 CAC392908:CAC392920 CJY392908:CJY392920 CTU392908:CTU392920 DDQ392908:DDQ392920 DNM392908:DNM392920 DXI392908:DXI392920 EHE392908:EHE392920 ERA392908:ERA392920 FAW392908:FAW392920 FKS392908:FKS392920 FUO392908:FUO392920 GEK392908:GEK392920 GOG392908:GOG392920 GYC392908:GYC392920 HHY392908:HHY392920 HRU392908:HRU392920 IBQ392908:IBQ392920 ILM392908:ILM392920 IVI392908:IVI392920 JFE392908:JFE392920 JPA392908:JPA392920 JYW392908:JYW392920 KIS392908:KIS392920 KSO392908:KSO392920 LCK392908:LCK392920 LMG392908:LMG392920 LWC392908:LWC392920 MFY392908:MFY392920 MPU392908:MPU392920 MZQ392908:MZQ392920 NJM392908:NJM392920 NTI392908:NTI392920 ODE392908:ODE392920 ONA392908:ONA392920 OWW392908:OWW392920 PGS392908:PGS392920 PQO392908:PQO392920 QAK392908:QAK392920 QKG392908:QKG392920 QUC392908:QUC392920 RDY392908:RDY392920 RNU392908:RNU392920 RXQ392908:RXQ392920 SHM392908:SHM392920 SRI392908:SRI392920 TBE392908:TBE392920 TLA392908:TLA392920 TUW392908:TUW392920 UES392908:UES392920 UOO392908:UOO392920 UYK392908:UYK392920 VIG392908:VIG392920 VSC392908:VSC392920 WBY392908:WBY392920 WLU392908:WLU392920 WVQ392908:WVQ392920 I458468:I458480 JE458444:JE458456 TA458444:TA458456 ACW458444:ACW458456 AMS458444:AMS458456 AWO458444:AWO458456 BGK458444:BGK458456 BQG458444:BQG458456 CAC458444:CAC458456 CJY458444:CJY458456 CTU458444:CTU458456 DDQ458444:DDQ458456 DNM458444:DNM458456 DXI458444:DXI458456 EHE458444:EHE458456 ERA458444:ERA458456 FAW458444:FAW458456 FKS458444:FKS458456 FUO458444:FUO458456 GEK458444:GEK458456 GOG458444:GOG458456 GYC458444:GYC458456 HHY458444:HHY458456 HRU458444:HRU458456 IBQ458444:IBQ458456 ILM458444:ILM458456 IVI458444:IVI458456 JFE458444:JFE458456 JPA458444:JPA458456 JYW458444:JYW458456 KIS458444:KIS458456 KSO458444:KSO458456 LCK458444:LCK458456 LMG458444:LMG458456 LWC458444:LWC458456 MFY458444:MFY458456 MPU458444:MPU458456 MZQ458444:MZQ458456 NJM458444:NJM458456 NTI458444:NTI458456 ODE458444:ODE458456 ONA458444:ONA458456 OWW458444:OWW458456 PGS458444:PGS458456 PQO458444:PQO458456 QAK458444:QAK458456 QKG458444:QKG458456 QUC458444:QUC458456 RDY458444:RDY458456 RNU458444:RNU458456 RXQ458444:RXQ458456 SHM458444:SHM458456 SRI458444:SRI458456 TBE458444:TBE458456 TLA458444:TLA458456 TUW458444:TUW458456 UES458444:UES458456 UOO458444:UOO458456 UYK458444:UYK458456 VIG458444:VIG458456 VSC458444:VSC458456 WBY458444:WBY458456 WLU458444:WLU458456 WVQ458444:WVQ458456 I524004:I524016 JE523980:JE523992 TA523980:TA523992 ACW523980:ACW523992 AMS523980:AMS523992 AWO523980:AWO523992 BGK523980:BGK523992 BQG523980:BQG523992 CAC523980:CAC523992 CJY523980:CJY523992 CTU523980:CTU523992 DDQ523980:DDQ523992 DNM523980:DNM523992 DXI523980:DXI523992 EHE523980:EHE523992 ERA523980:ERA523992 FAW523980:FAW523992 FKS523980:FKS523992 FUO523980:FUO523992 GEK523980:GEK523992 GOG523980:GOG523992 GYC523980:GYC523992 HHY523980:HHY523992 HRU523980:HRU523992 IBQ523980:IBQ523992 ILM523980:ILM523992 IVI523980:IVI523992 JFE523980:JFE523992 JPA523980:JPA523992 JYW523980:JYW523992 KIS523980:KIS523992 KSO523980:KSO523992 LCK523980:LCK523992 LMG523980:LMG523992 LWC523980:LWC523992 MFY523980:MFY523992 MPU523980:MPU523992 MZQ523980:MZQ523992 NJM523980:NJM523992 NTI523980:NTI523992 ODE523980:ODE523992 ONA523980:ONA523992 OWW523980:OWW523992 PGS523980:PGS523992 PQO523980:PQO523992 QAK523980:QAK523992 QKG523980:QKG523992 QUC523980:QUC523992 RDY523980:RDY523992 RNU523980:RNU523992 RXQ523980:RXQ523992 SHM523980:SHM523992 SRI523980:SRI523992 TBE523980:TBE523992 TLA523980:TLA523992 TUW523980:TUW523992 UES523980:UES523992 UOO523980:UOO523992 UYK523980:UYK523992 VIG523980:VIG523992 VSC523980:VSC523992 WBY523980:WBY523992 WLU523980:WLU523992 WVQ523980:WVQ523992 I589540:I589552 JE589516:JE589528 TA589516:TA589528 ACW589516:ACW589528 AMS589516:AMS589528 AWO589516:AWO589528 BGK589516:BGK589528 BQG589516:BQG589528 CAC589516:CAC589528 CJY589516:CJY589528 CTU589516:CTU589528 DDQ589516:DDQ589528 DNM589516:DNM589528 DXI589516:DXI589528 EHE589516:EHE589528 ERA589516:ERA589528 FAW589516:FAW589528 FKS589516:FKS589528 FUO589516:FUO589528 GEK589516:GEK589528 GOG589516:GOG589528 GYC589516:GYC589528 HHY589516:HHY589528 HRU589516:HRU589528 IBQ589516:IBQ589528 ILM589516:ILM589528 IVI589516:IVI589528 JFE589516:JFE589528 JPA589516:JPA589528 JYW589516:JYW589528 KIS589516:KIS589528 KSO589516:KSO589528 LCK589516:LCK589528 LMG589516:LMG589528 LWC589516:LWC589528 MFY589516:MFY589528 MPU589516:MPU589528 MZQ589516:MZQ589528 NJM589516:NJM589528 NTI589516:NTI589528 ODE589516:ODE589528 ONA589516:ONA589528 OWW589516:OWW589528 PGS589516:PGS589528 PQO589516:PQO589528 QAK589516:QAK589528 QKG589516:QKG589528 QUC589516:QUC589528 RDY589516:RDY589528 RNU589516:RNU589528 RXQ589516:RXQ589528 SHM589516:SHM589528 SRI589516:SRI589528 TBE589516:TBE589528 TLA589516:TLA589528 TUW589516:TUW589528 UES589516:UES589528 UOO589516:UOO589528 UYK589516:UYK589528 VIG589516:VIG589528 VSC589516:VSC589528 WBY589516:WBY589528 WLU589516:WLU589528 WVQ589516:WVQ589528 I655076:I655088 JE655052:JE655064 TA655052:TA655064 ACW655052:ACW655064 AMS655052:AMS655064 AWO655052:AWO655064 BGK655052:BGK655064 BQG655052:BQG655064 CAC655052:CAC655064 CJY655052:CJY655064 CTU655052:CTU655064 DDQ655052:DDQ655064 DNM655052:DNM655064 DXI655052:DXI655064 EHE655052:EHE655064 ERA655052:ERA655064 FAW655052:FAW655064 FKS655052:FKS655064 FUO655052:FUO655064 GEK655052:GEK655064 GOG655052:GOG655064 GYC655052:GYC655064 HHY655052:HHY655064 HRU655052:HRU655064 IBQ655052:IBQ655064 ILM655052:ILM655064 IVI655052:IVI655064 JFE655052:JFE655064 JPA655052:JPA655064 JYW655052:JYW655064 KIS655052:KIS655064 KSO655052:KSO655064 LCK655052:LCK655064 LMG655052:LMG655064 LWC655052:LWC655064 MFY655052:MFY655064 MPU655052:MPU655064 MZQ655052:MZQ655064 NJM655052:NJM655064 NTI655052:NTI655064 ODE655052:ODE655064 ONA655052:ONA655064 OWW655052:OWW655064 PGS655052:PGS655064 PQO655052:PQO655064 QAK655052:QAK655064 QKG655052:QKG655064 QUC655052:QUC655064 RDY655052:RDY655064 RNU655052:RNU655064 RXQ655052:RXQ655064 SHM655052:SHM655064 SRI655052:SRI655064 TBE655052:TBE655064 TLA655052:TLA655064 TUW655052:TUW655064 UES655052:UES655064 UOO655052:UOO655064 UYK655052:UYK655064 VIG655052:VIG655064 VSC655052:VSC655064 WBY655052:WBY655064 WLU655052:WLU655064 WVQ655052:WVQ655064 I720612:I720624 JE720588:JE720600 TA720588:TA720600 ACW720588:ACW720600 AMS720588:AMS720600 AWO720588:AWO720600 BGK720588:BGK720600 BQG720588:BQG720600 CAC720588:CAC720600 CJY720588:CJY720600 CTU720588:CTU720600 DDQ720588:DDQ720600 DNM720588:DNM720600 DXI720588:DXI720600 EHE720588:EHE720600 ERA720588:ERA720600 FAW720588:FAW720600 FKS720588:FKS720600 FUO720588:FUO720600 GEK720588:GEK720600 GOG720588:GOG720600 GYC720588:GYC720600 HHY720588:HHY720600 HRU720588:HRU720600 IBQ720588:IBQ720600 ILM720588:ILM720600 IVI720588:IVI720600 JFE720588:JFE720600 JPA720588:JPA720600 JYW720588:JYW720600 KIS720588:KIS720600 KSO720588:KSO720600 LCK720588:LCK720600 LMG720588:LMG720600 LWC720588:LWC720600 MFY720588:MFY720600 MPU720588:MPU720600 MZQ720588:MZQ720600 NJM720588:NJM720600 NTI720588:NTI720600 ODE720588:ODE720600 ONA720588:ONA720600 OWW720588:OWW720600 PGS720588:PGS720600 PQO720588:PQO720600 QAK720588:QAK720600 QKG720588:QKG720600 QUC720588:QUC720600 RDY720588:RDY720600 RNU720588:RNU720600 RXQ720588:RXQ720600 SHM720588:SHM720600 SRI720588:SRI720600 TBE720588:TBE720600 TLA720588:TLA720600 TUW720588:TUW720600 UES720588:UES720600 UOO720588:UOO720600 UYK720588:UYK720600 VIG720588:VIG720600 VSC720588:VSC720600 WBY720588:WBY720600 WLU720588:WLU720600 WVQ720588:WVQ720600 I786148:I786160 JE786124:JE786136 TA786124:TA786136 ACW786124:ACW786136 AMS786124:AMS786136 AWO786124:AWO786136 BGK786124:BGK786136 BQG786124:BQG786136 CAC786124:CAC786136 CJY786124:CJY786136 CTU786124:CTU786136 DDQ786124:DDQ786136 DNM786124:DNM786136 DXI786124:DXI786136 EHE786124:EHE786136 ERA786124:ERA786136 FAW786124:FAW786136 FKS786124:FKS786136 FUO786124:FUO786136 GEK786124:GEK786136 GOG786124:GOG786136 GYC786124:GYC786136 HHY786124:HHY786136 HRU786124:HRU786136 IBQ786124:IBQ786136 ILM786124:ILM786136 IVI786124:IVI786136 JFE786124:JFE786136 JPA786124:JPA786136 JYW786124:JYW786136 KIS786124:KIS786136 KSO786124:KSO786136 LCK786124:LCK786136 LMG786124:LMG786136 LWC786124:LWC786136 MFY786124:MFY786136 MPU786124:MPU786136 MZQ786124:MZQ786136 NJM786124:NJM786136 NTI786124:NTI786136 ODE786124:ODE786136 ONA786124:ONA786136 OWW786124:OWW786136 PGS786124:PGS786136 PQO786124:PQO786136 QAK786124:QAK786136 QKG786124:QKG786136 QUC786124:QUC786136 RDY786124:RDY786136 RNU786124:RNU786136 RXQ786124:RXQ786136 SHM786124:SHM786136 SRI786124:SRI786136 TBE786124:TBE786136 TLA786124:TLA786136 TUW786124:TUW786136 UES786124:UES786136 UOO786124:UOO786136 UYK786124:UYK786136 VIG786124:VIG786136 VSC786124:VSC786136 WBY786124:WBY786136 WLU786124:WLU786136 WVQ786124:WVQ786136 I851684:I851696 JE851660:JE851672 TA851660:TA851672 ACW851660:ACW851672 AMS851660:AMS851672 AWO851660:AWO851672 BGK851660:BGK851672 BQG851660:BQG851672 CAC851660:CAC851672 CJY851660:CJY851672 CTU851660:CTU851672 DDQ851660:DDQ851672 DNM851660:DNM851672 DXI851660:DXI851672 EHE851660:EHE851672 ERA851660:ERA851672 FAW851660:FAW851672 FKS851660:FKS851672 FUO851660:FUO851672 GEK851660:GEK851672 GOG851660:GOG851672 GYC851660:GYC851672 HHY851660:HHY851672 HRU851660:HRU851672 IBQ851660:IBQ851672 ILM851660:ILM851672 IVI851660:IVI851672 JFE851660:JFE851672 JPA851660:JPA851672 JYW851660:JYW851672 KIS851660:KIS851672 KSO851660:KSO851672 LCK851660:LCK851672 LMG851660:LMG851672 LWC851660:LWC851672 MFY851660:MFY851672 MPU851660:MPU851672 MZQ851660:MZQ851672 NJM851660:NJM851672 NTI851660:NTI851672 ODE851660:ODE851672 ONA851660:ONA851672 OWW851660:OWW851672 PGS851660:PGS851672 PQO851660:PQO851672 QAK851660:QAK851672 QKG851660:QKG851672 QUC851660:QUC851672 RDY851660:RDY851672 RNU851660:RNU851672 RXQ851660:RXQ851672 SHM851660:SHM851672 SRI851660:SRI851672 TBE851660:TBE851672 TLA851660:TLA851672 TUW851660:TUW851672 UES851660:UES851672 UOO851660:UOO851672 UYK851660:UYK851672 VIG851660:VIG851672 VSC851660:VSC851672 WBY851660:WBY851672 WLU851660:WLU851672 WVQ851660:WVQ851672 I917220:I917232 JE917196:JE917208 TA917196:TA917208 ACW917196:ACW917208 AMS917196:AMS917208 AWO917196:AWO917208 BGK917196:BGK917208 BQG917196:BQG917208 CAC917196:CAC917208 CJY917196:CJY917208 CTU917196:CTU917208 DDQ917196:DDQ917208 DNM917196:DNM917208 DXI917196:DXI917208 EHE917196:EHE917208 ERA917196:ERA917208 FAW917196:FAW917208 FKS917196:FKS917208 FUO917196:FUO917208 GEK917196:GEK917208 GOG917196:GOG917208 GYC917196:GYC917208 HHY917196:HHY917208 HRU917196:HRU917208 IBQ917196:IBQ917208 ILM917196:ILM917208 IVI917196:IVI917208 JFE917196:JFE917208 JPA917196:JPA917208 JYW917196:JYW917208 KIS917196:KIS917208 KSO917196:KSO917208 LCK917196:LCK917208 LMG917196:LMG917208 LWC917196:LWC917208 MFY917196:MFY917208 MPU917196:MPU917208 MZQ917196:MZQ917208 NJM917196:NJM917208 NTI917196:NTI917208 ODE917196:ODE917208 ONA917196:ONA917208 OWW917196:OWW917208 PGS917196:PGS917208 PQO917196:PQO917208 QAK917196:QAK917208 QKG917196:QKG917208 QUC917196:QUC917208 RDY917196:RDY917208 RNU917196:RNU917208 RXQ917196:RXQ917208 SHM917196:SHM917208 SRI917196:SRI917208 TBE917196:TBE917208 TLA917196:TLA917208 TUW917196:TUW917208 UES917196:UES917208 UOO917196:UOO917208 UYK917196:UYK917208 VIG917196:VIG917208 VSC917196:VSC917208 WBY917196:WBY917208 WLU917196:WLU917208 WVQ917196:WVQ917208 I982756:I982768 JE982732:JE982744 TA982732:TA982744 ACW982732:ACW982744 AMS982732:AMS982744 AWO982732:AWO982744 BGK982732:BGK982744 BQG982732:BQG982744 CAC982732:CAC982744 CJY982732:CJY982744 CTU982732:CTU982744 DDQ982732:DDQ982744 DNM982732:DNM982744 DXI982732:DXI982744 EHE982732:EHE982744 ERA982732:ERA982744 FAW982732:FAW982744 FKS982732:FKS982744 FUO982732:FUO982744 GEK982732:GEK982744 GOG982732:GOG982744 GYC982732:GYC982744 HHY982732:HHY982744 HRU982732:HRU982744 IBQ982732:IBQ982744 ILM982732:ILM982744 IVI982732:IVI982744 JFE982732:JFE982744 JPA982732:JPA982744 JYW982732:JYW982744 KIS982732:KIS982744 KSO982732:KSO982744 LCK982732:LCK982744 LMG982732:LMG982744 LWC982732:LWC982744 MFY982732:MFY982744 MPU982732:MPU982744 MZQ982732:MZQ982744 NJM982732:NJM982744 NTI982732:NTI982744 ODE982732:ODE982744 ONA982732:ONA982744 OWW982732:OWW982744 PGS982732:PGS982744 PQO982732:PQO982744 QAK982732:QAK982744 QKG982732:QKG982744 QUC982732:QUC982744 RDY982732:RDY982744 RNU982732:RNU982744 RXQ982732:RXQ982744 SHM982732:SHM982744 SRI982732:SRI982744 TBE982732:TBE982744 TLA982732:TLA982744 TUW982732:TUW982744 UES982732:UES982744 UOO982732:UOO982744 UYK982732:UYK982744 VIG982732:VIG982744 VSC982732:VSC982744 WBY982732:WBY982744 WLU982732:WLU982744 WVQ982732:WVQ982744 L65243:L65255 JH65228:JH65240 TD65228:TD65240 ACZ65228:ACZ65240 AMV65228:AMV65240 AWR65228:AWR65240 BGN65228:BGN65240 BQJ65228:BQJ65240 CAF65228:CAF65240 CKB65228:CKB65240 CTX65228:CTX65240 DDT65228:DDT65240 DNP65228:DNP65240 DXL65228:DXL65240 EHH65228:EHH65240 ERD65228:ERD65240 FAZ65228:FAZ65240 FKV65228:FKV65240 FUR65228:FUR65240 GEN65228:GEN65240 GOJ65228:GOJ65240 GYF65228:GYF65240 HIB65228:HIB65240 HRX65228:HRX65240 IBT65228:IBT65240 ILP65228:ILP65240 IVL65228:IVL65240 JFH65228:JFH65240 JPD65228:JPD65240 JYZ65228:JYZ65240 KIV65228:KIV65240 KSR65228:KSR65240 LCN65228:LCN65240 LMJ65228:LMJ65240 LWF65228:LWF65240 MGB65228:MGB65240 MPX65228:MPX65240 MZT65228:MZT65240 NJP65228:NJP65240 NTL65228:NTL65240 ODH65228:ODH65240 OND65228:OND65240 OWZ65228:OWZ65240 PGV65228:PGV65240 PQR65228:PQR65240 QAN65228:QAN65240 QKJ65228:QKJ65240 QUF65228:QUF65240 REB65228:REB65240 RNX65228:RNX65240 RXT65228:RXT65240 SHP65228:SHP65240 SRL65228:SRL65240 TBH65228:TBH65240 TLD65228:TLD65240 TUZ65228:TUZ65240 UEV65228:UEV65240 UOR65228:UOR65240 UYN65228:UYN65240 VIJ65228:VIJ65240 VSF65228:VSF65240 WCB65228:WCB65240 WLX65228:WLX65240 WVT65228:WVT65240 L130779:L130791 JH130764:JH130776 TD130764:TD130776 ACZ130764:ACZ130776 AMV130764:AMV130776 AWR130764:AWR130776 BGN130764:BGN130776 BQJ130764:BQJ130776 CAF130764:CAF130776 CKB130764:CKB130776 CTX130764:CTX130776 DDT130764:DDT130776 DNP130764:DNP130776 DXL130764:DXL130776 EHH130764:EHH130776 ERD130764:ERD130776 FAZ130764:FAZ130776 FKV130764:FKV130776 FUR130764:FUR130776 GEN130764:GEN130776 GOJ130764:GOJ130776 GYF130764:GYF130776 HIB130764:HIB130776 HRX130764:HRX130776 IBT130764:IBT130776 ILP130764:ILP130776 IVL130764:IVL130776 JFH130764:JFH130776 JPD130764:JPD130776 JYZ130764:JYZ130776 KIV130764:KIV130776 KSR130764:KSR130776 LCN130764:LCN130776 LMJ130764:LMJ130776 LWF130764:LWF130776 MGB130764:MGB130776 MPX130764:MPX130776 MZT130764:MZT130776 NJP130764:NJP130776 NTL130764:NTL130776 ODH130764:ODH130776 OND130764:OND130776 OWZ130764:OWZ130776 PGV130764:PGV130776 PQR130764:PQR130776 QAN130764:QAN130776 QKJ130764:QKJ130776 QUF130764:QUF130776 REB130764:REB130776 RNX130764:RNX130776 RXT130764:RXT130776 SHP130764:SHP130776 SRL130764:SRL130776 TBH130764:TBH130776 TLD130764:TLD130776 TUZ130764:TUZ130776 UEV130764:UEV130776 UOR130764:UOR130776 UYN130764:UYN130776 VIJ130764:VIJ130776 VSF130764:VSF130776 WCB130764:WCB130776 WLX130764:WLX130776 WVT130764:WVT130776 L196315:L196327 JH196300:JH196312 TD196300:TD196312 ACZ196300:ACZ196312 AMV196300:AMV196312 AWR196300:AWR196312 BGN196300:BGN196312 BQJ196300:BQJ196312 CAF196300:CAF196312 CKB196300:CKB196312 CTX196300:CTX196312 DDT196300:DDT196312 DNP196300:DNP196312 DXL196300:DXL196312 EHH196300:EHH196312 ERD196300:ERD196312 FAZ196300:FAZ196312 FKV196300:FKV196312 FUR196300:FUR196312 GEN196300:GEN196312 GOJ196300:GOJ196312 GYF196300:GYF196312 HIB196300:HIB196312 HRX196300:HRX196312 IBT196300:IBT196312 ILP196300:ILP196312 IVL196300:IVL196312 JFH196300:JFH196312 JPD196300:JPD196312 JYZ196300:JYZ196312 KIV196300:KIV196312 KSR196300:KSR196312 LCN196300:LCN196312 LMJ196300:LMJ196312 LWF196300:LWF196312 MGB196300:MGB196312 MPX196300:MPX196312 MZT196300:MZT196312 NJP196300:NJP196312 NTL196300:NTL196312 ODH196300:ODH196312 OND196300:OND196312 OWZ196300:OWZ196312 PGV196300:PGV196312 PQR196300:PQR196312 QAN196300:QAN196312 QKJ196300:QKJ196312 QUF196300:QUF196312 REB196300:REB196312 RNX196300:RNX196312 RXT196300:RXT196312 SHP196300:SHP196312 SRL196300:SRL196312 TBH196300:TBH196312 TLD196300:TLD196312 TUZ196300:TUZ196312 UEV196300:UEV196312 UOR196300:UOR196312 UYN196300:UYN196312 VIJ196300:VIJ196312 VSF196300:VSF196312 WCB196300:WCB196312 WLX196300:WLX196312 WVT196300:WVT196312 L261851:L261863 JH261836:JH261848 TD261836:TD261848 ACZ261836:ACZ261848 AMV261836:AMV261848 AWR261836:AWR261848 BGN261836:BGN261848 BQJ261836:BQJ261848 CAF261836:CAF261848 CKB261836:CKB261848 CTX261836:CTX261848 DDT261836:DDT261848 DNP261836:DNP261848 DXL261836:DXL261848 EHH261836:EHH261848 ERD261836:ERD261848 FAZ261836:FAZ261848 FKV261836:FKV261848 FUR261836:FUR261848 GEN261836:GEN261848 GOJ261836:GOJ261848 GYF261836:GYF261848 HIB261836:HIB261848 HRX261836:HRX261848 IBT261836:IBT261848 ILP261836:ILP261848 IVL261836:IVL261848 JFH261836:JFH261848 JPD261836:JPD261848 JYZ261836:JYZ261848 KIV261836:KIV261848 KSR261836:KSR261848 LCN261836:LCN261848 LMJ261836:LMJ261848 LWF261836:LWF261848 MGB261836:MGB261848 MPX261836:MPX261848 MZT261836:MZT261848 NJP261836:NJP261848 NTL261836:NTL261848 ODH261836:ODH261848 OND261836:OND261848 OWZ261836:OWZ261848 PGV261836:PGV261848 PQR261836:PQR261848 QAN261836:QAN261848 QKJ261836:QKJ261848 QUF261836:QUF261848 REB261836:REB261848 RNX261836:RNX261848 RXT261836:RXT261848 SHP261836:SHP261848 SRL261836:SRL261848 TBH261836:TBH261848 TLD261836:TLD261848 TUZ261836:TUZ261848 UEV261836:UEV261848 UOR261836:UOR261848 UYN261836:UYN261848 VIJ261836:VIJ261848 VSF261836:VSF261848 WCB261836:WCB261848 WLX261836:WLX261848 WVT261836:WVT261848 L327387:L327399 JH327372:JH327384 TD327372:TD327384 ACZ327372:ACZ327384 AMV327372:AMV327384 AWR327372:AWR327384 BGN327372:BGN327384 BQJ327372:BQJ327384 CAF327372:CAF327384 CKB327372:CKB327384 CTX327372:CTX327384 DDT327372:DDT327384 DNP327372:DNP327384 DXL327372:DXL327384 EHH327372:EHH327384 ERD327372:ERD327384 FAZ327372:FAZ327384 FKV327372:FKV327384 FUR327372:FUR327384 GEN327372:GEN327384 GOJ327372:GOJ327384 GYF327372:GYF327384 HIB327372:HIB327384 HRX327372:HRX327384 IBT327372:IBT327384 ILP327372:ILP327384 IVL327372:IVL327384 JFH327372:JFH327384 JPD327372:JPD327384 JYZ327372:JYZ327384 KIV327372:KIV327384 KSR327372:KSR327384 LCN327372:LCN327384 LMJ327372:LMJ327384 LWF327372:LWF327384 MGB327372:MGB327384 MPX327372:MPX327384 MZT327372:MZT327384 NJP327372:NJP327384 NTL327372:NTL327384 ODH327372:ODH327384 OND327372:OND327384 OWZ327372:OWZ327384 PGV327372:PGV327384 PQR327372:PQR327384 QAN327372:QAN327384 QKJ327372:QKJ327384 QUF327372:QUF327384 REB327372:REB327384 RNX327372:RNX327384 RXT327372:RXT327384 SHP327372:SHP327384 SRL327372:SRL327384 TBH327372:TBH327384 TLD327372:TLD327384 TUZ327372:TUZ327384 UEV327372:UEV327384 UOR327372:UOR327384 UYN327372:UYN327384 VIJ327372:VIJ327384 VSF327372:VSF327384 WCB327372:WCB327384 WLX327372:WLX327384 WVT327372:WVT327384 L392923:L392935 JH392908:JH392920 TD392908:TD392920 ACZ392908:ACZ392920 AMV392908:AMV392920 AWR392908:AWR392920 BGN392908:BGN392920 BQJ392908:BQJ392920 CAF392908:CAF392920 CKB392908:CKB392920 CTX392908:CTX392920 DDT392908:DDT392920 DNP392908:DNP392920 DXL392908:DXL392920 EHH392908:EHH392920 ERD392908:ERD392920 FAZ392908:FAZ392920 FKV392908:FKV392920 FUR392908:FUR392920 GEN392908:GEN392920 GOJ392908:GOJ392920 GYF392908:GYF392920 HIB392908:HIB392920 HRX392908:HRX392920 IBT392908:IBT392920 ILP392908:ILP392920 IVL392908:IVL392920 JFH392908:JFH392920 JPD392908:JPD392920 JYZ392908:JYZ392920 KIV392908:KIV392920 KSR392908:KSR392920 LCN392908:LCN392920 LMJ392908:LMJ392920 LWF392908:LWF392920 MGB392908:MGB392920 MPX392908:MPX392920 MZT392908:MZT392920 NJP392908:NJP392920 NTL392908:NTL392920 ODH392908:ODH392920 OND392908:OND392920 OWZ392908:OWZ392920 PGV392908:PGV392920 PQR392908:PQR392920 QAN392908:QAN392920 QKJ392908:QKJ392920 QUF392908:QUF392920 REB392908:REB392920 RNX392908:RNX392920 RXT392908:RXT392920 SHP392908:SHP392920 SRL392908:SRL392920 TBH392908:TBH392920 TLD392908:TLD392920 TUZ392908:TUZ392920 UEV392908:UEV392920 UOR392908:UOR392920 UYN392908:UYN392920 VIJ392908:VIJ392920 VSF392908:VSF392920 WCB392908:WCB392920 WLX392908:WLX392920 WVT392908:WVT392920 L458459:L458471 JH458444:JH458456 TD458444:TD458456 ACZ458444:ACZ458456 AMV458444:AMV458456 AWR458444:AWR458456 BGN458444:BGN458456 BQJ458444:BQJ458456 CAF458444:CAF458456 CKB458444:CKB458456 CTX458444:CTX458456 DDT458444:DDT458456 DNP458444:DNP458456 DXL458444:DXL458456 EHH458444:EHH458456 ERD458444:ERD458456 FAZ458444:FAZ458456 FKV458444:FKV458456 FUR458444:FUR458456 GEN458444:GEN458456 GOJ458444:GOJ458456 GYF458444:GYF458456 HIB458444:HIB458456 HRX458444:HRX458456 IBT458444:IBT458456 ILP458444:ILP458456 IVL458444:IVL458456 JFH458444:JFH458456 JPD458444:JPD458456 JYZ458444:JYZ458456 KIV458444:KIV458456 KSR458444:KSR458456 LCN458444:LCN458456 LMJ458444:LMJ458456 LWF458444:LWF458456 MGB458444:MGB458456 MPX458444:MPX458456 MZT458444:MZT458456 NJP458444:NJP458456 NTL458444:NTL458456 ODH458444:ODH458456 OND458444:OND458456 OWZ458444:OWZ458456 PGV458444:PGV458456 PQR458444:PQR458456 QAN458444:QAN458456 QKJ458444:QKJ458456 QUF458444:QUF458456 REB458444:REB458456 RNX458444:RNX458456 RXT458444:RXT458456 SHP458444:SHP458456 SRL458444:SRL458456 TBH458444:TBH458456 TLD458444:TLD458456 TUZ458444:TUZ458456 UEV458444:UEV458456 UOR458444:UOR458456 UYN458444:UYN458456 VIJ458444:VIJ458456 VSF458444:VSF458456 WCB458444:WCB458456 WLX458444:WLX458456 WVT458444:WVT458456 L523995:L524007 JH523980:JH523992 TD523980:TD523992 ACZ523980:ACZ523992 AMV523980:AMV523992 AWR523980:AWR523992 BGN523980:BGN523992 BQJ523980:BQJ523992 CAF523980:CAF523992 CKB523980:CKB523992 CTX523980:CTX523992 DDT523980:DDT523992 DNP523980:DNP523992 DXL523980:DXL523992 EHH523980:EHH523992 ERD523980:ERD523992 FAZ523980:FAZ523992 FKV523980:FKV523992 FUR523980:FUR523992 GEN523980:GEN523992 GOJ523980:GOJ523992 GYF523980:GYF523992 HIB523980:HIB523992 HRX523980:HRX523992 IBT523980:IBT523992 ILP523980:ILP523992 IVL523980:IVL523992 JFH523980:JFH523992 JPD523980:JPD523992 JYZ523980:JYZ523992 KIV523980:KIV523992 KSR523980:KSR523992 LCN523980:LCN523992 LMJ523980:LMJ523992 LWF523980:LWF523992 MGB523980:MGB523992 MPX523980:MPX523992 MZT523980:MZT523992 NJP523980:NJP523992 NTL523980:NTL523992 ODH523980:ODH523992 OND523980:OND523992 OWZ523980:OWZ523992 PGV523980:PGV523992 PQR523980:PQR523992 QAN523980:QAN523992 QKJ523980:QKJ523992 QUF523980:QUF523992 REB523980:REB523992 RNX523980:RNX523992 RXT523980:RXT523992 SHP523980:SHP523992 SRL523980:SRL523992 TBH523980:TBH523992 TLD523980:TLD523992 TUZ523980:TUZ523992 UEV523980:UEV523992 UOR523980:UOR523992 UYN523980:UYN523992 VIJ523980:VIJ523992 VSF523980:VSF523992 WCB523980:WCB523992 WLX523980:WLX523992 WVT523980:WVT523992 L589531:L589543 JH589516:JH589528 TD589516:TD589528 ACZ589516:ACZ589528 AMV589516:AMV589528 AWR589516:AWR589528 BGN589516:BGN589528 BQJ589516:BQJ589528 CAF589516:CAF589528 CKB589516:CKB589528 CTX589516:CTX589528 DDT589516:DDT589528 DNP589516:DNP589528 DXL589516:DXL589528 EHH589516:EHH589528 ERD589516:ERD589528 FAZ589516:FAZ589528 FKV589516:FKV589528 FUR589516:FUR589528 GEN589516:GEN589528 GOJ589516:GOJ589528 GYF589516:GYF589528 HIB589516:HIB589528 HRX589516:HRX589528 IBT589516:IBT589528 ILP589516:ILP589528 IVL589516:IVL589528 JFH589516:JFH589528 JPD589516:JPD589528 JYZ589516:JYZ589528 KIV589516:KIV589528 KSR589516:KSR589528 LCN589516:LCN589528 LMJ589516:LMJ589528 LWF589516:LWF589528 MGB589516:MGB589528 MPX589516:MPX589528 MZT589516:MZT589528 NJP589516:NJP589528 NTL589516:NTL589528 ODH589516:ODH589528 OND589516:OND589528 OWZ589516:OWZ589528 PGV589516:PGV589528 PQR589516:PQR589528 QAN589516:QAN589528 QKJ589516:QKJ589528 QUF589516:QUF589528 REB589516:REB589528 RNX589516:RNX589528 RXT589516:RXT589528 SHP589516:SHP589528 SRL589516:SRL589528 TBH589516:TBH589528 TLD589516:TLD589528 TUZ589516:TUZ589528 UEV589516:UEV589528 UOR589516:UOR589528 UYN589516:UYN589528 VIJ589516:VIJ589528 VSF589516:VSF589528 WCB589516:WCB589528 WLX589516:WLX589528 WVT589516:WVT589528 L655067:L655079 JH655052:JH655064 TD655052:TD655064 ACZ655052:ACZ655064 AMV655052:AMV655064 AWR655052:AWR655064 BGN655052:BGN655064 BQJ655052:BQJ655064 CAF655052:CAF655064 CKB655052:CKB655064 CTX655052:CTX655064 DDT655052:DDT655064 DNP655052:DNP655064 DXL655052:DXL655064 EHH655052:EHH655064 ERD655052:ERD655064 FAZ655052:FAZ655064 FKV655052:FKV655064 FUR655052:FUR655064 GEN655052:GEN655064 GOJ655052:GOJ655064 GYF655052:GYF655064 HIB655052:HIB655064 HRX655052:HRX655064 IBT655052:IBT655064 ILP655052:ILP655064 IVL655052:IVL655064 JFH655052:JFH655064 JPD655052:JPD655064 JYZ655052:JYZ655064 KIV655052:KIV655064 KSR655052:KSR655064 LCN655052:LCN655064 LMJ655052:LMJ655064 LWF655052:LWF655064 MGB655052:MGB655064 MPX655052:MPX655064 MZT655052:MZT655064 NJP655052:NJP655064 NTL655052:NTL655064 ODH655052:ODH655064 OND655052:OND655064 OWZ655052:OWZ655064 PGV655052:PGV655064 PQR655052:PQR655064 QAN655052:QAN655064 QKJ655052:QKJ655064 QUF655052:QUF655064 REB655052:REB655064 RNX655052:RNX655064 RXT655052:RXT655064 SHP655052:SHP655064 SRL655052:SRL655064 TBH655052:TBH655064 TLD655052:TLD655064 TUZ655052:TUZ655064 UEV655052:UEV655064 UOR655052:UOR655064 UYN655052:UYN655064 VIJ655052:VIJ655064 VSF655052:VSF655064 WCB655052:WCB655064 WLX655052:WLX655064 WVT655052:WVT655064 L720603:L720615 JH720588:JH720600 TD720588:TD720600 ACZ720588:ACZ720600 AMV720588:AMV720600 AWR720588:AWR720600 BGN720588:BGN720600 BQJ720588:BQJ720600 CAF720588:CAF720600 CKB720588:CKB720600 CTX720588:CTX720600 DDT720588:DDT720600 DNP720588:DNP720600 DXL720588:DXL720600 EHH720588:EHH720600 ERD720588:ERD720600 FAZ720588:FAZ720600 FKV720588:FKV720600 FUR720588:FUR720600 GEN720588:GEN720600 GOJ720588:GOJ720600 GYF720588:GYF720600 HIB720588:HIB720600 HRX720588:HRX720600 IBT720588:IBT720600 ILP720588:ILP720600 IVL720588:IVL720600 JFH720588:JFH720600 JPD720588:JPD720600 JYZ720588:JYZ720600 KIV720588:KIV720600 KSR720588:KSR720600 LCN720588:LCN720600 LMJ720588:LMJ720600 LWF720588:LWF720600 MGB720588:MGB720600 MPX720588:MPX720600 MZT720588:MZT720600 NJP720588:NJP720600 NTL720588:NTL720600 ODH720588:ODH720600 OND720588:OND720600 OWZ720588:OWZ720600 PGV720588:PGV720600 PQR720588:PQR720600 QAN720588:QAN720600 QKJ720588:QKJ720600 QUF720588:QUF720600 REB720588:REB720600 RNX720588:RNX720600 RXT720588:RXT720600 SHP720588:SHP720600 SRL720588:SRL720600 TBH720588:TBH720600 TLD720588:TLD720600 TUZ720588:TUZ720600 UEV720588:UEV720600 UOR720588:UOR720600 UYN720588:UYN720600 VIJ720588:VIJ720600 VSF720588:VSF720600 WCB720588:WCB720600 WLX720588:WLX720600 WVT720588:WVT720600 L786139:L786151 JH786124:JH786136 TD786124:TD786136 ACZ786124:ACZ786136 AMV786124:AMV786136 AWR786124:AWR786136 BGN786124:BGN786136 BQJ786124:BQJ786136 CAF786124:CAF786136 CKB786124:CKB786136 CTX786124:CTX786136 DDT786124:DDT786136 DNP786124:DNP786136 DXL786124:DXL786136 EHH786124:EHH786136 ERD786124:ERD786136 FAZ786124:FAZ786136 FKV786124:FKV786136 FUR786124:FUR786136 GEN786124:GEN786136 GOJ786124:GOJ786136 GYF786124:GYF786136 HIB786124:HIB786136 HRX786124:HRX786136 IBT786124:IBT786136 ILP786124:ILP786136 IVL786124:IVL786136 JFH786124:JFH786136 JPD786124:JPD786136 JYZ786124:JYZ786136 KIV786124:KIV786136 KSR786124:KSR786136 LCN786124:LCN786136 LMJ786124:LMJ786136 LWF786124:LWF786136 MGB786124:MGB786136 MPX786124:MPX786136 MZT786124:MZT786136 NJP786124:NJP786136 NTL786124:NTL786136 ODH786124:ODH786136 OND786124:OND786136 OWZ786124:OWZ786136 PGV786124:PGV786136 PQR786124:PQR786136 QAN786124:QAN786136 QKJ786124:QKJ786136 QUF786124:QUF786136 REB786124:REB786136 RNX786124:RNX786136 RXT786124:RXT786136 SHP786124:SHP786136 SRL786124:SRL786136 TBH786124:TBH786136 TLD786124:TLD786136 TUZ786124:TUZ786136 UEV786124:UEV786136 UOR786124:UOR786136 UYN786124:UYN786136 VIJ786124:VIJ786136 VSF786124:VSF786136 WCB786124:WCB786136 WLX786124:WLX786136 WVT786124:WVT786136 L851675:L851687 JH851660:JH851672 TD851660:TD851672 ACZ851660:ACZ851672 AMV851660:AMV851672 AWR851660:AWR851672 BGN851660:BGN851672 BQJ851660:BQJ851672 CAF851660:CAF851672 CKB851660:CKB851672 CTX851660:CTX851672 DDT851660:DDT851672 DNP851660:DNP851672 DXL851660:DXL851672 EHH851660:EHH851672 ERD851660:ERD851672 FAZ851660:FAZ851672 FKV851660:FKV851672 FUR851660:FUR851672 GEN851660:GEN851672 GOJ851660:GOJ851672 GYF851660:GYF851672 HIB851660:HIB851672 HRX851660:HRX851672 IBT851660:IBT851672 ILP851660:ILP851672 IVL851660:IVL851672 JFH851660:JFH851672 JPD851660:JPD851672 JYZ851660:JYZ851672 KIV851660:KIV851672 KSR851660:KSR851672 LCN851660:LCN851672 LMJ851660:LMJ851672 LWF851660:LWF851672 MGB851660:MGB851672 MPX851660:MPX851672 MZT851660:MZT851672 NJP851660:NJP851672 NTL851660:NTL851672 ODH851660:ODH851672 OND851660:OND851672 OWZ851660:OWZ851672 PGV851660:PGV851672 PQR851660:PQR851672 QAN851660:QAN851672 QKJ851660:QKJ851672 QUF851660:QUF851672 REB851660:REB851672 RNX851660:RNX851672 RXT851660:RXT851672 SHP851660:SHP851672 SRL851660:SRL851672 TBH851660:TBH851672 TLD851660:TLD851672 TUZ851660:TUZ851672 UEV851660:UEV851672 UOR851660:UOR851672 UYN851660:UYN851672 VIJ851660:VIJ851672 VSF851660:VSF851672 WCB851660:WCB851672 WLX851660:WLX851672 WVT851660:WVT851672 L917211:L917223 JH917196:JH917208 TD917196:TD917208 ACZ917196:ACZ917208 AMV917196:AMV917208 AWR917196:AWR917208 BGN917196:BGN917208 BQJ917196:BQJ917208 CAF917196:CAF917208 CKB917196:CKB917208 CTX917196:CTX917208 DDT917196:DDT917208 DNP917196:DNP917208 DXL917196:DXL917208 EHH917196:EHH917208 ERD917196:ERD917208 FAZ917196:FAZ917208 FKV917196:FKV917208 FUR917196:FUR917208 GEN917196:GEN917208 GOJ917196:GOJ917208 GYF917196:GYF917208 HIB917196:HIB917208 HRX917196:HRX917208 IBT917196:IBT917208 ILP917196:ILP917208 IVL917196:IVL917208 JFH917196:JFH917208 JPD917196:JPD917208 JYZ917196:JYZ917208 KIV917196:KIV917208 KSR917196:KSR917208 LCN917196:LCN917208 LMJ917196:LMJ917208 LWF917196:LWF917208 MGB917196:MGB917208 MPX917196:MPX917208 MZT917196:MZT917208 NJP917196:NJP917208 NTL917196:NTL917208 ODH917196:ODH917208 OND917196:OND917208 OWZ917196:OWZ917208 PGV917196:PGV917208 PQR917196:PQR917208 QAN917196:QAN917208 QKJ917196:QKJ917208 QUF917196:QUF917208 REB917196:REB917208 RNX917196:RNX917208 RXT917196:RXT917208 SHP917196:SHP917208 SRL917196:SRL917208 TBH917196:TBH917208 TLD917196:TLD917208 TUZ917196:TUZ917208 UEV917196:UEV917208 UOR917196:UOR917208 UYN917196:UYN917208 VIJ917196:VIJ917208 VSF917196:VSF917208 WCB917196:WCB917208 WLX917196:WLX917208 WVT917196:WVT917208 L982747:L982759 JH982732:JH982744 TD982732:TD982744 ACZ982732:ACZ982744 AMV982732:AMV982744 AWR982732:AWR982744 BGN982732:BGN982744 BQJ982732:BQJ982744 CAF982732:CAF982744 CKB982732:CKB982744 CTX982732:CTX982744 DDT982732:DDT982744 DNP982732:DNP982744 DXL982732:DXL982744 EHH982732:EHH982744 ERD982732:ERD982744 FAZ982732:FAZ982744 FKV982732:FKV982744 FUR982732:FUR982744 GEN982732:GEN982744 GOJ982732:GOJ982744 GYF982732:GYF982744 HIB982732:HIB982744 HRX982732:HRX982744 IBT982732:IBT982744 ILP982732:ILP982744 IVL982732:IVL982744 JFH982732:JFH982744 JPD982732:JPD982744 JYZ982732:JYZ982744 KIV982732:KIV982744 KSR982732:KSR982744 LCN982732:LCN982744 LMJ982732:LMJ982744 LWF982732:LWF982744 MGB982732:MGB982744 MPX982732:MPX982744 MZT982732:MZT982744 NJP982732:NJP982744 NTL982732:NTL982744 ODH982732:ODH982744 OND982732:OND982744 OWZ982732:OWZ982744 PGV982732:PGV982744 PQR982732:PQR982744 QAN982732:QAN982744 QKJ982732:QKJ982744 QUF982732:QUF982744 REB982732:REB982744 RNX982732:RNX982744 RXT982732:RXT982744 SHP982732:SHP982744 SRL982732:SRL982744 TBH982732:TBH982744 TLD982732:TLD982744 TUZ982732:TUZ982744 UEV982732:UEV982744 UOR982732:UOR982744 UYN982732:UYN982744 VIJ982732:VIJ982744 VSF982732:VSF982744 WCB982732:WCB982744 WLX982732:WLX982744 WVT982732:WVT982744" xr:uid="{00000000-0002-0000-0000-000000000000}">
      <formula1>IF(COUNTIF(GamP,I3)&gt;0,OFFSET(ColP,0,MATCH(I3,GamP,0)-1,COUNTA(OFFSET(ColP,0,MATCH(I3,GamP,0)-1))+1,1),OFFSET(GamPBis,0,0,COUNTIF(GamPBis,"&gt;&lt;")))</formula1>
    </dataValidation>
    <dataValidation type="list" allowBlank="1" showInputMessage="1" showErrorMessage="1" sqref="V65242 WWB2 WMF2 WCJ2 VSN2 VIR2 UYV2 UOZ2 UFD2 TVH2 TLL2 TBP2 SRT2 SHX2 RYB2 ROF2 REJ2 QUN2 QKR2 QAV2 PQZ2 PHD2 OXH2 ONL2 ODP2 NTT2 NJX2 NAB2 MQF2 MGJ2 LWN2 LMR2 LCV2 KSZ2 KJD2 JZH2 JPL2 JFP2 IVT2 ILX2 ICB2 HSF2 HIJ2 GYN2 GOR2 GEV2 FUZ2 FLD2 FBH2 ERL2 EHP2 DXT2 DNX2 DEB2 CUF2 CKJ2 CAN2 BQR2 BGV2 AWZ2 AND2 ADH2 TL2 JP2 V2 JP65227 TL65227 ADH65227 AND65227 AWZ65227 BGV65227 BQR65227 CAN65227 CKJ65227 CUF65227 DEB65227 DNX65227 DXT65227 EHP65227 ERL65227 FBH65227 FLD65227 FUZ65227 GEV65227 GOR65227 GYN65227 HIJ65227 HSF65227 ICB65227 ILX65227 IVT65227 JFP65227 JPL65227 JZH65227 KJD65227 KSZ65227 LCV65227 LMR65227 LWN65227 MGJ65227 MQF65227 NAB65227 NJX65227 NTT65227 ODP65227 ONL65227 OXH65227 PHD65227 PQZ65227 QAV65227 QKR65227 QUN65227 REJ65227 ROF65227 RYB65227 SHX65227 SRT65227 TBP65227 TLL65227 TVH65227 UFD65227 UOZ65227 UYV65227 VIR65227 VSN65227 WCJ65227 WMF65227 WWB65227 V130778 JP130763 TL130763 ADH130763 AND130763 AWZ130763 BGV130763 BQR130763 CAN130763 CKJ130763 CUF130763 DEB130763 DNX130763 DXT130763 EHP130763 ERL130763 FBH130763 FLD130763 FUZ130763 GEV130763 GOR130763 GYN130763 HIJ130763 HSF130763 ICB130763 ILX130763 IVT130763 JFP130763 JPL130763 JZH130763 KJD130763 KSZ130763 LCV130763 LMR130763 LWN130763 MGJ130763 MQF130763 NAB130763 NJX130763 NTT130763 ODP130763 ONL130763 OXH130763 PHD130763 PQZ130763 QAV130763 QKR130763 QUN130763 REJ130763 ROF130763 RYB130763 SHX130763 SRT130763 TBP130763 TLL130763 TVH130763 UFD130763 UOZ130763 UYV130763 VIR130763 VSN130763 WCJ130763 WMF130763 WWB130763 V196314 JP196299 TL196299 ADH196299 AND196299 AWZ196299 BGV196299 BQR196299 CAN196299 CKJ196299 CUF196299 DEB196299 DNX196299 DXT196299 EHP196299 ERL196299 FBH196299 FLD196299 FUZ196299 GEV196299 GOR196299 GYN196299 HIJ196299 HSF196299 ICB196299 ILX196299 IVT196299 JFP196299 JPL196299 JZH196299 KJD196299 KSZ196299 LCV196299 LMR196299 LWN196299 MGJ196299 MQF196299 NAB196299 NJX196299 NTT196299 ODP196299 ONL196299 OXH196299 PHD196299 PQZ196299 QAV196299 QKR196299 QUN196299 REJ196299 ROF196299 RYB196299 SHX196299 SRT196299 TBP196299 TLL196299 TVH196299 UFD196299 UOZ196299 UYV196299 VIR196299 VSN196299 WCJ196299 WMF196299 WWB196299 V261850 JP261835 TL261835 ADH261835 AND261835 AWZ261835 BGV261835 BQR261835 CAN261835 CKJ261835 CUF261835 DEB261835 DNX261835 DXT261835 EHP261835 ERL261835 FBH261835 FLD261835 FUZ261835 GEV261835 GOR261835 GYN261835 HIJ261835 HSF261835 ICB261835 ILX261835 IVT261835 JFP261835 JPL261835 JZH261835 KJD261835 KSZ261835 LCV261835 LMR261835 LWN261835 MGJ261835 MQF261835 NAB261835 NJX261835 NTT261835 ODP261835 ONL261835 OXH261835 PHD261835 PQZ261835 QAV261835 QKR261835 QUN261835 REJ261835 ROF261835 RYB261835 SHX261835 SRT261835 TBP261835 TLL261835 TVH261835 UFD261835 UOZ261835 UYV261835 VIR261835 VSN261835 WCJ261835 WMF261835 WWB261835 V327386 JP327371 TL327371 ADH327371 AND327371 AWZ327371 BGV327371 BQR327371 CAN327371 CKJ327371 CUF327371 DEB327371 DNX327371 DXT327371 EHP327371 ERL327371 FBH327371 FLD327371 FUZ327371 GEV327371 GOR327371 GYN327371 HIJ327371 HSF327371 ICB327371 ILX327371 IVT327371 JFP327371 JPL327371 JZH327371 KJD327371 KSZ327371 LCV327371 LMR327371 LWN327371 MGJ327371 MQF327371 NAB327371 NJX327371 NTT327371 ODP327371 ONL327371 OXH327371 PHD327371 PQZ327371 QAV327371 QKR327371 QUN327371 REJ327371 ROF327371 RYB327371 SHX327371 SRT327371 TBP327371 TLL327371 TVH327371 UFD327371 UOZ327371 UYV327371 VIR327371 VSN327371 WCJ327371 WMF327371 WWB327371 V392922 JP392907 TL392907 ADH392907 AND392907 AWZ392907 BGV392907 BQR392907 CAN392907 CKJ392907 CUF392907 DEB392907 DNX392907 DXT392907 EHP392907 ERL392907 FBH392907 FLD392907 FUZ392907 GEV392907 GOR392907 GYN392907 HIJ392907 HSF392907 ICB392907 ILX392907 IVT392907 JFP392907 JPL392907 JZH392907 KJD392907 KSZ392907 LCV392907 LMR392907 LWN392907 MGJ392907 MQF392907 NAB392907 NJX392907 NTT392907 ODP392907 ONL392907 OXH392907 PHD392907 PQZ392907 QAV392907 QKR392907 QUN392907 REJ392907 ROF392907 RYB392907 SHX392907 SRT392907 TBP392907 TLL392907 TVH392907 UFD392907 UOZ392907 UYV392907 VIR392907 VSN392907 WCJ392907 WMF392907 WWB392907 V458458 JP458443 TL458443 ADH458443 AND458443 AWZ458443 BGV458443 BQR458443 CAN458443 CKJ458443 CUF458443 DEB458443 DNX458443 DXT458443 EHP458443 ERL458443 FBH458443 FLD458443 FUZ458443 GEV458443 GOR458443 GYN458443 HIJ458443 HSF458443 ICB458443 ILX458443 IVT458443 JFP458443 JPL458443 JZH458443 KJD458443 KSZ458443 LCV458443 LMR458443 LWN458443 MGJ458443 MQF458443 NAB458443 NJX458443 NTT458443 ODP458443 ONL458443 OXH458443 PHD458443 PQZ458443 QAV458443 QKR458443 QUN458443 REJ458443 ROF458443 RYB458443 SHX458443 SRT458443 TBP458443 TLL458443 TVH458443 UFD458443 UOZ458443 UYV458443 VIR458443 VSN458443 WCJ458443 WMF458443 WWB458443 V523994 JP523979 TL523979 ADH523979 AND523979 AWZ523979 BGV523979 BQR523979 CAN523979 CKJ523979 CUF523979 DEB523979 DNX523979 DXT523979 EHP523979 ERL523979 FBH523979 FLD523979 FUZ523979 GEV523979 GOR523979 GYN523979 HIJ523979 HSF523979 ICB523979 ILX523979 IVT523979 JFP523979 JPL523979 JZH523979 KJD523979 KSZ523979 LCV523979 LMR523979 LWN523979 MGJ523979 MQF523979 NAB523979 NJX523979 NTT523979 ODP523979 ONL523979 OXH523979 PHD523979 PQZ523979 QAV523979 QKR523979 QUN523979 REJ523979 ROF523979 RYB523979 SHX523979 SRT523979 TBP523979 TLL523979 TVH523979 UFD523979 UOZ523979 UYV523979 VIR523979 VSN523979 WCJ523979 WMF523979 WWB523979 V589530 JP589515 TL589515 ADH589515 AND589515 AWZ589515 BGV589515 BQR589515 CAN589515 CKJ589515 CUF589515 DEB589515 DNX589515 DXT589515 EHP589515 ERL589515 FBH589515 FLD589515 FUZ589515 GEV589515 GOR589515 GYN589515 HIJ589515 HSF589515 ICB589515 ILX589515 IVT589515 JFP589515 JPL589515 JZH589515 KJD589515 KSZ589515 LCV589515 LMR589515 LWN589515 MGJ589515 MQF589515 NAB589515 NJX589515 NTT589515 ODP589515 ONL589515 OXH589515 PHD589515 PQZ589515 QAV589515 QKR589515 QUN589515 REJ589515 ROF589515 RYB589515 SHX589515 SRT589515 TBP589515 TLL589515 TVH589515 UFD589515 UOZ589515 UYV589515 VIR589515 VSN589515 WCJ589515 WMF589515 WWB589515 V655066 JP655051 TL655051 ADH655051 AND655051 AWZ655051 BGV655051 BQR655051 CAN655051 CKJ655051 CUF655051 DEB655051 DNX655051 DXT655051 EHP655051 ERL655051 FBH655051 FLD655051 FUZ655051 GEV655051 GOR655051 GYN655051 HIJ655051 HSF655051 ICB655051 ILX655051 IVT655051 JFP655051 JPL655051 JZH655051 KJD655051 KSZ655051 LCV655051 LMR655051 LWN655051 MGJ655051 MQF655051 NAB655051 NJX655051 NTT655051 ODP655051 ONL655051 OXH655051 PHD655051 PQZ655051 QAV655051 QKR655051 QUN655051 REJ655051 ROF655051 RYB655051 SHX655051 SRT655051 TBP655051 TLL655051 TVH655051 UFD655051 UOZ655051 UYV655051 VIR655051 VSN655051 WCJ655051 WMF655051 WWB655051 V720602 JP720587 TL720587 ADH720587 AND720587 AWZ720587 BGV720587 BQR720587 CAN720587 CKJ720587 CUF720587 DEB720587 DNX720587 DXT720587 EHP720587 ERL720587 FBH720587 FLD720587 FUZ720587 GEV720587 GOR720587 GYN720587 HIJ720587 HSF720587 ICB720587 ILX720587 IVT720587 JFP720587 JPL720587 JZH720587 KJD720587 KSZ720587 LCV720587 LMR720587 LWN720587 MGJ720587 MQF720587 NAB720587 NJX720587 NTT720587 ODP720587 ONL720587 OXH720587 PHD720587 PQZ720587 QAV720587 QKR720587 QUN720587 REJ720587 ROF720587 RYB720587 SHX720587 SRT720587 TBP720587 TLL720587 TVH720587 UFD720587 UOZ720587 UYV720587 VIR720587 VSN720587 WCJ720587 WMF720587 WWB720587 V786138 JP786123 TL786123 ADH786123 AND786123 AWZ786123 BGV786123 BQR786123 CAN786123 CKJ786123 CUF786123 DEB786123 DNX786123 DXT786123 EHP786123 ERL786123 FBH786123 FLD786123 FUZ786123 GEV786123 GOR786123 GYN786123 HIJ786123 HSF786123 ICB786123 ILX786123 IVT786123 JFP786123 JPL786123 JZH786123 KJD786123 KSZ786123 LCV786123 LMR786123 LWN786123 MGJ786123 MQF786123 NAB786123 NJX786123 NTT786123 ODP786123 ONL786123 OXH786123 PHD786123 PQZ786123 QAV786123 QKR786123 QUN786123 REJ786123 ROF786123 RYB786123 SHX786123 SRT786123 TBP786123 TLL786123 TVH786123 UFD786123 UOZ786123 UYV786123 VIR786123 VSN786123 WCJ786123 WMF786123 WWB786123 V851674 JP851659 TL851659 ADH851659 AND851659 AWZ851659 BGV851659 BQR851659 CAN851659 CKJ851659 CUF851659 DEB851659 DNX851659 DXT851659 EHP851659 ERL851659 FBH851659 FLD851659 FUZ851659 GEV851659 GOR851659 GYN851659 HIJ851659 HSF851659 ICB851659 ILX851659 IVT851659 JFP851659 JPL851659 JZH851659 KJD851659 KSZ851659 LCV851659 LMR851659 LWN851659 MGJ851659 MQF851659 NAB851659 NJX851659 NTT851659 ODP851659 ONL851659 OXH851659 PHD851659 PQZ851659 QAV851659 QKR851659 QUN851659 REJ851659 ROF851659 RYB851659 SHX851659 SRT851659 TBP851659 TLL851659 TVH851659 UFD851659 UOZ851659 UYV851659 VIR851659 VSN851659 WCJ851659 WMF851659 WWB851659 V917210 JP917195 TL917195 ADH917195 AND917195 AWZ917195 BGV917195 BQR917195 CAN917195 CKJ917195 CUF917195 DEB917195 DNX917195 DXT917195 EHP917195 ERL917195 FBH917195 FLD917195 FUZ917195 GEV917195 GOR917195 GYN917195 HIJ917195 HSF917195 ICB917195 ILX917195 IVT917195 JFP917195 JPL917195 JZH917195 KJD917195 KSZ917195 LCV917195 LMR917195 LWN917195 MGJ917195 MQF917195 NAB917195 NJX917195 NTT917195 ODP917195 ONL917195 OXH917195 PHD917195 PQZ917195 QAV917195 QKR917195 QUN917195 REJ917195 ROF917195 RYB917195 SHX917195 SRT917195 TBP917195 TLL917195 TVH917195 UFD917195 UOZ917195 UYV917195 VIR917195 VSN917195 WCJ917195 WMF917195 WWB917195 V982746 JP982731 TL982731 ADH982731 AND982731 AWZ982731 BGV982731 BQR982731 CAN982731 CKJ982731 CUF982731 DEB982731 DNX982731 DXT982731 EHP982731 ERL982731 FBH982731 FLD982731 FUZ982731 GEV982731 GOR982731 GYN982731 HIJ982731 HSF982731 ICB982731 ILX982731 IVT982731 JFP982731 JPL982731 JZH982731 KJD982731 KSZ982731 LCV982731 LMR982731 LWN982731 MGJ982731 MQF982731 NAB982731 NJX982731 NTT982731 ODP982731 ONL982731 OXH982731 PHD982731 PQZ982731 QAV982731 QKR982731 QUN982731 REJ982731 ROF982731 RYB982731 SHX982731 SRT982731 TBP982731 TLL982731 TVH982731 UFD982731 UOZ982731 UYV982731 VIR982731 VSN982731 WCJ982731 WMF982731 WWB982731" xr:uid="{00000000-0002-0000-0000-000001000000}">
      <formula1>$M$18:$M$22</formula1>
    </dataValidation>
  </dataValidations>
  <pageMargins left="0.70866141732283472" right="0.70866141732283472" top="0.74803149606299213" bottom="0.74803149606299213" header="0.31496062992125984" footer="0.31496062992125984"/>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5">
    <tabColor rgb="FFFF0000"/>
  </sheetPr>
  <dimension ref="A1:AC111"/>
  <sheetViews>
    <sheetView showGridLines="0" showRowColHeaders="0" tabSelected="1" workbookViewId="0">
      <selection activeCell="O11" sqref="O11"/>
    </sheetView>
  </sheetViews>
  <sheetFormatPr baseColWidth="10" defaultRowHeight="12.75" x14ac:dyDescent="0.2"/>
  <cols>
    <col min="1" max="1" width="3.5703125" style="6" customWidth="1"/>
    <col min="2" max="2" width="17" style="1" customWidth="1"/>
    <col min="3" max="3" width="5.85546875" style="1" customWidth="1"/>
    <col min="4" max="4" width="29.140625" style="1" customWidth="1"/>
    <col min="5" max="5" width="12.140625" style="1" customWidth="1"/>
    <col min="6" max="6" width="6.42578125" style="1" customWidth="1"/>
    <col min="7" max="7" width="9.28515625" style="1" customWidth="1"/>
    <col min="8" max="8" width="8.42578125" style="1" customWidth="1"/>
    <col min="9" max="9" width="9.28515625" style="1" customWidth="1"/>
    <col min="10" max="10" width="11.140625" style="1" customWidth="1"/>
    <col min="11" max="13" width="11" style="183" hidden="1" customWidth="1"/>
    <col min="14" max="14" width="10" style="1" customWidth="1"/>
    <col min="15" max="15" width="11.42578125" style="217"/>
    <col min="16" max="256" width="11.42578125" style="1"/>
    <col min="257" max="257" width="3.5703125" style="1" customWidth="1"/>
    <col min="258" max="258" width="12.140625" style="1" customWidth="1"/>
    <col min="259" max="259" width="7.7109375" style="1" customWidth="1"/>
    <col min="260" max="260" width="14.140625" style="1" customWidth="1"/>
    <col min="261" max="261" width="10.140625" style="1" customWidth="1"/>
    <col min="262" max="262" width="6.42578125" style="1" customWidth="1"/>
    <col min="263" max="263" width="9.28515625" style="1" customWidth="1"/>
    <col min="264" max="264" width="8.42578125" style="1" customWidth="1"/>
    <col min="265" max="265" width="9.28515625" style="1" customWidth="1"/>
    <col min="266" max="266" width="11.140625" style="1" customWidth="1"/>
    <col min="267" max="269" width="11" style="1" customWidth="1"/>
    <col min="270" max="270" width="10" style="1" customWidth="1"/>
    <col min="271" max="512" width="11.42578125" style="1"/>
    <col min="513" max="513" width="3.5703125" style="1" customWidth="1"/>
    <col min="514" max="514" width="12.140625" style="1" customWidth="1"/>
    <col min="515" max="515" width="7.7109375" style="1" customWidth="1"/>
    <col min="516" max="516" width="14.140625" style="1" customWidth="1"/>
    <col min="517" max="517" width="10.140625" style="1" customWidth="1"/>
    <col min="518" max="518" width="6.42578125" style="1" customWidth="1"/>
    <col min="519" max="519" width="9.28515625" style="1" customWidth="1"/>
    <col min="520" max="520" width="8.42578125" style="1" customWidth="1"/>
    <col min="521" max="521" width="9.28515625" style="1" customWidth="1"/>
    <col min="522" max="522" width="11.140625" style="1" customWidth="1"/>
    <col min="523" max="525" width="11" style="1" customWidth="1"/>
    <col min="526" max="526" width="10" style="1" customWidth="1"/>
    <col min="527" max="768" width="11.42578125" style="1"/>
    <col min="769" max="769" width="3.5703125" style="1" customWidth="1"/>
    <col min="770" max="770" width="12.140625" style="1" customWidth="1"/>
    <col min="771" max="771" width="7.7109375" style="1" customWidth="1"/>
    <col min="772" max="772" width="14.140625" style="1" customWidth="1"/>
    <col min="773" max="773" width="10.140625" style="1" customWidth="1"/>
    <col min="774" max="774" width="6.42578125" style="1" customWidth="1"/>
    <col min="775" max="775" width="9.28515625" style="1" customWidth="1"/>
    <col min="776" max="776" width="8.42578125" style="1" customWidth="1"/>
    <col min="777" max="777" width="9.28515625" style="1" customWidth="1"/>
    <col min="778" max="778" width="11.140625" style="1" customWidth="1"/>
    <col min="779" max="781" width="11" style="1" customWidth="1"/>
    <col min="782" max="782" width="10" style="1" customWidth="1"/>
    <col min="783" max="1024" width="11.42578125" style="1"/>
    <col min="1025" max="1025" width="3.5703125" style="1" customWidth="1"/>
    <col min="1026" max="1026" width="12.140625" style="1" customWidth="1"/>
    <col min="1027" max="1027" width="7.7109375" style="1" customWidth="1"/>
    <col min="1028" max="1028" width="14.140625" style="1" customWidth="1"/>
    <col min="1029" max="1029" width="10.140625" style="1" customWidth="1"/>
    <col min="1030" max="1030" width="6.42578125" style="1" customWidth="1"/>
    <col min="1031" max="1031" width="9.28515625" style="1" customWidth="1"/>
    <col min="1032" max="1032" width="8.42578125" style="1" customWidth="1"/>
    <col min="1033" max="1033" width="9.28515625" style="1" customWidth="1"/>
    <col min="1034" max="1034" width="11.140625" style="1" customWidth="1"/>
    <col min="1035" max="1037" width="11" style="1" customWidth="1"/>
    <col min="1038" max="1038" width="10" style="1" customWidth="1"/>
    <col min="1039" max="1280" width="11.42578125" style="1"/>
    <col min="1281" max="1281" width="3.5703125" style="1" customWidth="1"/>
    <col min="1282" max="1282" width="12.140625" style="1" customWidth="1"/>
    <col min="1283" max="1283" width="7.7109375" style="1" customWidth="1"/>
    <col min="1284" max="1284" width="14.140625" style="1" customWidth="1"/>
    <col min="1285" max="1285" width="10.140625" style="1" customWidth="1"/>
    <col min="1286" max="1286" width="6.42578125" style="1" customWidth="1"/>
    <col min="1287" max="1287" width="9.28515625" style="1" customWidth="1"/>
    <col min="1288" max="1288" width="8.42578125" style="1" customWidth="1"/>
    <col min="1289" max="1289" width="9.28515625" style="1" customWidth="1"/>
    <col min="1290" max="1290" width="11.140625" style="1" customWidth="1"/>
    <col min="1291" max="1293" width="11" style="1" customWidth="1"/>
    <col min="1294" max="1294" width="10" style="1" customWidth="1"/>
    <col min="1295" max="1536" width="11.42578125" style="1"/>
    <col min="1537" max="1537" width="3.5703125" style="1" customWidth="1"/>
    <col min="1538" max="1538" width="12.140625" style="1" customWidth="1"/>
    <col min="1539" max="1539" width="7.7109375" style="1" customWidth="1"/>
    <col min="1540" max="1540" width="14.140625" style="1" customWidth="1"/>
    <col min="1541" max="1541" width="10.140625" style="1" customWidth="1"/>
    <col min="1542" max="1542" width="6.42578125" style="1" customWidth="1"/>
    <col min="1543" max="1543" width="9.28515625" style="1" customWidth="1"/>
    <col min="1544" max="1544" width="8.42578125" style="1" customWidth="1"/>
    <col min="1545" max="1545" width="9.28515625" style="1" customWidth="1"/>
    <col min="1546" max="1546" width="11.140625" style="1" customWidth="1"/>
    <col min="1547" max="1549" width="11" style="1" customWidth="1"/>
    <col min="1550" max="1550" width="10" style="1" customWidth="1"/>
    <col min="1551" max="1792" width="11.42578125" style="1"/>
    <col min="1793" max="1793" width="3.5703125" style="1" customWidth="1"/>
    <col min="1794" max="1794" width="12.140625" style="1" customWidth="1"/>
    <col min="1795" max="1795" width="7.7109375" style="1" customWidth="1"/>
    <col min="1796" max="1796" width="14.140625" style="1" customWidth="1"/>
    <col min="1797" max="1797" width="10.140625" style="1" customWidth="1"/>
    <col min="1798" max="1798" width="6.42578125" style="1" customWidth="1"/>
    <col min="1799" max="1799" width="9.28515625" style="1" customWidth="1"/>
    <col min="1800" max="1800" width="8.42578125" style="1" customWidth="1"/>
    <col min="1801" max="1801" width="9.28515625" style="1" customWidth="1"/>
    <col min="1802" max="1802" width="11.140625" style="1" customWidth="1"/>
    <col min="1803" max="1805" width="11" style="1" customWidth="1"/>
    <col min="1806" max="1806" width="10" style="1" customWidth="1"/>
    <col min="1807" max="2048" width="11.42578125" style="1"/>
    <col min="2049" max="2049" width="3.5703125" style="1" customWidth="1"/>
    <col min="2050" max="2050" width="12.140625" style="1" customWidth="1"/>
    <col min="2051" max="2051" width="7.7109375" style="1" customWidth="1"/>
    <col min="2052" max="2052" width="14.140625" style="1" customWidth="1"/>
    <col min="2053" max="2053" width="10.140625" style="1" customWidth="1"/>
    <col min="2054" max="2054" width="6.42578125" style="1" customWidth="1"/>
    <col min="2055" max="2055" width="9.28515625" style="1" customWidth="1"/>
    <col min="2056" max="2056" width="8.42578125" style="1" customWidth="1"/>
    <col min="2057" max="2057" width="9.28515625" style="1" customWidth="1"/>
    <col min="2058" max="2058" width="11.140625" style="1" customWidth="1"/>
    <col min="2059" max="2061" width="11" style="1" customWidth="1"/>
    <col min="2062" max="2062" width="10" style="1" customWidth="1"/>
    <col min="2063" max="2304" width="11.42578125" style="1"/>
    <col min="2305" max="2305" width="3.5703125" style="1" customWidth="1"/>
    <col min="2306" max="2306" width="12.140625" style="1" customWidth="1"/>
    <col min="2307" max="2307" width="7.7109375" style="1" customWidth="1"/>
    <col min="2308" max="2308" width="14.140625" style="1" customWidth="1"/>
    <col min="2309" max="2309" width="10.140625" style="1" customWidth="1"/>
    <col min="2310" max="2310" width="6.42578125" style="1" customWidth="1"/>
    <col min="2311" max="2311" width="9.28515625" style="1" customWidth="1"/>
    <col min="2312" max="2312" width="8.42578125" style="1" customWidth="1"/>
    <col min="2313" max="2313" width="9.28515625" style="1" customWidth="1"/>
    <col min="2314" max="2314" width="11.140625" style="1" customWidth="1"/>
    <col min="2315" max="2317" width="11" style="1" customWidth="1"/>
    <col min="2318" max="2318" width="10" style="1" customWidth="1"/>
    <col min="2319" max="2560" width="11.42578125" style="1"/>
    <col min="2561" max="2561" width="3.5703125" style="1" customWidth="1"/>
    <col min="2562" max="2562" width="12.140625" style="1" customWidth="1"/>
    <col min="2563" max="2563" width="7.7109375" style="1" customWidth="1"/>
    <col min="2564" max="2564" width="14.140625" style="1" customWidth="1"/>
    <col min="2565" max="2565" width="10.140625" style="1" customWidth="1"/>
    <col min="2566" max="2566" width="6.42578125" style="1" customWidth="1"/>
    <col min="2567" max="2567" width="9.28515625" style="1" customWidth="1"/>
    <col min="2568" max="2568" width="8.42578125" style="1" customWidth="1"/>
    <col min="2569" max="2569" width="9.28515625" style="1" customWidth="1"/>
    <col min="2570" max="2570" width="11.140625" style="1" customWidth="1"/>
    <col min="2571" max="2573" width="11" style="1" customWidth="1"/>
    <col min="2574" max="2574" width="10" style="1" customWidth="1"/>
    <col min="2575" max="2816" width="11.42578125" style="1"/>
    <col min="2817" max="2817" width="3.5703125" style="1" customWidth="1"/>
    <col min="2818" max="2818" width="12.140625" style="1" customWidth="1"/>
    <col min="2819" max="2819" width="7.7109375" style="1" customWidth="1"/>
    <col min="2820" max="2820" width="14.140625" style="1" customWidth="1"/>
    <col min="2821" max="2821" width="10.140625" style="1" customWidth="1"/>
    <col min="2822" max="2822" width="6.42578125" style="1" customWidth="1"/>
    <col min="2823" max="2823" width="9.28515625" style="1" customWidth="1"/>
    <col min="2824" max="2824" width="8.42578125" style="1" customWidth="1"/>
    <col min="2825" max="2825" width="9.28515625" style="1" customWidth="1"/>
    <col min="2826" max="2826" width="11.140625" style="1" customWidth="1"/>
    <col min="2827" max="2829" width="11" style="1" customWidth="1"/>
    <col min="2830" max="2830" width="10" style="1" customWidth="1"/>
    <col min="2831" max="3072" width="11.42578125" style="1"/>
    <col min="3073" max="3073" width="3.5703125" style="1" customWidth="1"/>
    <col min="3074" max="3074" width="12.140625" style="1" customWidth="1"/>
    <col min="3075" max="3075" width="7.7109375" style="1" customWidth="1"/>
    <col min="3076" max="3076" width="14.140625" style="1" customWidth="1"/>
    <col min="3077" max="3077" width="10.140625" style="1" customWidth="1"/>
    <col min="3078" max="3078" width="6.42578125" style="1" customWidth="1"/>
    <col min="3079" max="3079" width="9.28515625" style="1" customWidth="1"/>
    <col min="3080" max="3080" width="8.42578125" style="1" customWidth="1"/>
    <col min="3081" max="3081" width="9.28515625" style="1" customWidth="1"/>
    <col min="3082" max="3082" width="11.140625" style="1" customWidth="1"/>
    <col min="3083" max="3085" width="11" style="1" customWidth="1"/>
    <col min="3086" max="3086" width="10" style="1" customWidth="1"/>
    <col min="3087" max="3328" width="11.42578125" style="1"/>
    <col min="3329" max="3329" width="3.5703125" style="1" customWidth="1"/>
    <col min="3330" max="3330" width="12.140625" style="1" customWidth="1"/>
    <col min="3331" max="3331" width="7.7109375" style="1" customWidth="1"/>
    <col min="3332" max="3332" width="14.140625" style="1" customWidth="1"/>
    <col min="3333" max="3333" width="10.140625" style="1" customWidth="1"/>
    <col min="3334" max="3334" width="6.42578125" style="1" customWidth="1"/>
    <col min="3335" max="3335" width="9.28515625" style="1" customWidth="1"/>
    <col min="3336" max="3336" width="8.42578125" style="1" customWidth="1"/>
    <col min="3337" max="3337" width="9.28515625" style="1" customWidth="1"/>
    <col min="3338" max="3338" width="11.140625" style="1" customWidth="1"/>
    <col min="3339" max="3341" width="11" style="1" customWidth="1"/>
    <col min="3342" max="3342" width="10" style="1" customWidth="1"/>
    <col min="3343" max="3584" width="11.42578125" style="1"/>
    <col min="3585" max="3585" width="3.5703125" style="1" customWidth="1"/>
    <col min="3586" max="3586" width="12.140625" style="1" customWidth="1"/>
    <col min="3587" max="3587" width="7.7109375" style="1" customWidth="1"/>
    <col min="3588" max="3588" width="14.140625" style="1" customWidth="1"/>
    <col min="3589" max="3589" width="10.140625" style="1" customWidth="1"/>
    <col min="3590" max="3590" width="6.42578125" style="1" customWidth="1"/>
    <col min="3591" max="3591" width="9.28515625" style="1" customWidth="1"/>
    <col min="3592" max="3592" width="8.42578125" style="1" customWidth="1"/>
    <col min="3593" max="3593" width="9.28515625" style="1" customWidth="1"/>
    <col min="3594" max="3594" width="11.140625" style="1" customWidth="1"/>
    <col min="3595" max="3597" width="11" style="1" customWidth="1"/>
    <col min="3598" max="3598" width="10" style="1" customWidth="1"/>
    <col min="3599" max="3840" width="11.42578125" style="1"/>
    <col min="3841" max="3841" width="3.5703125" style="1" customWidth="1"/>
    <col min="3842" max="3842" width="12.140625" style="1" customWidth="1"/>
    <col min="3843" max="3843" width="7.7109375" style="1" customWidth="1"/>
    <col min="3844" max="3844" width="14.140625" style="1" customWidth="1"/>
    <col min="3845" max="3845" width="10.140625" style="1" customWidth="1"/>
    <col min="3846" max="3846" width="6.42578125" style="1" customWidth="1"/>
    <col min="3847" max="3847" width="9.28515625" style="1" customWidth="1"/>
    <col min="3848" max="3848" width="8.42578125" style="1" customWidth="1"/>
    <col min="3849" max="3849" width="9.28515625" style="1" customWidth="1"/>
    <col min="3850" max="3850" width="11.140625" style="1" customWidth="1"/>
    <col min="3851" max="3853" width="11" style="1" customWidth="1"/>
    <col min="3854" max="3854" width="10" style="1" customWidth="1"/>
    <col min="3855" max="4096" width="11.42578125" style="1"/>
    <col min="4097" max="4097" width="3.5703125" style="1" customWidth="1"/>
    <col min="4098" max="4098" width="12.140625" style="1" customWidth="1"/>
    <col min="4099" max="4099" width="7.7109375" style="1" customWidth="1"/>
    <col min="4100" max="4100" width="14.140625" style="1" customWidth="1"/>
    <col min="4101" max="4101" width="10.140625" style="1" customWidth="1"/>
    <col min="4102" max="4102" width="6.42578125" style="1" customWidth="1"/>
    <col min="4103" max="4103" width="9.28515625" style="1" customWidth="1"/>
    <col min="4104" max="4104" width="8.42578125" style="1" customWidth="1"/>
    <col min="4105" max="4105" width="9.28515625" style="1" customWidth="1"/>
    <col min="4106" max="4106" width="11.140625" style="1" customWidth="1"/>
    <col min="4107" max="4109" width="11" style="1" customWidth="1"/>
    <col min="4110" max="4110" width="10" style="1" customWidth="1"/>
    <col min="4111" max="4352" width="11.42578125" style="1"/>
    <col min="4353" max="4353" width="3.5703125" style="1" customWidth="1"/>
    <col min="4354" max="4354" width="12.140625" style="1" customWidth="1"/>
    <col min="4355" max="4355" width="7.7109375" style="1" customWidth="1"/>
    <col min="4356" max="4356" width="14.140625" style="1" customWidth="1"/>
    <col min="4357" max="4357" width="10.140625" style="1" customWidth="1"/>
    <col min="4358" max="4358" width="6.42578125" style="1" customWidth="1"/>
    <col min="4359" max="4359" width="9.28515625" style="1" customWidth="1"/>
    <col min="4360" max="4360" width="8.42578125" style="1" customWidth="1"/>
    <col min="4361" max="4361" width="9.28515625" style="1" customWidth="1"/>
    <col min="4362" max="4362" width="11.140625" style="1" customWidth="1"/>
    <col min="4363" max="4365" width="11" style="1" customWidth="1"/>
    <col min="4366" max="4366" width="10" style="1" customWidth="1"/>
    <col min="4367" max="4608" width="11.42578125" style="1"/>
    <col min="4609" max="4609" width="3.5703125" style="1" customWidth="1"/>
    <col min="4610" max="4610" width="12.140625" style="1" customWidth="1"/>
    <col min="4611" max="4611" width="7.7109375" style="1" customWidth="1"/>
    <col min="4612" max="4612" width="14.140625" style="1" customWidth="1"/>
    <col min="4613" max="4613" width="10.140625" style="1" customWidth="1"/>
    <col min="4614" max="4614" width="6.42578125" style="1" customWidth="1"/>
    <col min="4615" max="4615" width="9.28515625" style="1" customWidth="1"/>
    <col min="4616" max="4616" width="8.42578125" style="1" customWidth="1"/>
    <col min="4617" max="4617" width="9.28515625" style="1" customWidth="1"/>
    <col min="4618" max="4618" width="11.140625" style="1" customWidth="1"/>
    <col min="4619" max="4621" width="11" style="1" customWidth="1"/>
    <col min="4622" max="4622" width="10" style="1" customWidth="1"/>
    <col min="4623" max="4864" width="11.42578125" style="1"/>
    <col min="4865" max="4865" width="3.5703125" style="1" customWidth="1"/>
    <col min="4866" max="4866" width="12.140625" style="1" customWidth="1"/>
    <col min="4867" max="4867" width="7.7109375" style="1" customWidth="1"/>
    <col min="4868" max="4868" width="14.140625" style="1" customWidth="1"/>
    <col min="4869" max="4869" width="10.140625" style="1" customWidth="1"/>
    <col min="4870" max="4870" width="6.42578125" style="1" customWidth="1"/>
    <col min="4871" max="4871" width="9.28515625" style="1" customWidth="1"/>
    <col min="4872" max="4872" width="8.42578125" style="1" customWidth="1"/>
    <col min="4873" max="4873" width="9.28515625" style="1" customWidth="1"/>
    <col min="4874" max="4874" width="11.140625" style="1" customWidth="1"/>
    <col min="4875" max="4877" width="11" style="1" customWidth="1"/>
    <col min="4878" max="4878" width="10" style="1" customWidth="1"/>
    <col min="4879" max="5120" width="11.42578125" style="1"/>
    <col min="5121" max="5121" width="3.5703125" style="1" customWidth="1"/>
    <col min="5122" max="5122" width="12.140625" style="1" customWidth="1"/>
    <col min="5123" max="5123" width="7.7109375" style="1" customWidth="1"/>
    <col min="5124" max="5124" width="14.140625" style="1" customWidth="1"/>
    <col min="5125" max="5125" width="10.140625" style="1" customWidth="1"/>
    <col min="5126" max="5126" width="6.42578125" style="1" customWidth="1"/>
    <col min="5127" max="5127" width="9.28515625" style="1" customWidth="1"/>
    <col min="5128" max="5128" width="8.42578125" style="1" customWidth="1"/>
    <col min="5129" max="5129" width="9.28515625" style="1" customWidth="1"/>
    <col min="5130" max="5130" width="11.140625" style="1" customWidth="1"/>
    <col min="5131" max="5133" width="11" style="1" customWidth="1"/>
    <col min="5134" max="5134" width="10" style="1" customWidth="1"/>
    <col min="5135" max="5376" width="11.42578125" style="1"/>
    <col min="5377" max="5377" width="3.5703125" style="1" customWidth="1"/>
    <col min="5378" max="5378" width="12.140625" style="1" customWidth="1"/>
    <col min="5379" max="5379" width="7.7109375" style="1" customWidth="1"/>
    <col min="5380" max="5380" width="14.140625" style="1" customWidth="1"/>
    <col min="5381" max="5381" width="10.140625" style="1" customWidth="1"/>
    <col min="5382" max="5382" width="6.42578125" style="1" customWidth="1"/>
    <col min="5383" max="5383" width="9.28515625" style="1" customWidth="1"/>
    <col min="5384" max="5384" width="8.42578125" style="1" customWidth="1"/>
    <col min="5385" max="5385" width="9.28515625" style="1" customWidth="1"/>
    <col min="5386" max="5386" width="11.140625" style="1" customWidth="1"/>
    <col min="5387" max="5389" width="11" style="1" customWidth="1"/>
    <col min="5390" max="5390" width="10" style="1" customWidth="1"/>
    <col min="5391" max="5632" width="11.42578125" style="1"/>
    <col min="5633" max="5633" width="3.5703125" style="1" customWidth="1"/>
    <col min="5634" max="5634" width="12.140625" style="1" customWidth="1"/>
    <col min="5635" max="5635" width="7.7109375" style="1" customWidth="1"/>
    <col min="5636" max="5636" width="14.140625" style="1" customWidth="1"/>
    <col min="5637" max="5637" width="10.140625" style="1" customWidth="1"/>
    <col min="5638" max="5638" width="6.42578125" style="1" customWidth="1"/>
    <col min="5639" max="5639" width="9.28515625" style="1" customWidth="1"/>
    <col min="5640" max="5640" width="8.42578125" style="1" customWidth="1"/>
    <col min="5641" max="5641" width="9.28515625" style="1" customWidth="1"/>
    <col min="5642" max="5642" width="11.140625" style="1" customWidth="1"/>
    <col min="5643" max="5645" width="11" style="1" customWidth="1"/>
    <col min="5646" max="5646" width="10" style="1" customWidth="1"/>
    <col min="5647" max="5888" width="11.42578125" style="1"/>
    <col min="5889" max="5889" width="3.5703125" style="1" customWidth="1"/>
    <col min="5890" max="5890" width="12.140625" style="1" customWidth="1"/>
    <col min="5891" max="5891" width="7.7109375" style="1" customWidth="1"/>
    <col min="5892" max="5892" width="14.140625" style="1" customWidth="1"/>
    <col min="5893" max="5893" width="10.140625" style="1" customWidth="1"/>
    <col min="5894" max="5894" width="6.42578125" style="1" customWidth="1"/>
    <col min="5895" max="5895" width="9.28515625" style="1" customWidth="1"/>
    <col min="5896" max="5896" width="8.42578125" style="1" customWidth="1"/>
    <col min="5897" max="5897" width="9.28515625" style="1" customWidth="1"/>
    <col min="5898" max="5898" width="11.140625" style="1" customWidth="1"/>
    <col min="5899" max="5901" width="11" style="1" customWidth="1"/>
    <col min="5902" max="5902" width="10" style="1" customWidth="1"/>
    <col min="5903" max="6144" width="11.42578125" style="1"/>
    <col min="6145" max="6145" width="3.5703125" style="1" customWidth="1"/>
    <col min="6146" max="6146" width="12.140625" style="1" customWidth="1"/>
    <col min="6147" max="6147" width="7.7109375" style="1" customWidth="1"/>
    <col min="6148" max="6148" width="14.140625" style="1" customWidth="1"/>
    <col min="6149" max="6149" width="10.140625" style="1" customWidth="1"/>
    <col min="6150" max="6150" width="6.42578125" style="1" customWidth="1"/>
    <col min="6151" max="6151" width="9.28515625" style="1" customWidth="1"/>
    <col min="6152" max="6152" width="8.42578125" style="1" customWidth="1"/>
    <col min="6153" max="6153" width="9.28515625" style="1" customWidth="1"/>
    <col min="6154" max="6154" width="11.140625" style="1" customWidth="1"/>
    <col min="6155" max="6157" width="11" style="1" customWidth="1"/>
    <col min="6158" max="6158" width="10" style="1" customWidth="1"/>
    <col min="6159" max="6400" width="11.42578125" style="1"/>
    <col min="6401" max="6401" width="3.5703125" style="1" customWidth="1"/>
    <col min="6402" max="6402" width="12.140625" style="1" customWidth="1"/>
    <col min="6403" max="6403" width="7.7109375" style="1" customWidth="1"/>
    <col min="6404" max="6404" width="14.140625" style="1" customWidth="1"/>
    <col min="6405" max="6405" width="10.140625" style="1" customWidth="1"/>
    <col min="6406" max="6406" width="6.42578125" style="1" customWidth="1"/>
    <col min="6407" max="6407" width="9.28515625" style="1" customWidth="1"/>
    <col min="6408" max="6408" width="8.42578125" style="1" customWidth="1"/>
    <col min="6409" max="6409" width="9.28515625" style="1" customWidth="1"/>
    <col min="6410" max="6410" width="11.140625" style="1" customWidth="1"/>
    <col min="6411" max="6413" width="11" style="1" customWidth="1"/>
    <col min="6414" max="6414" width="10" style="1" customWidth="1"/>
    <col min="6415" max="6656" width="11.42578125" style="1"/>
    <col min="6657" max="6657" width="3.5703125" style="1" customWidth="1"/>
    <col min="6658" max="6658" width="12.140625" style="1" customWidth="1"/>
    <col min="6659" max="6659" width="7.7109375" style="1" customWidth="1"/>
    <col min="6660" max="6660" width="14.140625" style="1" customWidth="1"/>
    <col min="6661" max="6661" width="10.140625" style="1" customWidth="1"/>
    <col min="6662" max="6662" width="6.42578125" style="1" customWidth="1"/>
    <col min="6663" max="6663" width="9.28515625" style="1" customWidth="1"/>
    <col min="6664" max="6664" width="8.42578125" style="1" customWidth="1"/>
    <col min="6665" max="6665" width="9.28515625" style="1" customWidth="1"/>
    <col min="6666" max="6666" width="11.140625" style="1" customWidth="1"/>
    <col min="6667" max="6669" width="11" style="1" customWidth="1"/>
    <col min="6670" max="6670" width="10" style="1" customWidth="1"/>
    <col min="6671" max="6912" width="11.42578125" style="1"/>
    <col min="6913" max="6913" width="3.5703125" style="1" customWidth="1"/>
    <col min="6914" max="6914" width="12.140625" style="1" customWidth="1"/>
    <col min="6915" max="6915" width="7.7109375" style="1" customWidth="1"/>
    <col min="6916" max="6916" width="14.140625" style="1" customWidth="1"/>
    <col min="6917" max="6917" width="10.140625" style="1" customWidth="1"/>
    <col min="6918" max="6918" width="6.42578125" style="1" customWidth="1"/>
    <col min="6919" max="6919" width="9.28515625" style="1" customWidth="1"/>
    <col min="6920" max="6920" width="8.42578125" style="1" customWidth="1"/>
    <col min="6921" max="6921" width="9.28515625" style="1" customWidth="1"/>
    <col min="6922" max="6922" width="11.140625" style="1" customWidth="1"/>
    <col min="6923" max="6925" width="11" style="1" customWidth="1"/>
    <col min="6926" max="6926" width="10" style="1" customWidth="1"/>
    <col min="6927" max="7168" width="11.42578125" style="1"/>
    <col min="7169" max="7169" width="3.5703125" style="1" customWidth="1"/>
    <col min="7170" max="7170" width="12.140625" style="1" customWidth="1"/>
    <col min="7171" max="7171" width="7.7109375" style="1" customWidth="1"/>
    <col min="7172" max="7172" width="14.140625" style="1" customWidth="1"/>
    <col min="7173" max="7173" width="10.140625" style="1" customWidth="1"/>
    <col min="7174" max="7174" width="6.42578125" style="1" customWidth="1"/>
    <col min="7175" max="7175" width="9.28515625" style="1" customWidth="1"/>
    <col min="7176" max="7176" width="8.42578125" style="1" customWidth="1"/>
    <col min="7177" max="7177" width="9.28515625" style="1" customWidth="1"/>
    <col min="7178" max="7178" width="11.140625" style="1" customWidth="1"/>
    <col min="7179" max="7181" width="11" style="1" customWidth="1"/>
    <col min="7182" max="7182" width="10" style="1" customWidth="1"/>
    <col min="7183" max="7424" width="11.42578125" style="1"/>
    <col min="7425" max="7425" width="3.5703125" style="1" customWidth="1"/>
    <col min="7426" max="7426" width="12.140625" style="1" customWidth="1"/>
    <col min="7427" max="7427" width="7.7109375" style="1" customWidth="1"/>
    <col min="7428" max="7428" width="14.140625" style="1" customWidth="1"/>
    <col min="7429" max="7429" width="10.140625" style="1" customWidth="1"/>
    <col min="7430" max="7430" width="6.42578125" style="1" customWidth="1"/>
    <col min="7431" max="7431" width="9.28515625" style="1" customWidth="1"/>
    <col min="7432" max="7432" width="8.42578125" style="1" customWidth="1"/>
    <col min="7433" max="7433" width="9.28515625" style="1" customWidth="1"/>
    <col min="7434" max="7434" width="11.140625" style="1" customWidth="1"/>
    <col min="7435" max="7437" width="11" style="1" customWidth="1"/>
    <col min="7438" max="7438" width="10" style="1" customWidth="1"/>
    <col min="7439" max="7680" width="11.42578125" style="1"/>
    <col min="7681" max="7681" width="3.5703125" style="1" customWidth="1"/>
    <col min="7682" max="7682" width="12.140625" style="1" customWidth="1"/>
    <col min="7683" max="7683" width="7.7109375" style="1" customWidth="1"/>
    <col min="7684" max="7684" width="14.140625" style="1" customWidth="1"/>
    <col min="7685" max="7685" width="10.140625" style="1" customWidth="1"/>
    <col min="7686" max="7686" width="6.42578125" style="1" customWidth="1"/>
    <col min="7687" max="7687" width="9.28515625" style="1" customWidth="1"/>
    <col min="7688" max="7688" width="8.42578125" style="1" customWidth="1"/>
    <col min="7689" max="7689" width="9.28515625" style="1" customWidth="1"/>
    <col min="7690" max="7690" width="11.140625" style="1" customWidth="1"/>
    <col min="7691" max="7693" width="11" style="1" customWidth="1"/>
    <col min="7694" max="7694" width="10" style="1" customWidth="1"/>
    <col min="7695" max="7936" width="11.42578125" style="1"/>
    <col min="7937" max="7937" width="3.5703125" style="1" customWidth="1"/>
    <col min="7938" max="7938" width="12.140625" style="1" customWidth="1"/>
    <col min="7939" max="7939" width="7.7109375" style="1" customWidth="1"/>
    <col min="7940" max="7940" width="14.140625" style="1" customWidth="1"/>
    <col min="7941" max="7941" width="10.140625" style="1" customWidth="1"/>
    <col min="7942" max="7942" width="6.42578125" style="1" customWidth="1"/>
    <col min="7943" max="7943" width="9.28515625" style="1" customWidth="1"/>
    <col min="7944" max="7944" width="8.42578125" style="1" customWidth="1"/>
    <col min="7945" max="7945" width="9.28515625" style="1" customWidth="1"/>
    <col min="7946" max="7946" width="11.140625" style="1" customWidth="1"/>
    <col min="7947" max="7949" width="11" style="1" customWidth="1"/>
    <col min="7950" max="7950" width="10" style="1" customWidth="1"/>
    <col min="7951" max="8192" width="11.42578125" style="1"/>
    <col min="8193" max="8193" width="3.5703125" style="1" customWidth="1"/>
    <col min="8194" max="8194" width="12.140625" style="1" customWidth="1"/>
    <col min="8195" max="8195" width="7.7109375" style="1" customWidth="1"/>
    <col min="8196" max="8196" width="14.140625" style="1" customWidth="1"/>
    <col min="8197" max="8197" width="10.140625" style="1" customWidth="1"/>
    <col min="8198" max="8198" width="6.42578125" style="1" customWidth="1"/>
    <col min="8199" max="8199" width="9.28515625" style="1" customWidth="1"/>
    <col min="8200" max="8200" width="8.42578125" style="1" customWidth="1"/>
    <col min="8201" max="8201" width="9.28515625" style="1" customWidth="1"/>
    <col min="8202" max="8202" width="11.140625" style="1" customWidth="1"/>
    <col min="8203" max="8205" width="11" style="1" customWidth="1"/>
    <col min="8206" max="8206" width="10" style="1" customWidth="1"/>
    <col min="8207" max="8448" width="11.42578125" style="1"/>
    <col min="8449" max="8449" width="3.5703125" style="1" customWidth="1"/>
    <col min="8450" max="8450" width="12.140625" style="1" customWidth="1"/>
    <col min="8451" max="8451" width="7.7109375" style="1" customWidth="1"/>
    <col min="8452" max="8452" width="14.140625" style="1" customWidth="1"/>
    <col min="8453" max="8453" width="10.140625" style="1" customWidth="1"/>
    <col min="8454" max="8454" width="6.42578125" style="1" customWidth="1"/>
    <col min="8455" max="8455" width="9.28515625" style="1" customWidth="1"/>
    <col min="8456" max="8456" width="8.42578125" style="1" customWidth="1"/>
    <col min="8457" max="8457" width="9.28515625" style="1" customWidth="1"/>
    <col min="8458" max="8458" width="11.140625" style="1" customWidth="1"/>
    <col min="8459" max="8461" width="11" style="1" customWidth="1"/>
    <col min="8462" max="8462" width="10" style="1" customWidth="1"/>
    <col min="8463" max="8704" width="11.42578125" style="1"/>
    <col min="8705" max="8705" width="3.5703125" style="1" customWidth="1"/>
    <col min="8706" max="8706" width="12.140625" style="1" customWidth="1"/>
    <col min="8707" max="8707" width="7.7109375" style="1" customWidth="1"/>
    <col min="8708" max="8708" width="14.140625" style="1" customWidth="1"/>
    <col min="8709" max="8709" width="10.140625" style="1" customWidth="1"/>
    <col min="8710" max="8710" width="6.42578125" style="1" customWidth="1"/>
    <col min="8711" max="8711" width="9.28515625" style="1" customWidth="1"/>
    <col min="8712" max="8712" width="8.42578125" style="1" customWidth="1"/>
    <col min="8713" max="8713" width="9.28515625" style="1" customWidth="1"/>
    <col min="8714" max="8714" width="11.140625" style="1" customWidth="1"/>
    <col min="8715" max="8717" width="11" style="1" customWidth="1"/>
    <col min="8718" max="8718" width="10" style="1" customWidth="1"/>
    <col min="8719" max="8960" width="11.42578125" style="1"/>
    <col min="8961" max="8961" width="3.5703125" style="1" customWidth="1"/>
    <col min="8962" max="8962" width="12.140625" style="1" customWidth="1"/>
    <col min="8963" max="8963" width="7.7109375" style="1" customWidth="1"/>
    <col min="8964" max="8964" width="14.140625" style="1" customWidth="1"/>
    <col min="8965" max="8965" width="10.140625" style="1" customWidth="1"/>
    <col min="8966" max="8966" width="6.42578125" style="1" customWidth="1"/>
    <col min="8967" max="8967" width="9.28515625" style="1" customWidth="1"/>
    <col min="8968" max="8968" width="8.42578125" style="1" customWidth="1"/>
    <col min="8969" max="8969" width="9.28515625" style="1" customWidth="1"/>
    <col min="8970" max="8970" width="11.140625" style="1" customWidth="1"/>
    <col min="8971" max="8973" width="11" style="1" customWidth="1"/>
    <col min="8974" max="8974" width="10" style="1" customWidth="1"/>
    <col min="8975" max="9216" width="11.42578125" style="1"/>
    <col min="9217" max="9217" width="3.5703125" style="1" customWidth="1"/>
    <col min="9218" max="9218" width="12.140625" style="1" customWidth="1"/>
    <col min="9219" max="9219" width="7.7109375" style="1" customWidth="1"/>
    <col min="9220" max="9220" width="14.140625" style="1" customWidth="1"/>
    <col min="9221" max="9221" width="10.140625" style="1" customWidth="1"/>
    <col min="9222" max="9222" width="6.42578125" style="1" customWidth="1"/>
    <col min="9223" max="9223" width="9.28515625" style="1" customWidth="1"/>
    <col min="9224" max="9224" width="8.42578125" style="1" customWidth="1"/>
    <col min="9225" max="9225" width="9.28515625" style="1" customWidth="1"/>
    <col min="9226" max="9226" width="11.140625" style="1" customWidth="1"/>
    <col min="9227" max="9229" width="11" style="1" customWidth="1"/>
    <col min="9230" max="9230" width="10" style="1" customWidth="1"/>
    <col min="9231" max="9472" width="11.42578125" style="1"/>
    <col min="9473" max="9473" width="3.5703125" style="1" customWidth="1"/>
    <col min="9474" max="9474" width="12.140625" style="1" customWidth="1"/>
    <col min="9475" max="9475" width="7.7109375" style="1" customWidth="1"/>
    <col min="9476" max="9476" width="14.140625" style="1" customWidth="1"/>
    <col min="9477" max="9477" width="10.140625" style="1" customWidth="1"/>
    <col min="9478" max="9478" width="6.42578125" style="1" customWidth="1"/>
    <col min="9479" max="9479" width="9.28515625" style="1" customWidth="1"/>
    <col min="9480" max="9480" width="8.42578125" style="1" customWidth="1"/>
    <col min="9481" max="9481" width="9.28515625" style="1" customWidth="1"/>
    <col min="9482" max="9482" width="11.140625" style="1" customWidth="1"/>
    <col min="9483" max="9485" width="11" style="1" customWidth="1"/>
    <col min="9486" max="9486" width="10" style="1" customWidth="1"/>
    <col min="9487" max="9728" width="11.42578125" style="1"/>
    <col min="9729" max="9729" width="3.5703125" style="1" customWidth="1"/>
    <col min="9730" max="9730" width="12.140625" style="1" customWidth="1"/>
    <col min="9731" max="9731" width="7.7109375" style="1" customWidth="1"/>
    <col min="9732" max="9732" width="14.140625" style="1" customWidth="1"/>
    <col min="9733" max="9733" width="10.140625" style="1" customWidth="1"/>
    <col min="9734" max="9734" width="6.42578125" style="1" customWidth="1"/>
    <col min="9735" max="9735" width="9.28515625" style="1" customWidth="1"/>
    <col min="9736" max="9736" width="8.42578125" style="1" customWidth="1"/>
    <col min="9737" max="9737" width="9.28515625" style="1" customWidth="1"/>
    <col min="9738" max="9738" width="11.140625" style="1" customWidth="1"/>
    <col min="9739" max="9741" width="11" style="1" customWidth="1"/>
    <col min="9742" max="9742" width="10" style="1" customWidth="1"/>
    <col min="9743" max="9984" width="11.42578125" style="1"/>
    <col min="9985" max="9985" width="3.5703125" style="1" customWidth="1"/>
    <col min="9986" max="9986" width="12.140625" style="1" customWidth="1"/>
    <col min="9987" max="9987" width="7.7109375" style="1" customWidth="1"/>
    <col min="9988" max="9988" width="14.140625" style="1" customWidth="1"/>
    <col min="9989" max="9989" width="10.140625" style="1" customWidth="1"/>
    <col min="9990" max="9990" width="6.42578125" style="1" customWidth="1"/>
    <col min="9991" max="9991" width="9.28515625" style="1" customWidth="1"/>
    <col min="9992" max="9992" width="8.42578125" style="1" customWidth="1"/>
    <col min="9993" max="9993" width="9.28515625" style="1" customWidth="1"/>
    <col min="9994" max="9994" width="11.140625" style="1" customWidth="1"/>
    <col min="9995" max="9997" width="11" style="1" customWidth="1"/>
    <col min="9998" max="9998" width="10" style="1" customWidth="1"/>
    <col min="9999" max="10240" width="11.42578125" style="1"/>
    <col min="10241" max="10241" width="3.5703125" style="1" customWidth="1"/>
    <col min="10242" max="10242" width="12.140625" style="1" customWidth="1"/>
    <col min="10243" max="10243" width="7.7109375" style="1" customWidth="1"/>
    <col min="10244" max="10244" width="14.140625" style="1" customWidth="1"/>
    <col min="10245" max="10245" width="10.140625" style="1" customWidth="1"/>
    <col min="10246" max="10246" width="6.42578125" style="1" customWidth="1"/>
    <col min="10247" max="10247" width="9.28515625" style="1" customWidth="1"/>
    <col min="10248" max="10248" width="8.42578125" style="1" customWidth="1"/>
    <col min="10249" max="10249" width="9.28515625" style="1" customWidth="1"/>
    <col min="10250" max="10250" width="11.140625" style="1" customWidth="1"/>
    <col min="10251" max="10253" width="11" style="1" customWidth="1"/>
    <col min="10254" max="10254" width="10" style="1" customWidth="1"/>
    <col min="10255" max="10496" width="11.42578125" style="1"/>
    <col min="10497" max="10497" width="3.5703125" style="1" customWidth="1"/>
    <col min="10498" max="10498" width="12.140625" style="1" customWidth="1"/>
    <col min="10499" max="10499" width="7.7109375" style="1" customWidth="1"/>
    <col min="10500" max="10500" width="14.140625" style="1" customWidth="1"/>
    <col min="10501" max="10501" width="10.140625" style="1" customWidth="1"/>
    <col min="10502" max="10502" width="6.42578125" style="1" customWidth="1"/>
    <col min="10503" max="10503" width="9.28515625" style="1" customWidth="1"/>
    <col min="10504" max="10504" width="8.42578125" style="1" customWidth="1"/>
    <col min="10505" max="10505" width="9.28515625" style="1" customWidth="1"/>
    <col min="10506" max="10506" width="11.140625" style="1" customWidth="1"/>
    <col min="10507" max="10509" width="11" style="1" customWidth="1"/>
    <col min="10510" max="10510" width="10" style="1" customWidth="1"/>
    <col min="10511" max="10752" width="11.42578125" style="1"/>
    <col min="10753" max="10753" width="3.5703125" style="1" customWidth="1"/>
    <col min="10754" max="10754" width="12.140625" style="1" customWidth="1"/>
    <col min="10755" max="10755" width="7.7109375" style="1" customWidth="1"/>
    <col min="10756" max="10756" width="14.140625" style="1" customWidth="1"/>
    <col min="10757" max="10757" width="10.140625" style="1" customWidth="1"/>
    <col min="10758" max="10758" width="6.42578125" style="1" customWidth="1"/>
    <col min="10759" max="10759" width="9.28515625" style="1" customWidth="1"/>
    <col min="10760" max="10760" width="8.42578125" style="1" customWidth="1"/>
    <col min="10761" max="10761" width="9.28515625" style="1" customWidth="1"/>
    <col min="10762" max="10762" width="11.140625" style="1" customWidth="1"/>
    <col min="10763" max="10765" width="11" style="1" customWidth="1"/>
    <col min="10766" max="10766" width="10" style="1" customWidth="1"/>
    <col min="10767" max="11008" width="11.42578125" style="1"/>
    <col min="11009" max="11009" width="3.5703125" style="1" customWidth="1"/>
    <col min="11010" max="11010" width="12.140625" style="1" customWidth="1"/>
    <col min="11011" max="11011" width="7.7109375" style="1" customWidth="1"/>
    <col min="11012" max="11012" width="14.140625" style="1" customWidth="1"/>
    <col min="11013" max="11013" width="10.140625" style="1" customWidth="1"/>
    <col min="11014" max="11014" width="6.42578125" style="1" customWidth="1"/>
    <col min="11015" max="11015" width="9.28515625" style="1" customWidth="1"/>
    <col min="11016" max="11016" width="8.42578125" style="1" customWidth="1"/>
    <col min="11017" max="11017" width="9.28515625" style="1" customWidth="1"/>
    <col min="11018" max="11018" width="11.140625" style="1" customWidth="1"/>
    <col min="11019" max="11021" width="11" style="1" customWidth="1"/>
    <col min="11022" max="11022" width="10" style="1" customWidth="1"/>
    <col min="11023" max="11264" width="11.42578125" style="1"/>
    <col min="11265" max="11265" width="3.5703125" style="1" customWidth="1"/>
    <col min="11266" max="11266" width="12.140625" style="1" customWidth="1"/>
    <col min="11267" max="11267" width="7.7109375" style="1" customWidth="1"/>
    <col min="11268" max="11268" width="14.140625" style="1" customWidth="1"/>
    <col min="11269" max="11269" width="10.140625" style="1" customWidth="1"/>
    <col min="11270" max="11270" width="6.42578125" style="1" customWidth="1"/>
    <col min="11271" max="11271" width="9.28515625" style="1" customWidth="1"/>
    <col min="11272" max="11272" width="8.42578125" style="1" customWidth="1"/>
    <col min="11273" max="11273" width="9.28515625" style="1" customWidth="1"/>
    <col min="11274" max="11274" width="11.140625" style="1" customWidth="1"/>
    <col min="11275" max="11277" width="11" style="1" customWidth="1"/>
    <col min="11278" max="11278" width="10" style="1" customWidth="1"/>
    <col min="11279" max="11520" width="11.42578125" style="1"/>
    <col min="11521" max="11521" width="3.5703125" style="1" customWidth="1"/>
    <col min="11522" max="11522" width="12.140625" style="1" customWidth="1"/>
    <col min="11523" max="11523" width="7.7109375" style="1" customWidth="1"/>
    <col min="11524" max="11524" width="14.140625" style="1" customWidth="1"/>
    <col min="11525" max="11525" width="10.140625" style="1" customWidth="1"/>
    <col min="11526" max="11526" width="6.42578125" style="1" customWidth="1"/>
    <col min="11527" max="11527" width="9.28515625" style="1" customWidth="1"/>
    <col min="11528" max="11528" width="8.42578125" style="1" customWidth="1"/>
    <col min="11529" max="11529" width="9.28515625" style="1" customWidth="1"/>
    <col min="11530" max="11530" width="11.140625" style="1" customWidth="1"/>
    <col min="11531" max="11533" width="11" style="1" customWidth="1"/>
    <col min="11534" max="11534" width="10" style="1" customWidth="1"/>
    <col min="11535" max="11776" width="11.42578125" style="1"/>
    <col min="11777" max="11777" width="3.5703125" style="1" customWidth="1"/>
    <col min="11778" max="11778" width="12.140625" style="1" customWidth="1"/>
    <col min="11779" max="11779" width="7.7109375" style="1" customWidth="1"/>
    <col min="11780" max="11780" width="14.140625" style="1" customWidth="1"/>
    <col min="11781" max="11781" width="10.140625" style="1" customWidth="1"/>
    <col min="11782" max="11782" width="6.42578125" style="1" customWidth="1"/>
    <col min="11783" max="11783" width="9.28515625" style="1" customWidth="1"/>
    <col min="11784" max="11784" width="8.42578125" style="1" customWidth="1"/>
    <col min="11785" max="11785" width="9.28515625" style="1" customWidth="1"/>
    <col min="11786" max="11786" width="11.140625" style="1" customWidth="1"/>
    <col min="11787" max="11789" width="11" style="1" customWidth="1"/>
    <col min="11790" max="11790" width="10" style="1" customWidth="1"/>
    <col min="11791" max="12032" width="11.42578125" style="1"/>
    <col min="12033" max="12033" width="3.5703125" style="1" customWidth="1"/>
    <col min="12034" max="12034" width="12.140625" style="1" customWidth="1"/>
    <col min="12035" max="12035" width="7.7109375" style="1" customWidth="1"/>
    <col min="12036" max="12036" width="14.140625" style="1" customWidth="1"/>
    <col min="12037" max="12037" width="10.140625" style="1" customWidth="1"/>
    <col min="12038" max="12038" width="6.42578125" style="1" customWidth="1"/>
    <col min="12039" max="12039" width="9.28515625" style="1" customWidth="1"/>
    <col min="12040" max="12040" width="8.42578125" style="1" customWidth="1"/>
    <col min="12041" max="12041" width="9.28515625" style="1" customWidth="1"/>
    <col min="12042" max="12042" width="11.140625" style="1" customWidth="1"/>
    <col min="12043" max="12045" width="11" style="1" customWidth="1"/>
    <col min="12046" max="12046" width="10" style="1" customWidth="1"/>
    <col min="12047" max="12288" width="11.42578125" style="1"/>
    <col min="12289" max="12289" width="3.5703125" style="1" customWidth="1"/>
    <col min="12290" max="12290" width="12.140625" style="1" customWidth="1"/>
    <col min="12291" max="12291" width="7.7109375" style="1" customWidth="1"/>
    <col min="12292" max="12292" width="14.140625" style="1" customWidth="1"/>
    <col min="12293" max="12293" width="10.140625" style="1" customWidth="1"/>
    <col min="12294" max="12294" width="6.42578125" style="1" customWidth="1"/>
    <col min="12295" max="12295" width="9.28515625" style="1" customWidth="1"/>
    <col min="12296" max="12296" width="8.42578125" style="1" customWidth="1"/>
    <col min="12297" max="12297" width="9.28515625" style="1" customWidth="1"/>
    <col min="12298" max="12298" width="11.140625" style="1" customWidth="1"/>
    <col min="12299" max="12301" width="11" style="1" customWidth="1"/>
    <col min="12302" max="12302" width="10" style="1" customWidth="1"/>
    <col min="12303" max="12544" width="11.42578125" style="1"/>
    <col min="12545" max="12545" width="3.5703125" style="1" customWidth="1"/>
    <col min="12546" max="12546" width="12.140625" style="1" customWidth="1"/>
    <col min="12547" max="12547" width="7.7109375" style="1" customWidth="1"/>
    <col min="12548" max="12548" width="14.140625" style="1" customWidth="1"/>
    <col min="12549" max="12549" width="10.140625" style="1" customWidth="1"/>
    <col min="12550" max="12550" width="6.42578125" style="1" customWidth="1"/>
    <col min="12551" max="12551" width="9.28515625" style="1" customWidth="1"/>
    <col min="12552" max="12552" width="8.42578125" style="1" customWidth="1"/>
    <col min="12553" max="12553" width="9.28515625" style="1" customWidth="1"/>
    <col min="12554" max="12554" width="11.140625" style="1" customWidth="1"/>
    <col min="12555" max="12557" width="11" style="1" customWidth="1"/>
    <col min="12558" max="12558" width="10" style="1" customWidth="1"/>
    <col min="12559" max="12800" width="11.42578125" style="1"/>
    <col min="12801" max="12801" width="3.5703125" style="1" customWidth="1"/>
    <col min="12802" max="12802" width="12.140625" style="1" customWidth="1"/>
    <col min="12803" max="12803" width="7.7109375" style="1" customWidth="1"/>
    <col min="12804" max="12804" width="14.140625" style="1" customWidth="1"/>
    <col min="12805" max="12805" width="10.140625" style="1" customWidth="1"/>
    <col min="12806" max="12806" width="6.42578125" style="1" customWidth="1"/>
    <col min="12807" max="12807" width="9.28515625" style="1" customWidth="1"/>
    <col min="12808" max="12808" width="8.42578125" style="1" customWidth="1"/>
    <col min="12809" max="12809" width="9.28515625" style="1" customWidth="1"/>
    <col min="12810" max="12810" width="11.140625" style="1" customWidth="1"/>
    <col min="12811" max="12813" width="11" style="1" customWidth="1"/>
    <col min="12814" max="12814" width="10" style="1" customWidth="1"/>
    <col min="12815" max="13056" width="11.42578125" style="1"/>
    <col min="13057" max="13057" width="3.5703125" style="1" customWidth="1"/>
    <col min="13058" max="13058" width="12.140625" style="1" customWidth="1"/>
    <col min="13059" max="13059" width="7.7109375" style="1" customWidth="1"/>
    <col min="13060" max="13060" width="14.140625" style="1" customWidth="1"/>
    <col min="13061" max="13061" width="10.140625" style="1" customWidth="1"/>
    <col min="13062" max="13062" width="6.42578125" style="1" customWidth="1"/>
    <col min="13063" max="13063" width="9.28515625" style="1" customWidth="1"/>
    <col min="13064" max="13064" width="8.42578125" style="1" customWidth="1"/>
    <col min="13065" max="13065" width="9.28515625" style="1" customWidth="1"/>
    <col min="13066" max="13066" width="11.140625" style="1" customWidth="1"/>
    <col min="13067" max="13069" width="11" style="1" customWidth="1"/>
    <col min="13070" max="13070" width="10" style="1" customWidth="1"/>
    <col min="13071" max="13312" width="11.42578125" style="1"/>
    <col min="13313" max="13313" width="3.5703125" style="1" customWidth="1"/>
    <col min="13314" max="13314" width="12.140625" style="1" customWidth="1"/>
    <col min="13315" max="13315" width="7.7109375" style="1" customWidth="1"/>
    <col min="13316" max="13316" width="14.140625" style="1" customWidth="1"/>
    <col min="13317" max="13317" width="10.140625" style="1" customWidth="1"/>
    <col min="13318" max="13318" width="6.42578125" style="1" customWidth="1"/>
    <col min="13319" max="13319" width="9.28515625" style="1" customWidth="1"/>
    <col min="13320" max="13320" width="8.42578125" style="1" customWidth="1"/>
    <col min="13321" max="13321" width="9.28515625" style="1" customWidth="1"/>
    <col min="13322" max="13322" width="11.140625" style="1" customWidth="1"/>
    <col min="13323" max="13325" width="11" style="1" customWidth="1"/>
    <col min="13326" max="13326" width="10" style="1" customWidth="1"/>
    <col min="13327" max="13568" width="11.42578125" style="1"/>
    <col min="13569" max="13569" width="3.5703125" style="1" customWidth="1"/>
    <col min="13570" max="13570" width="12.140625" style="1" customWidth="1"/>
    <col min="13571" max="13571" width="7.7109375" style="1" customWidth="1"/>
    <col min="13572" max="13572" width="14.140625" style="1" customWidth="1"/>
    <col min="13573" max="13573" width="10.140625" style="1" customWidth="1"/>
    <col min="13574" max="13574" width="6.42578125" style="1" customWidth="1"/>
    <col min="13575" max="13575" width="9.28515625" style="1" customWidth="1"/>
    <col min="13576" max="13576" width="8.42578125" style="1" customWidth="1"/>
    <col min="13577" max="13577" width="9.28515625" style="1" customWidth="1"/>
    <col min="13578" max="13578" width="11.140625" style="1" customWidth="1"/>
    <col min="13579" max="13581" width="11" style="1" customWidth="1"/>
    <col min="13582" max="13582" width="10" style="1" customWidth="1"/>
    <col min="13583" max="13824" width="11.42578125" style="1"/>
    <col min="13825" max="13825" width="3.5703125" style="1" customWidth="1"/>
    <col min="13826" max="13826" width="12.140625" style="1" customWidth="1"/>
    <col min="13827" max="13827" width="7.7109375" style="1" customWidth="1"/>
    <col min="13828" max="13828" width="14.140625" style="1" customWidth="1"/>
    <col min="13829" max="13829" width="10.140625" style="1" customWidth="1"/>
    <col min="13830" max="13830" width="6.42578125" style="1" customWidth="1"/>
    <col min="13831" max="13831" width="9.28515625" style="1" customWidth="1"/>
    <col min="13832" max="13832" width="8.42578125" style="1" customWidth="1"/>
    <col min="13833" max="13833" width="9.28515625" style="1" customWidth="1"/>
    <col min="13834" max="13834" width="11.140625" style="1" customWidth="1"/>
    <col min="13835" max="13837" width="11" style="1" customWidth="1"/>
    <col min="13838" max="13838" width="10" style="1" customWidth="1"/>
    <col min="13839" max="14080" width="11.42578125" style="1"/>
    <col min="14081" max="14081" width="3.5703125" style="1" customWidth="1"/>
    <col min="14082" max="14082" width="12.140625" style="1" customWidth="1"/>
    <col min="14083" max="14083" width="7.7109375" style="1" customWidth="1"/>
    <col min="14084" max="14084" width="14.140625" style="1" customWidth="1"/>
    <col min="14085" max="14085" width="10.140625" style="1" customWidth="1"/>
    <col min="14086" max="14086" width="6.42578125" style="1" customWidth="1"/>
    <col min="14087" max="14087" width="9.28515625" style="1" customWidth="1"/>
    <col min="14088" max="14088" width="8.42578125" style="1" customWidth="1"/>
    <col min="14089" max="14089" width="9.28515625" style="1" customWidth="1"/>
    <col min="14090" max="14090" width="11.140625" style="1" customWidth="1"/>
    <col min="14091" max="14093" width="11" style="1" customWidth="1"/>
    <col min="14094" max="14094" width="10" style="1" customWidth="1"/>
    <col min="14095" max="14336" width="11.42578125" style="1"/>
    <col min="14337" max="14337" width="3.5703125" style="1" customWidth="1"/>
    <col min="14338" max="14338" width="12.140625" style="1" customWidth="1"/>
    <col min="14339" max="14339" width="7.7109375" style="1" customWidth="1"/>
    <col min="14340" max="14340" width="14.140625" style="1" customWidth="1"/>
    <col min="14341" max="14341" width="10.140625" style="1" customWidth="1"/>
    <col min="14342" max="14342" width="6.42578125" style="1" customWidth="1"/>
    <col min="14343" max="14343" width="9.28515625" style="1" customWidth="1"/>
    <col min="14344" max="14344" width="8.42578125" style="1" customWidth="1"/>
    <col min="14345" max="14345" width="9.28515625" style="1" customWidth="1"/>
    <col min="14346" max="14346" width="11.140625" style="1" customWidth="1"/>
    <col min="14347" max="14349" width="11" style="1" customWidth="1"/>
    <col min="14350" max="14350" width="10" style="1" customWidth="1"/>
    <col min="14351" max="14592" width="11.42578125" style="1"/>
    <col min="14593" max="14593" width="3.5703125" style="1" customWidth="1"/>
    <col min="14594" max="14594" width="12.140625" style="1" customWidth="1"/>
    <col min="14595" max="14595" width="7.7109375" style="1" customWidth="1"/>
    <col min="14596" max="14596" width="14.140625" style="1" customWidth="1"/>
    <col min="14597" max="14597" width="10.140625" style="1" customWidth="1"/>
    <col min="14598" max="14598" width="6.42578125" style="1" customWidth="1"/>
    <col min="14599" max="14599" width="9.28515625" style="1" customWidth="1"/>
    <col min="14600" max="14600" width="8.42578125" style="1" customWidth="1"/>
    <col min="14601" max="14601" width="9.28515625" style="1" customWidth="1"/>
    <col min="14602" max="14602" width="11.140625" style="1" customWidth="1"/>
    <col min="14603" max="14605" width="11" style="1" customWidth="1"/>
    <col min="14606" max="14606" width="10" style="1" customWidth="1"/>
    <col min="14607" max="14848" width="11.42578125" style="1"/>
    <col min="14849" max="14849" width="3.5703125" style="1" customWidth="1"/>
    <col min="14850" max="14850" width="12.140625" style="1" customWidth="1"/>
    <col min="14851" max="14851" width="7.7109375" style="1" customWidth="1"/>
    <col min="14852" max="14852" width="14.140625" style="1" customWidth="1"/>
    <col min="14853" max="14853" width="10.140625" style="1" customWidth="1"/>
    <col min="14854" max="14854" width="6.42578125" style="1" customWidth="1"/>
    <col min="14855" max="14855" width="9.28515625" style="1" customWidth="1"/>
    <col min="14856" max="14856" width="8.42578125" style="1" customWidth="1"/>
    <col min="14857" max="14857" width="9.28515625" style="1" customWidth="1"/>
    <col min="14858" max="14858" width="11.140625" style="1" customWidth="1"/>
    <col min="14859" max="14861" width="11" style="1" customWidth="1"/>
    <col min="14862" max="14862" width="10" style="1" customWidth="1"/>
    <col min="14863" max="15104" width="11.42578125" style="1"/>
    <col min="15105" max="15105" width="3.5703125" style="1" customWidth="1"/>
    <col min="15106" max="15106" width="12.140625" style="1" customWidth="1"/>
    <col min="15107" max="15107" width="7.7109375" style="1" customWidth="1"/>
    <col min="15108" max="15108" width="14.140625" style="1" customWidth="1"/>
    <col min="15109" max="15109" width="10.140625" style="1" customWidth="1"/>
    <col min="15110" max="15110" width="6.42578125" style="1" customWidth="1"/>
    <col min="15111" max="15111" width="9.28515625" style="1" customWidth="1"/>
    <col min="15112" max="15112" width="8.42578125" style="1" customWidth="1"/>
    <col min="15113" max="15113" width="9.28515625" style="1" customWidth="1"/>
    <col min="15114" max="15114" width="11.140625" style="1" customWidth="1"/>
    <col min="15115" max="15117" width="11" style="1" customWidth="1"/>
    <col min="15118" max="15118" width="10" style="1" customWidth="1"/>
    <col min="15119" max="15360" width="11.42578125" style="1"/>
    <col min="15361" max="15361" width="3.5703125" style="1" customWidth="1"/>
    <col min="15362" max="15362" width="12.140625" style="1" customWidth="1"/>
    <col min="15363" max="15363" width="7.7109375" style="1" customWidth="1"/>
    <col min="15364" max="15364" width="14.140625" style="1" customWidth="1"/>
    <col min="15365" max="15365" width="10.140625" style="1" customWidth="1"/>
    <col min="15366" max="15366" width="6.42578125" style="1" customWidth="1"/>
    <col min="15367" max="15367" width="9.28515625" style="1" customWidth="1"/>
    <col min="15368" max="15368" width="8.42578125" style="1" customWidth="1"/>
    <col min="15369" max="15369" width="9.28515625" style="1" customWidth="1"/>
    <col min="15370" max="15370" width="11.140625" style="1" customWidth="1"/>
    <col min="15371" max="15373" width="11" style="1" customWidth="1"/>
    <col min="15374" max="15374" width="10" style="1" customWidth="1"/>
    <col min="15375" max="15616" width="11.42578125" style="1"/>
    <col min="15617" max="15617" width="3.5703125" style="1" customWidth="1"/>
    <col min="15618" max="15618" width="12.140625" style="1" customWidth="1"/>
    <col min="15619" max="15619" width="7.7109375" style="1" customWidth="1"/>
    <col min="15620" max="15620" width="14.140625" style="1" customWidth="1"/>
    <col min="15621" max="15621" width="10.140625" style="1" customWidth="1"/>
    <col min="15622" max="15622" width="6.42578125" style="1" customWidth="1"/>
    <col min="15623" max="15623" width="9.28515625" style="1" customWidth="1"/>
    <col min="15624" max="15624" width="8.42578125" style="1" customWidth="1"/>
    <col min="15625" max="15625" width="9.28515625" style="1" customWidth="1"/>
    <col min="15626" max="15626" width="11.140625" style="1" customWidth="1"/>
    <col min="15627" max="15629" width="11" style="1" customWidth="1"/>
    <col min="15630" max="15630" width="10" style="1" customWidth="1"/>
    <col min="15631" max="15872" width="11.42578125" style="1"/>
    <col min="15873" max="15873" width="3.5703125" style="1" customWidth="1"/>
    <col min="15874" max="15874" width="12.140625" style="1" customWidth="1"/>
    <col min="15875" max="15875" width="7.7109375" style="1" customWidth="1"/>
    <col min="15876" max="15876" width="14.140625" style="1" customWidth="1"/>
    <col min="15877" max="15877" width="10.140625" style="1" customWidth="1"/>
    <col min="15878" max="15878" width="6.42578125" style="1" customWidth="1"/>
    <col min="15879" max="15879" width="9.28515625" style="1" customWidth="1"/>
    <col min="15880" max="15880" width="8.42578125" style="1" customWidth="1"/>
    <col min="15881" max="15881" width="9.28515625" style="1" customWidth="1"/>
    <col min="15882" max="15882" width="11.140625" style="1" customWidth="1"/>
    <col min="15883" max="15885" width="11" style="1" customWidth="1"/>
    <col min="15886" max="15886" width="10" style="1" customWidth="1"/>
    <col min="15887" max="16128" width="11.42578125" style="1"/>
    <col min="16129" max="16129" width="3.5703125" style="1" customWidth="1"/>
    <col min="16130" max="16130" width="12.140625" style="1" customWidth="1"/>
    <col min="16131" max="16131" width="7.7109375" style="1" customWidth="1"/>
    <col min="16132" max="16132" width="14.140625" style="1" customWidth="1"/>
    <col min="16133" max="16133" width="10.140625" style="1" customWidth="1"/>
    <col min="16134" max="16134" width="6.42578125" style="1" customWidth="1"/>
    <col min="16135" max="16135" width="9.28515625" style="1" customWidth="1"/>
    <col min="16136" max="16136" width="8.42578125" style="1" customWidth="1"/>
    <col min="16137" max="16137" width="9.28515625" style="1" customWidth="1"/>
    <col min="16138" max="16138" width="11.140625" style="1" customWidth="1"/>
    <col min="16139" max="16141" width="11" style="1" customWidth="1"/>
    <col min="16142" max="16142" width="10" style="1" customWidth="1"/>
    <col min="16143" max="16384" width="11.42578125" style="1"/>
  </cols>
  <sheetData>
    <row r="1" spans="1:29" x14ac:dyDescent="0.2">
      <c r="A1" s="43"/>
      <c r="B1" s="8"/>
      <c r="C1" s="8"/>
      <c r="D1" s="8"/>
      <c r="E1" s="8"/>
      <c r="F1" s="8"/>
      <c r="G1" s="8"/>
      <c r="H1" s="8"/>
      <c r="I1" s="8"/>
      <c r="J1" s="8"/>
      <c r="K1" s="182"/>
      <c r="L1" s="182"/>
      <c r="M1" s="182"/>
      <c r="N1" s="8"/>
      <c r="O1" s="267"/>
      <c r="P1" s="8"/>
      <c r="Q1" s="8"/>
      <c r="R1" s="8"/>
      <c r="S1" s="8"/>
      <c r="T1" s="8"/>
      <c r="U1" s="8"/>
      <c r="V1" s="8"/>
      <c r="W1" s="8"/>
      <c r="X1" s="8"/>
      <c r="Y1" s="8"/>
      <c r="Z1" s="8"/>
      <c r="AA1" s="8"/>
      <c r="AB1" s="8"/>
      <c r="AC1" s="8"/>
    </row>
    <row r="2" spans="1:29" x14ac:dyDescent="0.2">
      <c r="A2" s="43"/>
      <c r="B2" s="199"/>
      <c r="C2" s="199"/>
      <c r="D2" s="199"/>
      <c r="E2" s="199"/>
      <c r="F2" s="199"/>
      <c r="G2" s="199"/>
      <c r="H2" s="199"/>
      <c r="I2" s="199"/>
      <c r="J2" s="199"/>
      <c r="N2" s="43"/>
      <c r="O2" s="267"/>
      <c r="P2" s="8"/>
      <c r="Q2" s="8"/>
      <c r="R2" s="8"/>
      <c r="S2" s="8"/>
      <c r="T2" s="8"/>
      <c r="U2" s="8"/>
      <c r="V2" s="8"/>
      <c r="W2" s="8"/>
      <c r="X2" s="8"/>
      <c r="Y2" s="8"/>
      <c r="Z2" s="8"/>
      <c r="AA2" s="8"/>
      <c r="AB2" s="8"/>
      <c r="AC2" s="8"/>
    </row>
    <row r="3" spans="1:29" ht="20.25" x14ac:dyDescent="0.3">
      <c r="A3" s="3"/>
      <c r="B3" s="215" t="s">
        <v>838</v>
      </c>
      <c r="C3" s="580" t="s">
        <v>839</v>
      </c>
      <c r="D3" s="580"/>
      <c r="E3" s="4" t="s">
        <v>394</v>
      </c>
      <c r="F3" s="583" t="s">
        <v>395</v>
      </c>
      <c r="G3" s="583"/>
      <c r="H3" s="583"/>
      <c r="I3" s="583"/>
      <c r="J3" s="5" t="s">
        <v>133</v>
      </c>
      <c r="N3" s="3"/>
      <c r="O3" s="173"/>
      <c r="P3" s="8"/>
      <c r="Q3" s="8"/>
      <c r="R3" s="8"/>
      <c r="S3" s="8"/>
      <c r="T3" s="8"/>
      <c r="U3" s="8"/>
      <c r="V3" s="8"/>
      <c r="W3" s="8"/>
      <c r="X3" s="8"/>
      <c r="Y3" s="8"/>
      <c r="Z3" s="8"/>
      <c r="AA3" s="8"/>
      <c r="AB3" s="8"/>
      <c r="AC3" s="8"/>
    </row>
    <row r="4" spans="1:29" x14ac:dyDescent="0.2">
      <c r="A4" s="3"/>
      <c r="B4" s="586" t="s">
        <v>1260</v>
      </c>
      <c r="C4" s="586"/>
      <c r="D4" s="587"/>
      <c r="E4" s="587"/>
      <c r="F4" s="584"/>
      <c r="G4" s="584"/>
      <c r="H4" s="584"/>
      <c r="I4" s="584"/>
      <c r="J4" s="212"/>
      <c r="N4" s="3"/>
      <c r="O4" s="173"/>
      <c r="P4" s="8"/>
      <c r="Q4" s="8"/>
      <c r="R4" s="8"/>
      <c r="S4" s="8"/>
      <c r="T4" s="8"/>
      <c r="U4" s="8"/>
      <c r="V4" s="8"/>
      <c r="W4" s="8"/>
      <c r="X4" s="8"/>
      <c r="Y4" s="8"/>
      <c r="Z4" s="8"/>
      <c r="AA4" s="8"/>
      <c r="AB4" s="8"/>
      <c r="AC4" s="8"/>
    </row>
    <row r="5" spans="1:29" x14ac:dyDescent="0.2">
      <c r="A5" s="3"/>
      <c r="B5" s="588"/>
      <c r="C5" s="588"/>
      <c r="D5" s="589">
        <f ca="1">TODAY()</f>
        <v>43941</v>
      </c>
      <c r="E5" s="589"/>
      <c r="F5" s="584" t="s">
        <v>835</v>
      </c>
      <c r="G5" s="584"/>
      <c r="H5" s="584"/>
      <c r="I5" s="584"/>
      <c r="J5" s="584"/>
      <c r="N5" s="3"/>
      <c r="O5" s="173"/>
      <c r="P5" s="8"/>
      <c r="Q5" s="8"/>
      <c r="R5" s="8"/>
      <c r="S5" s="8"/>
      <c r="T5" s="8"/>
      <c r="U5" s="8"/>
      <c r="V5" s="8"/>
      <c r="W5" s="8"/>
      <c r="X5" s="8"/>
      <c r="Y5" s="8"/>
      <c r="Z5" s="8"/>
      <c r="AA5" s="8"/>
      <c r="AB5" s="8"/>
      <c r="AC5" s="8"/>
    </row>
    <row r="6" spans="1:29" s="2" customFormat="1" ht="12" x14ac:dyDescent="0.2">
      <c r="A6" s="9"/>
      <c r="B6" s="568"/>
      <c r="C6" s="568"/>
      <c r="D6" s="568"/>
      <c r="E6" s="568"/>
      <c r="F6" s="585" t="s">
        <v>646</v>
      </c>
      <c r="G6" s="585"/>
      <c r="H6" s="585"/>
      <c r="I6" s="585"/>
      <c r="J6" s="585"/>
      <c r="K6" s="183"/>
      <c r="L6" s="183"/>
      <c r="M6" s="183"/>
      <c r="N6" s="9"/>
      <c r="O6" s="9"/>
      <c r="P6" s="9"/>
      <c r="Q6" s="9"/>
      <c r="R6" s="9"/>
      <c r="S6" s="9"/>
      <c r="T6" s="9"/>
      <c r="U6" s="9"/>
      <c r="V6" s="9"/>
      <c r="W6" s="9"/>
      <c r="X6" s="9"/>
      <c r="Y6" s="9"/>
      <c r="Z6" s="9"/>
      <c r="AA6" s="9"/>
      <c r="AB6" s="9"/>
      <c r="AC6" s="9"/>
    </row>
    <row r="7" spans="1:29" s="2" customFormat="1" thickBot="1" x14ac:dyDescent="0.25">
      <c r="A7" s="9"/>
      <c r="B7" s="176"/>
      <c r="C7" s="176"/>
      <c r="D7" s="176"/>
      <c r="E7" s="176"/>
      <c r="F7" s="177"/>
      <c r="G7" s="177"/>
      <c r="H7" s="177"/>
      <c r="I7" s="177"/>
      <c r="J7" s="177"/>
      <c r="K7" s="183"/>
      <c r="L7" s="183"/>
      <c r="M7" s="183"/>
      <c r="N7" s="9"/>
      <c r="O7" s="9"/>
      <c r="P7" s="9"/>
      <c r="Q7" s="9"/>
      <c r="R7" s="9"/>
      <c r="S7" s="9"/>
      <c r="T7" s="9"/>
      <c r="U7" s="9"/>
      <c r="V7" s="9"/>
      <c r="W7" s="9"/>
      <c r="X7" s="9"/>
      <c r="Y7" s="9"/>
      <c r="Z7" s="9"/>
      <c r="AA7" s="9"/>
      <c r="AB7" s="9"/>
      <c r="AC7" s="9"/>
    </row>
    <row r="8" spans="1:29" ht="14.25" thickTop="1" thickBot="1" x14ac:dyDescent="0.25">
      <c r="A8" s="3"/>
      <c r="B8" s="10" t="s">
        <v>843</v>
      </c>
      <c r="C8" s="348"/>
      <c r="D8" s="349" t="str">
        <f>D35</f>
        <v>Virement</v>
      </c>
      <c r="E8" s="11" t="s">
        <v>665</v>
      </c>
      <c r="F8" s="12"/>
      <c r="G8" s="579" t="s">
        <v>396</v>
      </c>
      <c r="H8" s="579"/>
      <c r="I8" s="577">
        <f ca="1">SUM(D5+10)</f>
        <v>43951</v>
      </c>
      <c r="J8" s="578"/>
      <c r="N8" s="3"/>
      <c r="O8" s="173"/>
      <c r="P8" s="8"/>
      <c r="Q8" s="8"/>
      <c r="R8" s="8"/>
      <c r="S8" s="8"/>
      <c r="T8" s="8"/>
      <c r="U8" s="8"/>
      <c r="V8" s="8"/>
      <c r="W8" s="8"/>
      <c r="X8" s="8"/>
      <c r="Y8" s="8"/>
      <c r="Z8" s="8"/>
      <c r="AA8" s="8"/>
      <c r="AB8" s="8"/>
      <c r="AC8" s="8"/>
    </row>
    <row r="9" spans="1:29" ht="13.5" thickBot="1" x14ac:dyDescent="0.25">
      <c r="A9" s="3"/>
      <c r="B9" s="211" t="s">
        <v>397</v>
      </c>
      <c r="C9" s="569"/>
      <c r="D9" s="569"/>
      <c r="E9" s="569"/>
      <c r="F9" s="569"/>
      <c r="G9" s="569"/>
      <c r="H9" s="569"/>
      <c r="I9" s="569"/>
      <c r="J9" s="570"/>
      <c r="N9" s="3"/>
      <c r="O9" s="173"/>
      <c r="P9" s="8"/>
      <c r="Q9" s="8"/>
      <c r="R9" s="8"/>
      <c r="S9" s="8"/>
      <c r="T9" s="8"/>
      <c r="U9" s="8"/>
      <c r="V9" s="8"/>
      <c r="W9" s="8"/>
      <c r="X9" s="8"/>
      <c r="Y9" s="8"/>
      <c r="Z9" s="8"/>
      <c r="AA9" s="8"/>
      <c r="AB9" s="8"/>
      <c r="AC9" s="8"/>
    </row>
    <row r="10" spans="1:29" ht="14.25" thickTop="1" thickBot="1" x14ac:dyDescent="0.25">
      <c r="A10" s="3"/>
      <c r="B10" s="205" t="str">
        <f>B3</f>
        <v>Facture</v>
      </c>
      <c r="C10" s="206" t="s">
        <v>840</v>
      </c>
      <c r="D10" s="208"/>
      <c r="E10" s="209" t="str">
        <f>IF(D10&lt;&gt;"",D5+30,"")</f>
        <v/>
      </c>
      <c r="F10" s="571"/>
      <c r="G10" s="571"/>
      <c r="H10" s="210" t="s">
        <v>842</v>
      </c>
      <c r="I10" s="581">
        <f ca="1">TODAY()</f>
        <v>43941</v>
      </c>
      <c r="J10" s="582"/>
      <c r="K10" s="200"/>
      <c r="L10" s="200"/>
      <c r="M10" s="200"/>
      <c r="N10" s="198"/>
      <c r="O10" s="173"/>
      <c r="P10" s="8"/>
      <c r="Q10" s="8"/>
      <c r="R10" s="8"/>
      <c r="S10" s="8"/>
      <c r="T10" s="8"/>
      <c r="U10" s="8"/>
      <c r="V10" s="8"/>
      <c r="W10" s="8"/>
      <c r="X10" s="8"/>
      <c r="Y10" s="8"/>
      <c r="Z10" s="8"/>
      <c r="AA10" s="8"/>
      <c r="AB10" s="8"/>
      <c r="AC10" s="8"/>
    </row>
    <row r="11" spans="1:29" ht="23.25" thickBot="1" x14ac:dyDescent="0.25">
      <c r="A11" s="3"/>
      <c r="B11" s="13" t="s">
        <v>401</v>
      </c>
      <c r="C11" s="14" t="s">
        <v>402</v>
      </c>
      <c r="D11" s="572" t="s">
        <v>403</v>
      </c>
      <c r="E11" s="573"/>
      <c r="F11" s="15" t="s">
        <v>404</v>
      </c>
      <c r="G11" s="16" t="s">
        <v>405</v>
      </c>
      <c r="H11" s="572" t="s">
        <v>406</v>
      </c>
      <c r="I11" s="574"/>
      <c r="J11" s="17" t="s">
        <v>407</v>
      </c>
      <c r="K11" s="207" t="s">
        <v>836</v>
      </c>
      <c r="L11" s="207"/>
      <c r="N11" s="3"/>
      <c r="O11" s="173"/>
      <c r="P11" s="8"/>
      <c r="Q11" s="8"/>
      <c r="R11" s="8"/>
      <c r="S11" s="8"/>
      <c r="T11" s="8"/>
      <c r="U11" s="8"/>
      <c r="V11" s="8"/>
      <c r="W11" s="8"/>
      <c r="X11" s="8"/>
      <c r="Y11" s="8"/>
      <c r="Z11" s="8"/>
      <c r="AA11" s="8"/>
      <c r="AB11" s="8"/>
      <c r="AC11" s="8"/>
    </row>
    <row r="12" spans="1:29" ht="13.5" thickBot="1" x14ac:dyDescent="0.25">
      <c r="A12" s="3"/>
      <c r="B12" s="18" t="str">
        <f t="shared" ref="B12:B32" ca="1" si="0">FormP</f>
        <v/>
      </c>
      <c r="C12" s="19"/>
      <c r="D12" s="575"/>
      <c r="E12" s="576"/>
      <c r="F12" s="107" t="s">
        <v>857</v>
      </c>
      <c r="G12" s="20" t="str">
        <f t="shared" ref="G12:G24" ca="1" si="1">IF(B12&lt;&gt;"",VLOOKUP(B12,CodeDP,4,FALSE),"")</f>
        <v/>
      </c>
      <c r="H12" s="21"/>
      <c r="I12" s="22" t="str">
        <f t="shared" ref="I12:I32" si="2">IF(AND(C12&lt;&gt;"",D12&lt;&gt;"",H12),C12*G12*H12,"")</f>
        <v/>
      </c>
      <c r="J12" s="23" t="str">
        <f t="shared" ref="J12:J32" ca="1" si="3">IF(AND(B12&lt;&gt;"",G12&lt;&gt;"",F12&lt;&gt;""),(G12*C12)-I12,"")</f>
        <v/>
      </c>
      <c r="K12" s="213" t="s">
        <v>837</v>
      </c>
      <c r="L12" s="214" t="s">
        <v>841</v>
      </c>
      <c r="N12" s="3"/>
      <c r="O12" s="173"/>
      <c r="P12" s="8"/>
      <c r="Q12" s="8"/>
      <c r="R12" s="8"/>
      <c r="S12" s="8"/>
      <c r="T12" s="8"/>
      <c r="U12" s="8"/>
      <c r="V12" s="8"/>
      <c r="W12" s="8"/>
      <c r="X12" s="8"/>
      <c r="Y12" s="8"/>
      <c r="Z12" s="8"/>
      <c r="AA12" s="8"/>
      <c r="AB12" s="8"/>
      <c r="AC12" s="8"/>
    </row>
    <row r="13" spans="1:29" x14ac:dyDescent="0.2">
      <c r="A13" s="3"/>
      <c r="B13" s="18" t="str">
        <f t="shared" ca="1" si="0"/>
        <v/>
      </c>
      <c r="C13" s="19"/>
      <c r="D13" s="566"/>
      <c r="E13" s="567"/>
      <c r="F13" s="108" t="str">
        <f>IF(AND(C13&lt;&gt;"",D13&lt;&gt;""),$F$12,"")</f>
        <v/>
      </c>
      <c r="G13" s="20" t="str">
        <f t="shared" ca="1" si="1"/>
        <v/>
      </c>
      <c r="H13" s="21"/>
      <c r="I13" s="22" t="str">
        <f t="shared" si="2"/>
        <v/>
      </c>
      <c r="J13" s="23" t="str">
        <f t="shared" ca="1" si="3"/>
        <v/>
      </c>
      <c r="K13" s="214" t="s">
        <v>838</v>
      </c>
      <c r="L13" s="184"/>
      <c r="N13" s="3"/>
      <c r="O13" s="173"/>
      <c r="P13" s="8"/>
      <c r="Q13" s="8"/>
      <c r="R13" s="8"/>
      <c r="S13" s="8"/>
      <c r="T13" s="8"/>
      <c r="U13" s="8"/>
      <c r="V13" s="8"/>
      <c r="W13" s="8"/>
      <c r="X13" s="8"/>
      <c r="Y13" s="8"/>
      <c r="Z13" s="8"/>
      <c r="AA13" s="8"/>
      <c r="AB13" s="8"/>
      <c r="AC13" s="8"/>
    </row>
    <row r="14" spans="1:29" x14ac:dyDescent="0.2">
      <c r="A14" s="3"/>
      <c r="B14" s="18" t="str">
        <f t="shared" ca="1" si="0"/>
        <v/>
      </c>
      <c r="C14" s="19"/>
      <c r="D14" s="566"/>
      <c r="E14" s="567"/>
      <c r="F14" s="108" t="str">
        <f t="shared" ref="F14:F34" si="4">IF(AND(C14&lt;&gt;"",D14&lt;&gt;""),$F$12,"")</f>
        <v/>
      </c>
      <c r="G14" s="20" t="str">
        <f t="shared" ca="1" si="1"/>
        <v/>
      </c>
      <c r="H14" s="21"/>
      <c r="I14" s="22" t="str">
        <f t="shared" si="2"/>
        <v/>
      </c>
      <c r="J14" s="23" t="str">
        <f t="shared" ca="1" si="3"/>
        <v/>
      </c>
      <c r="L14" s="184"/>
      <c r="M14" s="184"/>
      <c r="N14" s="3"/>
      <c r="O14" s="173"/>
      <c r="P14" s="8"/>
      <c r="Q14" s="8"/>
      <c r="R14" s="8"/>
      <c r="S14" s="8"/>
      <c r="T14" s="8"/>
      <c r="U14" s="8"/>
      <c r="V14" s="8"/>
      <c r="W14" s="8"/>
      <c r="X14" s="8"/>
      <c r="Y14" s="8"/>
      <c r="Z14" s="8"/>
      <c r="AA14" s="8"/>
      <c r="AB14" s="8"/>
      <c r="AC14" s="8"/>
    </row>
    <row r="15" spans="1:29" x14ac:dyDescent="0.2">
      <c r="A15" s="3"/>
      <c r="B15" s="18" t="str">
        <f t="shared" ca="1" si="0"/>
        <v/>
      </c>
      <c r="C15" s="19"/>
      <c r="D15" s="566"/>
      <c r="E15" s="567"/>
      <c r="F15" s="108" t="str">
        <f t="shared" si="4"/>
        <v/>
      </c>
      <c r="G15" s="20" t="str">
        <f t="shared" ca="1" si="1"/>
        <v/>
      </c>
      <c r="H15" s="21"/>
      <c r="I15" s="22" t="str">
        <f t="shared" si="2"/>
        <v/>
      </c>
      <c r="J15" s="23" t="str">
        <f t="shared" ca="1" si="3"/>
        <v/>
      </c>
      <c r="L15" s="184"/>
      <c r="M15" s="184"/>
      <c r="N15" s="3"/>
      <c r="O15" s="173"/>
      <c r="P15" s="8"/>
      <c r="Q15" s="8"/>
      <c r="R15" s="8"/>
      <c r="S15" s="8"/>
      <c r="T15" s="8"/>
      <c r="U15" s="8"/>
      <c r="V15" s="8"/>
      <c r="W15" s="8"/>
      <c r="X15" s="8"/>
      <c r="Y15" s="8"/>
      <c r="Z15" s="8"/>
      <c r="AA15" s="8"/>
      <c r="AB15" s="8"/>
      <c r="AC15" s="8"/>
    </row>
    <row r="16" spans="1:29" x14ac:dyDescent="0.2">
      <c r="A16" s="3"/>
      <c r="B16" s="18" t="str">
        <f t="shared" ca="1" si="0"/>
        <v/>
      </c>
      <c r="C16" s="19"/>
      <c r="D16" s="566"/>
      <c r="E16" s="567"/>
      <c r="F16" s="108" t="str">
        <f t="shared" si="4"/>
        <v/>
      </c>
      <c r="G16" s="20" t="str">
        <f t="shared" ca="1" si="1"/>
        <v/>
      </c>
      <c r="H16" s="21"/>
      <c r="I16" s="22" t="str">
        <f t="shared" si="2"/>
        <v/>
      </c>
      <c r="J16" s="23" t="str">
        <f t="shared" ca="1" si="3"/>
        <v/>
      </c>
      <c r="K16" s="185"/>
      <c r="L16" s="185"/>
      <c r="M16" s="185"/>
      <c r="N16" s="3"/>
      <c r="O16" s="173"/>
      <c r="P16" s="8"/>
      <c r="Q16" s="8"/>
      <c r="R16" s="8"/>
      <c r="S16" s="8"/>
      <c r="T16" s="8"/>
      <c r="U16" s="8"/>
      <c r="V16" s="8"/>
      <c r="W16" s="8"/>
      <c r="X16" s="8"/>
      <c r="Y16" s="8"/>
      <c r="Z16" s="8"/>
      <c r="AA16" s="8"/>
      <c r="AB16" s="8"/>
      <c r="AC16" s="8"/>
    </row>
    <row r="17" spans="1:29" x14ac:dyDescent="0.2">
      <c r="A17" s="3"/>
      <c r="B17" s="18" t="str">
        <f t="shared" ca="1" si="0"/>
        <v/>
      </c>
      <c r="C17" s="19"/>
      <c r="D17" s="566"/>
      <c r="E17" s="567"/>
      <c r="F17" s="108" t="str">
        <f t="shared" ref="F17:F22" si="5">IF(AND(C17&lt;&gt;"",D17&lt;&gt;""),$F$12,"")</f>
        <v/>
      </c>
      <c r="G17" s="20" t="str">
        <f t="shared" ref="G17:G22" ca="1" si="6">IF(B17&lt;&gt;"",VLOOKUP(B17,CodeDP,4,FALSE),"")</f>
        <v/>
      </c>
      <c r="H17" s="21"/>
      <c r="I17" s="22" t="str">
        <f t="shared" ref="I17:I22" si="7">IF(AND(C17&lt;&gt;"",D17&lt;&gt;"",H17),C17*G17*H17,"")</f>
        <v/>
      </c>
      <c r="J17" s="23" t="str">
        <f t="shared" ref="J17:J22" ca="1" si="8">IF(AND(B17&lt;&gt;"",G17&lt;&gt;"",F17&lt;&gt;""),(G17*C17)-I17,"")</f>
        <v/>
      </c>
      <c r="K17" s="186" t="s">
        <v>398</v>
      </c>
      <c r="L17" s="187" t="s">
        <v>399</v>
      </c>
      <c r="M17" s="187" t="s">
        <v>400</v>
      </c>
      <c r="N17" s="3"/>
      <c r="O17" s="173"/>
      <c r="P17" s="8"/>
      <c r="Q17" s="8"/>
      <c r="R17" s="8"/>
      <c r="S17" s="8"/>
      <c r="T17" s="8"/>
      <c r="U17" s="8"/>
      <c r="V17" s="8"/>
      <c r="W17" s="8"/>
      <c r="X17" s="8"/>
      <c r="Y17" s="8"/>
      <c r="Z17" s="8"/>
      <c r="AA17" s="8"/>
      <c r="AB17" s="8"/>
      <c r="AC17" s="8"/>
    </row>
    <row r="18" spans="1:29" x14ac:dyDescent="0.2">
      <c r="A18" s="3"/>
      <c r="B18" s="18" t="str">
        <f t="shared" ca="1" si="0"/>
        <v/>
      </c>
      <c r="C18" s="19"/>
      <c r="D18" s="566"/>
      <c r="E18" s="567"/>
      <c r="F18" s="108" t="str">
        <f t="shared" si="5"/>
        <v/>
      </c>
      <c r="G18" s="20" t="str">
        <f t="shared" ca="1" si="6"/>
        <v/>
      </c>
      <c r="H18" s="21"/>
      <c r="I18" s="22" t="str">
        <f t="shared" si="7"/>
        <v/>
      </c>
      <c r="J18" s="23" t="str">
        <f t="shared" ca="1" si="8"/>
        <v/>
      </c>
      <c r="K18" s="188"/>
      <c r="L18" s="189"/>
      <c r="M18" s="189"/>
      <c r="N18" s="3"/>
      <c r="O18" s="173"/>
      <c r="P18" s="8"/>
      <c r="Q18" s="8"/>
      <c r="R18" s="8"/>
      <c r="S18" s="8"/>
      <c r="T18" s="8"/>
      <c r="U18" s="8"/>
      <c r="V18" s="8"/>
      <c r="W18" s="8"/>
      <c r="X18" s="8"/>
      <c r="Y18" s="8"/>
      <c r="Z18" s="8"/>
      <c r="AA18" s="8"/>
      <c r="AB18" s="8"/>
      <c r="AC18" s="8"/>
    </row>
    <row r="19" spans="1:29" x14ac:dyDescent="0.2">
      <c r="A19" s="3"/>
      <c r="B19" s="18" t="str">
        <f t="shared" ca="1" si="0"/>
        <v/>
      </c>
      <c r="C19" s="19"/>
      <c r="D19" s="566"/>
      <c r="E19" s="567"/>
      <c r="F19" s="108" t="str">
        <f t="shared" si="5"/>
        <v/>
      </c>
      <c r="G19" s="20" t="str">
        <f t="shared" ca="1" si="6"/>
        <v/>
      </c>
      <c r="H19" s="21"/>
      <c r="I19" s="22" t="str">
        <f t="shared" si="7"/>
        <v/>
      </c>
      <c r="J19" s="23" t="str">
        <f t="shared" ca="1" si="8"/>
        <v/>
      </c>
      <c r="K19" s="190">
        <f>IF('DonnesP-Sajade'!C3,'DonnesP-Sajade'!C3,"")</f>
        <v>0.1</v>
      </c>
      <c r="L19" s="190">
        <f>IF('DonnesP-Sajade'!C4,'DonnesP-Sajade'!C4,"")</f>
        <v>0.2</v>
      </c>
      <c r="M19" s="191" t="s">
        <v>408</v>
      </c>
      <c r="N19" s="3"/>
      <c r="O19" s="173"/>
      <c r="P19" s="8"/>
      <c r="Q19" s="8"/>
      <c r="R19" s="8"/>
      <c r="S19" s="8"/>
      <c r="T19" s="8"/>
      <c r="U19" s="8"/>
      <c r="V19" s="8"/>
      <c r="W19" s="8"/>
      <c r="X19" s="8"/>
      <c r="Y19" s="8"/>
      <c r="Z19" s="8"/>
      <c r="AA19" s="8"/>
      <c r="AB19" s="8"/>
      <c r="AC19" s="8"/>
    </row>
    <row r="20" spans="1:29" x14ac:dyDescent="0.2">
      <c r="A20" s="3"/>
      <c r="B20" s="18" t="str">
        <f t="shared" ca="1" si="0"/>
        <v/>
      </c>
      <c r="C20" s="19"/>
      <c r="D20" s="566"/>
      <c r="E20" s="567"/>
      <c r="F20" s="108" t="str">
        <f t="shared" si="5"/>
        <v/>
      </c>
      <c r="G20" s="20" t="str">
        <f t="shared" ca="1" si="6"/>
        <v/>
      </c>
      <c r="H20" s="21"/>
      <c r="I20" s="22" t="str">
        <f t="shared" si="7"/>
        <v/>
      </c>
      <c r="J20" s="23" t="str">
        <f t="shared" ca="1" si="8"/>
        <v/>
      </c>
      <c r="K20" s="192" t="str">
        <f t="shared" ref="K20:K42" ca="1" si="9">IF(AND(J12&lt;&gt;"",F12="P"),J12,"")</f>
        <v/>
      </c>
      <c r="L20" s="192" t="str">
        <f t="shared" ref="L20:L42" ca="1" si="10">IF(AND(J12&lt;&gt;"",F12="V"),J12,"")</f>
        <v/>
      </c>
      <c r="M20" s="192" t="str">
        <f t="shared" ref="M20:M40" ca="1" si="11">IF(AND(J12&lt;&gt;"",F12=0),J12,"")</f>
        <v/>
      </c>
      <c r="N20" s="3"/>
      <c r="O20" s="173"/>
      <c r="P20" s="8"/>
      <c r="Q20" s="8"/>
      <c r="R20" s="8"/>
      <c r="S20" s="8"/>
      <c r="T20" s="8"/>
      <c r="U20" s="8"/>
      <c r="V20" s="8"/>
      <c r="W20" s="8"/>
      <c r="X20" s="8"/>
      <c r="Y20" s="8"/>
      <c r="Z20" s="8"/>
      <c r="AA20" s="8"/>
      <c r="AB20" s="8"/>
      <c r="AC20" s="8"/>
    </row>
    <row r="21" spans="1:29" x14ac:dyDescent="0.2">
      <c r="A21" s="3"/>
      <c r="B21" s="18" t="str">
        <f t="shared" ca="1" si="0"/>
        <v/>
      </c>
      <c r="C21" s="19"/>
      <c r="D21" s="566"/>
      <c r="E21" s="567"/>
      <c r="F21" s="108" t="str">
        <f t="shared" si="5"/>
        <v/>
      </c>
      <c r="G21" s="20" t="str">
        <f t="shared" ca="1" si="6"/>
        <v/>
      </c>
      <c r="H21" s="21"/>
      <c r="I21" s="22" t="str">
        <f t="shared" si="7"/>
        <v/>
      </c>
      <c r="J21" s="23" t="str">
        <f t="shared" ca="1" si="8"/>
        <v/>
      </c>
      <c r="K21" s="192" t="str">
        <f t="shared" ca="1" si="9"/>
        <v/>
      </c>
      <c r="L21" s="192" t="str">
        <f t="shared" ca="1" si="10"/>
        <v/>
      </c>
      <c r="M21" s="192" t="str">
        <f t="shared" ca="1" si="11"/>
        <v/>
      </c>
      <c r="N21" s="3"/>
      <c r="O21" s="173"/>
      <c r="P21" s="8"/>
      <c r="Q21" s="8"/>
      <c r="R21" s="8"/>
      <c r="S21" s="8"/>
      <c r="T21" s="8"/>
      <c r="U21" s="8"/>
      <c r="V21" s="8"/>
      <c r="W21" s="8"/>
      <c r="X21" s="8"/>
      <c r="Y21" s="8"/>
      <c r="Z21" s="8"/>
      <c r="AA21" s="8"/>
      <c r="AB21" s="8"/>
      <c r="AC21" s="8"/>
    </row>
    <row r="22" spans="1:29" x14ac:dyDescent="0.2">
      <c r="A22" s="3"/>
      <c r="B22" s="18" t="str">
        <f t="shared" ca="1" si="0"/>
        <v/>
      </c>
      <c r="C22" s="19"/>
      <c r="D22" s="566"/>
      <c r="E22" s="567"/>
      <c r="F22" s="108" t="str">
        <f t="shared" si="5"/>
        <v/>
      </c>
      <c r="G22" s="20" t="str">
        <f t="shared" ca="1" si="6"/>
        <v/>
      </c>
      <c r="H22" s="21"/>
      <c r="I22" s="22" t="str">
        <f t="shared" si="7"/>
        <v/>
      </c>
      <c r="J22" s="23" t="str">
        <f t="shared" ca="1" si="8"/>
        <v/>
      </c>
      <c r="K22" s="192" t="str">
        <f t="shared" ca="1" si="9"/>
        <v/>
      </c>
      <c r="L22" s="192" t="str">
        <f t="shared" ca="1" si="10"/>
        <v/>
      </c>
      <c r="M22" s="192" t="str">
        <f t="shared" ca="1" si="11"/>
        <v/>
      </c>
      <c r="N22" s="3"/>
      <c r="O22" s="173"/>
      <c r="P22" s="8"/>
      <c r="Q22" s="8"/>
      <c r="R22" s="8"/>
      <c r="S22" s="8"/>
      <c r="T22" s="8"/>
      <c r="U22" s="8"/>
      <c r="V22" s="8"/>
      <c r="W22" s="8"/>
      <c r="X22" s="8"/>
      <c r="Y22" s="8"/>
      <c r="Z22" s="8"/>
      <c r="AA22" s="8"/>
      <c r="AB22" s="8"/>
      <c r="AC22" s="8"/>
    </row>
    <row r="23" spans="1:29" x14ac:dyDescent="0.2">
      <c r="A23" s="3"/>
      <c r="B23" s="18" t="str">
        <f t="shared" ca="1" si="0"/>
        <v/>
      </c>
      <c r="C23" s="19"/>
      <c r="D23" s="566"/>
      <c r="E23" s="567"/>
      <c r="F23" s="108" t="str">
        <f t="shared" si="4"/>
        <v/>
      </c>
      <c r="G23" s="20" t="str">
        <f t="shared" ca="1" si="1"/>
        <v/>
      </c>
      <c r="H23" s="21"/>
      <c r="I23" s="22" t="str">
        <f t="shared" si="2"/>
        <v/>
      </c>
      <c r="J23" s="23" t="str">
        <f t="shared" ca="1" si="3"/>
        <v/>
      </c>
      <c r="K23" s="192" t="str">
        <f t="shared" ca="1" si="9"/>
        <v/>
      </c>
      <c r="L23" s="192" t="str">
        <f t="shared" ca="1" si="10"/>
        <v/>
      </c>
      <c r="M23" s="192" t="str">
        <f t="shared" ca="1" si="11"/>
        <v/>
      </c>
      <c r="N23" s="3"/>
      <c r="O23" s="173"/>
      <c r="P23" s="8"/>
      <c r="Q23" s="8"/>
      <c r="R23" s="8"/>
      <c r="S23" s="8"/>
      <c r="T23" s="8"/>
      <c r="U23" s="8"/>
      <c r="V23" s="8"/>
      <c r="W23" s="8"/>
      <c r="X23" s="8"/>
      <c r="Y23" s="8"/>
      <c r="Z23" s="8"/>
      <c r="AA23" s="8"/>
      <c r="AB23" s="8"/>
      <c r="AC23" s="8"/>
    </row>
    <row r="24" spans="1:29" x14ac:dyDescent="0.2">
      <c r="A24" s="3"/>
      <c r="B24" s="18" t="str">
        <f t="shared" ca="1" si="0"/>
        <v/>
      </c>
      <c r="C24" s="19"/>
      <c r="D24" s="566"/>
      <c r="E24" s="567"/>
      <c r="F24" s="108" t="str">
        <f t="shared" si="4"/>
        <v/>
      </c>
      <c r="G24" s="20" t="str">
        <f t="shared" ca="1" si="1"/>
        <v/>
      </c>
      <c r="H24" s="21"/>
      <c r="I24" s="22" t="str">
        <f t="shared" si="2"/>
        <v/>
      </c>
      <c r="J24" s="23" t="str">
        <f t="shared" ca="1" si="3"/>
        <v/>
      </c>
      <c r="K24" s="192" t="str">
        <f t="shared" ca="1" si="9"/>
        <v/>
      </c>
      <c r="L24" s="192" t="str">
        <f t="shared" ca="1" si="10"/>
        <v/>
      </c>
      <c r="M24" s="192" t="str">
        <f t="shared" ca="1" si="11"/>
        <v/>
      </c>
      <c r="N24" s="3"/>
      <c r="O24" s="173"/>
      <c r="P24" s="8"/>
      <c r="Q24" s="8"/>
      <c r="R24" s="8"/>
      <c r="S24" s="8"/>
      <c r="T24" s="8"/>
      <c r="U24" s="8"/>
      <c r="V24" s="8"/>
      <c r="W24" s="8"/>
      <c r="X24" s="8"/>
      <c r="Y24" s="8"/>
      <c r="Z24" s="8"/>
      <c r="AA24" s="8"/>
      <c r="AB24" s="8"/>
      <c r="AC24" s="8"/>
    </row>
    <row r="25" spans="1:29" x14ac:dyDescent="0.2">
      <c r="A25" s="3"/>
      <c r="B25" s="18" t="str">
        <f t="shared" ca="1" si="0"/>
        <v/>
      </c>
      <c r="C25" s="19"/>
      <c r="D25" s="566"/>
      <c r="E25" s="567"/>
      <c r="F25" s="108" t="str">
        <f t="shared" si="4"/>
        <v/>
      </c>
      <c r="G25" s="20" t="str">
        <f t="shared" ref="G25:G32" ca="1" si="12">IF(B25&lt;&gt;"",VLOOKUP(B25,CodeDP,4,FALSE),"")</f>
        <v/>
      </c>
      <c r="H25" s="21"/>
      <c r="I25" s="22" t="str">
        <f t="shared" si="2"/>
        <v/>
      </c>
      <c r="J25" s="23" t="str">
        <f t="shared" ca="1" si="3"/>
        <v/>
      </c>
      <c r="K25" s="192" t="str">
        <f t="shared" ref="K25:K30" ca="1" si="13">IF(AND(J17&lt;&gt;"",F17="P"),J17,"")</f>
        <v/>
      </c>
      <c r="L25" s="192" t="str">
        <f t="shared" ref="L25:L30" ca="1" si="14">IF(AND(J17&lt;&gt;"",F17="V"),J17,"")</f>
        <v/>
      </c>
      <c r="M25" s="192" t="str">
        <f t="shared" ref="M25:M30" ca="1" si="15">IF(AND(J17&lt;&gt;"",F17=0),J17,"")</f>
        <v/>
      </c>
      <c r="N25" s="3"/>
      <c r="O25" s="173"/>
      <c r="P25" s="8"/>
      <c r="Q25" s="8"/>
      <c r="R25" s="8"/>
      <c r="S25" s="8"/>
      <c r="T25" s="8"/>
      <c r="U25" s="8"/>
      <c r="V25" s="8"/>
      <c r="W25" s="8"/>
      <c r="X25" s="8"/>
      <c r="Y25" s="8"/>
      <c r="Z25" s="8"/>
      <c r="AA25" s="8"/>
      <c r="AB25" s="8"/>
      <c r="AC25" s="8"/>
    </row>
    <row r="26" spans="1:29" x14ac:dyDescent="0.2">
      <c r="A26" s="3"/>
      <c r="B26" s="18" t="str">
        <f t="shared" ca="1" si="0"/>
        <v/>
      </c>
      <c r="C26" s="19"/>
      <c r="D26" s="566"/>
      <c r="E26" s="567"/>
      <c r="F26" s="108" t="str">
        <f t="shared" si="4"/>
        <v/>
      </c>
      <c r="G26" s="20" t="str">
        <f t="shared" ca="1" si="12"/>
        <v/>
      </c>
      <c r="H26" s="21"/>
      <c r="I26" s="22" t="str">
        <f t="shared" si="2"/>
        <v/>
      </c>
      <c r="J26" s="23" t="str">
        <f t="shared" ca="1" si="3"/>
        <v/>
      </c>
      <c r="K26" s="192" t="str">
        <f t="shared" ca="1" si="13"/>
        <v/>
      </c>
      <c r="L26" s="192" t="str">
        <f t="shared" ca="1" si="14"/>
        <v/>
      </c>
      <c r="M26" s="192" t="str">
        <f t="shared" ca="1" si="15"/>
        <v/>
      </c>
      <c r="N26" s="3"/>
      <c r="O26" s="173"/>
      <c r="P26" s="8"/>
      <c r="Q26" s="8"/>
      <c r="R26" s="8"/>
      <c r="S26" s="8"/>
      <c r="T26" s="8"/>
      <c r="U26" s="8"/>
      <c r="V26" s="8"/>
      <c r="W26" s="8"/>
      <c r="X26" s="8"/>
      <c r="Y26" s="8"/>
      <c r="Z26" s="8"/>
      <c r="AA26" s="8"/>
      <c r="AB26" s="8"/>
      <c r="AC26" s="8"/>
    </row>
    <row r="27" spans="1:29" x14ac:dyDescent="0.2">
      <c r="A27" s="3"/>
      <c r="B27" s="18" t="str">
        <f t="shared" ca="1" si="0"/>
        <v/>
      </c>
      <c r="C27" s="19"/>
      <c r="D27" s="566"/>
      <c r="E27" s="567"/>
      <c r="F27" s="108" t="str">
        <f t="shared" si="4"/>
        <v/>
      </c>
      <c r="G27" s="20" t="str">
        <f t="shared" ca="1" si="12"/>
        <v/>
      </c>
      <c r="H27" s="21"/>
      <c r="I27" s="22" t="str">
        <f t="shared" si="2"/>
        <v/>
      </c>
      <c r="J27" s="23" t="str">
        <f t="shared" ca="1" si="3"/>
        <v/>
      </c>
      <c r="K27" s="192" t="str">
        <f t="shared" ca="1" si="13"/>
        <v/>
      </c>
      <c r="L27" s="192" t="str">
        <f t="shared" ca="1" si="14"/>
        <v/>
      </c>
      <c r="M27" s="192" t="str">
        <f t="shared" ca="1" si="15"/>
        <v/>
      </c>
      <c r="N27" s="3"/>
      <c r="O27" s="173"/>
      <c r="P27" s="8"/>
      <c r="Q27" s="8"/>
      <c r="R27" s="8"/>
      <c r="S27" s="8"/>
      <c r="T27" s="8"/>
      <c r="U27" s="8"/>
      <c r="V27" s="8"/>
      <c r="W27" s="8"/>
      <c r="X27" s="8"/>
      <c r="Y27" s="8"/>
      <c r="Z27" s="8"/>
      <c r="AA27" s="8"/>
      <c r="AB27" s="8"/>
      <c r="AC27" s="8"/>
    </row>
    <row r="28" spans="1:29" x14ac:dyDescent="0.2">
      <c r="A28" s="3"/>
      <c r="B28" s="18" t="str">
        <f t="shared" ca="1" si="0"/>
        <v/>
      </c>
      <c r="C28" s="19"/>
      <c r="D28" s="566"/>
      <c r="E28" s="567"/>
      <c r="F28" s="108" t="str">
        <f t="shared" si="4"/>
        <v/>
      </c>
      <c r="G28" s="20" t="str">
        <f t="shared" ca="1" si="12"/>
        <v/>
      </c>
      <c r="H28" s="21"/>
      <c r="I28" s="22" t="str">
        <f t="shared" si="2"/>
        <v/>
      </c>
      <c r="J28" s="23" t="str">
        <f t="shared" ca="1" si="3"/>
        <v/>
      </c>
      <c r="K28" s="192" t="str">
        <f t="shared" ca="1" si="13"/>
        <v/>
      </c>
      <c r="L28" s="192" t="str">
        <f t="shared" ca="1" si="14"/>
        <v/>
      </c>
      <c r="M28" s="192" t="str">
        <f t="shared" ca="1" si="15"/>
        <v/>
      </c>
      <c r="N28" s="3"/>
      <c r="O28" s="173"/>
      <c r="P28" s="8"/>
      <c r="Q28" s="8"/>
      <c r="R28" s="8"/>
      <c r="S28" s="8"/>
      <c r="T28" s="8"/>
      <c r="U28" s="8"/>
      <c r="V28" s="8"/>
      <c r="W28" s="8"/>
      <c r="X28" s="8"/>
      <c r="Y28" s="8"/>
      <c r="Z28" s="8"/>
      <c r="AA28" s="8"/>
      <c r="AB28" s="8"/>
      <c r="AC28" s="8"/>
    </row>
    <row r="29" spans="1:29" x14ac:dyDescent="0.2">
      <c r="A29" s="3"/>
      <c r="B29" s="18" t="str">
        <f t="shared" ca="1" si="0"/>
        <v/>
      </c>
      <c r="C29" s="19"/>
      <c r="D29" s="566"/>
      <c r="E29" s="567"/>
      <c r="F29" s="108" t="str">
        <f t="shared" si="4"/>
        <v/>
      </c>
      <c r="G29" s="20" t="str">
        <f t="shared" ca="1" si="12"/>
        <v/>
      </c>
      <c r="H29" s="21"/>
      <c r="I29" s="22" t="str">
        <f t="shared" si="2"/>
        <v/>
      </c>
      <c r="J29" s="23" t="str">
        <f t="shared" ca="1" si="3"/>
        <v/>
      </c>
      <c r="K29" s="192" t="str">
        <f t="shared" ca="1" si="13"/>
        <v/>
      </c>
      <c r="L29" s="192" t="str">
        <f t="shared" ca="1" si="14"/>
        <v/>
      </c>
      <c r="M29" s="192" t="str">
        <f t="shared" ca="1" si="15"/>
        <v/>
      </c>
      <c r="N29" s="3"/>
      <c r="O29" s="173"/>
      <c r="P29" s="8"/>
      <c r="Q29" s="8"/>
      <c r="R29" s="8"/>
      <c r="S29" s="8"/>
      <c r="T29" s="8"/>
      <c r="U29" s="8"/>
      <c r="V29" s="8"/>
      <c r="W29" s="8"/>
      <c r="X29" s="8"/>
      <c r="Y29" s="8"/>
      <c r="Z29" s="8"/>
      <c r="AA29" s="8"/>
      <c r="AB29" s="8"/>
      <c r="AC29" s="8"/>
    </row>
    <row r="30" spans="1:29" x14ac:dyDescent="0.2">
      <c r="A30" s="3"/>
      <c r="B30" s="18" t="str">
        <f t="shared" ca="1" si="0"/>
        <v/>
      </c>
      <c r="C30" s="19"/>
      <c r="D30" s="566"/>
      <c r="E30" s="567"/>
      <c r="F30" s="108" t="str">
        <f t="shared" si="4"/>
        <v/>
      </c>
      <c r="G30" s="20" t="str">
        <f t="shared" ca="1" si="12"/>
        <v/>
      </c>
      <c r="H30" s="21"/>
      <c r="I30" s="22" t="str">
        <f t="shared" si="2"/>
        <v/>
      </c>
      <c r="J30" s="23" t="str">
        <f t="shared" ca="1" si="3"/>
        <v/>
      </c>
      <c r="K30" s="192" t="str">
        <f t="shared" ca="1" si="13"/>
        <v/>
      </c>
      <c r="L30" s="192" t="str">
        <f t="shared" ca="1" si="14"/>
        <v/>
      </c>
      <c r="M30" s="192" t="str">
        <f t="shared" ca="1" si="15"/>
        <v/>
      </c>
      <c r="N30" s="3"/>
      <c r="O30" s="173"/>
      <c r="P30" s="8"/>
      <c r="Q30" s="8"/>
      <c r="R30" s="8"/>
      <c r="S30" s="8"/>
      <c r="T30" s="8"/>
      <c r="U30" s="8"/>
      <c r="V30" s="8"/>
      <c r="W30" s="8"/>
      <c r="X30" s="8"/>
      <c r="Y30" s="8"/>
      <c r="Z30" s="8"/>
      <c r="AA30" s="8"/>
      <c r="AB30" s="8"/>
      <c r="AC30" s="8"/>
    </row>
    <row r="31" spans="1:29" s="29" customFormat="1" x14ac:dyDescent="0.2">
      <c r="A31" s="24"/>
      <c r="B31" s="18" t="str">
        <f t="shared" ca="1" si="0"/>
        <v/>
      </c>
      <c r="C31" s="19"/>
      <c r="D31" s="566"/>
      <c r="E31" s="567"/>
      <c r="F31" s="108" t="str">
        <f t="shared" si="4"/>
        <v/>
      </c>
      <c r="G31" s="20" t="str">
        <f t="shared" ca="1" si="12"/>
        <v/>
      </c>
      <c r="H31" s="21"/>
      <c r="I31" s="22" t="str">
        <f t="shared" si="2"/>
        <v/>
      </c>
      <c r="J31" s="23" t="str">
        <f t="shared" ca="1" si="3"/>
        <v/>
      </c>
      <c r="K31" s="192" t="str">
        <f t="shared" ca="1" si="9"/>
        <v/>
      </c>
      <c r="L31" s="192" t="str">
        <f t="shared" ca="1" si="10"/>
        <v/>
      </c>
      <c r="M31" s="192" t="str">
        <f t="shared" ca="1" si="11"/>
        <v/>
      </c>
      <c r="N31" s="24"/>
      <c r="O31" s="24"/>
      <c r="P31" s="24"/>
      <c r="Q31" s="24"/>
      <c r="R31" s="24"/>
      <c r="S31" s="24"/>
      <c r="T31" s="24"/>
      <c r="U31" s="24"/>
      <c r="V31" s="24"/>
      <c r="W31" s="24"/>
      <c r="X31" s="24"/>
      <c r="Y31" s="24"/>
      <c r="Z31" s="24"/>
      <c r="AA31" s="24"/>
      <c r="AB31" s="24"/>
      <c r="AC31" s="24"/>
    </row>
    <row r="32" spans="1:29" s="29" customFormat="1" x14ac:dyDescent="0.2">
      <c r="A32" s="24"/>
      <c r="B32" s="18" t="str">
        <f t="shared" ca="1" si="0"/>
        <v/>
      </c>
      <c r="C32" s="19"/>
      <c r="D32" s="566"/>
      <c r="E32" s="598"/>
      <c r="F32" s="108" t="str">
        <f t="shared" si="4"/>
        <v/>
      </c>
      <c r="G32" s="20" t="str">
        <f t="shared" ca="1" si="12"/>
        <v/>
      </c>
      <c r="H32" s="21"/>
      <c r="I32" s="22" t="str">
        <f t="shared" si="2"/>
        <v/>
      </c>
      <c r="J32" s="23" t="str">
        <f t="shared" ca="1" si="3"/>
        <v/>
      </c>
      <c r="K32" s="192" t="str">
        <f t="shared" ca="1" si="9"/>
        <v/>
      </c>
      <c r="L32" s="192" t="str">
        <f t="shared" ca="1" si="10"/>
        <v/>
      </c>
      <c r="M32" s="192" t="str">
        <f t="shared" ca="1" si="11"/>
        <v/>
      </c>
      <c r="N32" s="24"/>
      <c r="O32" s="24"/>
      <c r="P32" s="24"/>
      <c r="Q32" s="24"/>
      <c r="R32" s="24"/>
      <c r="S32" s="24"/>
      <c r="T32" s="24"/>
      <c r="U32" s="24"/>
      <c r="V32" s="24"/>
      <c r="W32" s="24"/>
      <c r="X32" s="24"/>
      <c r="Y32" s="24"/>
      <c r="Z32" s="24"/>
      <c r="AA32" s="24"/>
      <c r="AB32" s="24"/>
      <c r="AC32" s="24"/>
    </row>
    <row r="33" spans="1:29" ht="15" x14ac:dyDescent="0.25">
      <c r="A33" s="3"/>
      <c r="B33" s="25" t="s">
        <v>409</v>
      </c>
      <c r="C33" s="26"/>
      <c r="D33" s="595" t="s">
        <v>1171</v>
      </c>
      <c r="E33" s="596"/>
      <c r="F33" s="596"/>
      <c r="G33" s="597"/>
      <c r="H33" s="21"/>
      <c r="I33" s="27"/>
      <c r="J33" s="28">
        <f ca="1">-SUM(J6:J32)*H33</f>
        <v>0</v>
      </c>
      <c r="K33" s="192" t="str">
        <f t="shared" ca="1" si="9"/>
        <v/>
      </c>
      <c r="L33" s="192" t="str">
        <f t="shared" ca="1" si="10"/>
        <v/>
      </c>
      <c r="M33" s="192" t="str">
        <f t="shared" ca="1" si="11"/>
        <v/>
      </c>
      <c r="N33" s="3"/>
      <c r="O33" s="173"/>
      <c r="P33" s="8"/>
      <c r="Q33" s="8"/>
      <c r="R33" s="8"/>
      <c r="S33" s="8"/>
      <c r="T33" s="8"/>
      <c r="U33" s="8"/>
      <c r="V33" s="8"/>
      <c r="W33" s="8"/>
      <c r="X33" s="8"/>
      <c r="Y33" s="8"/>
      <c r="Z33" s="8"/>
      <c r="AA33" s="8"/>
      <c r="AB33" s="8"/>
      <c r="AC33" s="8"/>
    </row>
    <row r="34" spans="1:29" ht="13.5" thickBot="1" x14ac:dyDescent="0.25">
      <c r="A34" s="3"/>
      <c r="B34" s="30"/>
      <c r="C34" s="31">
        <v>1</v>
      </c>
      <c r="D34" s="592" t="s">
        <v>410</v>
      </c>
      <c r="E34" s="593"/>
      <c r="F34" s="108" t="str">
        <f t="shared" si="4"/>
        <v>v</v>
      </c>
      <c r="G34" s="515">
        <v>27.5</v>
      </c>
      <c r="H34" s="32"/>
      <c r="I34" s="32">
        <f>SUM(I12:I33)</f>
        <v>0</v>
      </c>
      <c r="J34" s="33">
        <f>IF(AND(C34&lt;&gt;"",G34&lt;&gt;"",F34&lt;&gt;""),G34*C34,G34)</f>
        <v>27.5</v>
      </c>
      <c r="K34" s="192" t="str">
        <f t="shared" ca="1" si="9"/>
        <v/>
      </c>
      <c r="L34" s="192" t="str">
        <f t="shared" ca="1" si="10"/>
        <v/>
      </c>
      <c r="M34" s="192" t="str">
        <f t="shared" ca="1" si="11"/>
        <v/>
      </c>
      <c r="N34" s="3"/>
      <c r="O34" s="173"/>
      <c r="P34" s="8"/>
      <c r="Q34" s="8"/>
      <c r="R34" s="8"/>
      <c r="S34" s="8"/>
      <c r="T34" s="8"/>
      <c r="U34" s="8"/>
      <c r="V34" s="8"/>
      <c r="W34" s="8"/>
      <c r="X34" s="8"/>
      <c r="Y34" s="8"/>
      <c r="Z34" s="8"/>
      <c r="AA34" s="8"/>
      <c r="AB34" s="8"/>
      <c r="AC34" s="8"/>
    </row>
    <row r="35" spans="1:29" ht="13.5" thickTop="1" x14ac:dyDescent="0.2">
      <c r="A35" s="3"/>
      <c r="B35" s="586" t="s">
        <v>411</v>
      </c>
      <c r="C35" s="586"/>
      <c r="D35" s="34" t="s">
        <v>391</v>
      </c>
      <c r="E35" s="594" t="s">
        <v>412</v>
      </c>
      <c r="F35" s="594"/>
      <c r="G35" s="594"/>
      <c r="H35" s="594"/>
      <c r="I35" s="35"/>
      <c r="J35" s="36">
        <f ca="1">IF(SUM(J12:J34)&lt;&gt;"",SUM(J12:J34),"")</f>
        <v>27.5</v>
      </c>
      <c r="K35" s="192" t="str">
        <f t="shared" ca="1" si="9"/>
        <v/>
      </c>
      <c r="L35" s="192" t="str">
        <f t="shared" ca="1" si="10"/>
        <v/>
      </c>
      <c r="M35" s="192" t="str">
        <f t="shared" ca="1" si="11"/>
        <v/>
      </c>
      <c r="N35" s="3"/>
      <c r="O35" s="173"/>
      <c r="P35" s="8"/>
      <c r="Q35" s="8"/>
      <c r="R35" s="8"/>
      <c r="S35" s="8"/>
      <c r="T35" s="8"/>
      <c r="U35" s="8"/>
      <c r="V35" s="8"/>
      <c r="W35" s="8"/>
      <c r="X35" s="8"/>
      <c r="Y35" s="8"/>
      <c r="Z35" s="8"/>
      <c r="AA35" s="8"/>
      <c r="AB35" s="8"/>
      <c r="AC35" s="8"/>
    </row>
    <row r="36" spans="1:29" x14ac:dyDescent="0.2">
      <c r="A36" s="3"/>
      <c r="B36" s="105"/>
      <c r="C36" s="105"/>
      <c r="D36" s="34"/>
      <c r="E36" s="590" t="s">
        <v>664</v>
      </c>
      <c r="F36" s="590"/>
      <c r="G36" s="590"/>
      <c r="H36" s="590"/>
      <c r="I36" s="37">
        <f>IF('DonnesP-Sajade'!C3&lt;&gt;"",('DonnesP-Sajade'!C3),"")</f>
        <v>0.1</v>
      </c>
      <c r="J36" s="106">
        <f ca="1">IF(K43&lt;&gt;"",K43*I36,"")</f>
        <v>0</v>
      </c>
      <c r="K36" s="192" t="str">
        <f t="shared" ca="1" si="9"/>
        <v/>
      </c>
      <c r="L36" s="192" t="str">
        <f t="shared" ca="1" si="10"/>
        <v/>
      </c>
      <c r="M36" s="192" t="str">
        <f t="shared" ca="1" si="11"/>
        <v/>
      </c>
      <c r="N36" s="3"/>
      <c r="O36" s="173"/>
      <c r="P36" s="8"/>
      <c r="Q36" s="8"/>
      <c r="R36" s="8"/>
      <c r="S36" s="8"/>
      <c r="T36" s="8"/>
      <c r="U36" s="8"/>
      <c r="V36" s="8"/>
      <c r="W36" s="8"/>
      <c r="X36" s="8"/>
      <c r="Y36" s="8"/>
      <c r="Z36" s="8"/>
      <c r="AA36" s="8"/>
      <c r="AB36" s="8"/>
      <c r="AC36" s="8"/>
    </row>
    <row r="37" spans="1:29" x14ac:dyDescent="0.2">
      <c r="A37" s="3"/>
      <c r="B37" s="568"/>
      <c r="C37" s="568"/>
      <c r="D37" s="568"/>
      <c r="E37" s="590" t="s">
        <v>413</v>
      </c>
      <c r="F37" s="590"/>
      <c r="G37" s="590"/>
      <c r="H37" s="590"/>
      <c r="I37" s="37">
        <f>IF('DonnesP-Sajade'!C4&lt;&gt;"",('DonnesP-Sajade'!C4),"")</f>
        <v>0.2</v>
      </c>
      <c r="J37" s="38">
        <f ca="1">IF(L43&lt;&gt;"",L43*I37,"")</f>
        <v>5.5</v>
      </c>
      <c r="K37" s="192" t="str">
        <f t="shared" ca="1" si="9"/>
        <v/>
      </c>
      <c r="L37" s="192" t="str">
        <f t="shared" ca="1" si="10"/>
        <v/>
      </c>
      <c r="M37" s="192" t="str">
        <f t="shared" ca="1" si="11"/>
        <v/>
      </c>
      <c r="N37" s="8"/>
      <c r="O37" s="173"/>
      <c r="P37" s="8"/>
      <c r="Q37" s="8"/>
      <c r="R37" s="8"/>
      <c r="S37" s="8"/>
      <c r="T37" s="8"/>
      <c r="U37" s="8"/>
      <c r="V37" s="8"/>
      <c r="W37" s="8"/>
      <c r="X37" s="8"/>
      <c r="Y37" s="8"/>
      <c r="Z37" s="8"/>
      <c r="AA37" s="8"/>
      <c r="AB37" s="8"/>
      <c r="AC37" s="8"/>
    </row>
    <row r="38" spans="1:29" ht="13.5" thickBot="1" x14ac:dyDescent="0.25">
      <c r="A38" s="3"/>
      <c r="B38" s="568"/>
      <c r="C38" s="568"/>
      <c r="D38" s="568"/>
      <c r="E38" s="591" t="s">
        <v>414</v>
      </c>
      <c r="F38" s="591"/>
      <c r="G38" s="591"/>
      <c r="H38" s="591"/>
      <c r="I38" s="39"/>
      <c r="J38" s="40">
        <f ca="1">IF(J35&lt;&gt;"",SUM(J35:J37),"")</f>
        <v>33</v>
      </c>
      <c r="K38" s="192" t="str">
        <f t="shared" ca="1" si="9"/>
        <v/>
      </c>
      <c r="L38" s="192" t="str">
        <f t="shared" ca="1" si="10"/>
        <v/>
      </c>
      <c r="M38" s="192" t="str">
        <f t="shared" ca="1" si="11"/>
        <v/>
      </c>
      <c r="N38" s="8"/>
      <c r="O38" s="173"/>
      <c r="P38" s="8"/>
      <c r="Q38" s="8"/>
      <c r="R38" s="8"/>
      <c r="S38" s="8"/>
      <c r="T38" s="8"/>
      <c r="U38" s="8"/>
      <c r="V38" s="8"/>
      <c r="W38" s="8"/>
      <c r="X38" s="8"/>
      <c r="Y38" s="8"/>
      <c r="Z38" s="8"/>
      <c r="AA38" s="8"/>
      <c r="AB38" s="8"/>
      <c r="AC38" s="8"/>
    </row>
    <row r="39" spans="1:29" ht="13.5" thickTop="1" x14ac:dyDescent="0.2">
      <c r="A39" s="3"/>
      <c r="B39" s="8"/>
      <c r="C39" s="8"/>
      <c r="D39" s="8"/>
      <c r="E39" s="8"/>
      <c r="F39" s="8"/>
      <c r="G39" s="8"/>
      <c r="H39" s="8"/>
      <c r="I39" s="8"/>
      <c r="J39" s="8"/>
      <c r="K39" s="192" t="str">
        <f t="shared" ca="1" si="9"/>
        <v/>
      </c>
      <c r="L39" s="192" t="str">
        <f t="shared" ca="1" si="10"/>
        <v/>
      </c>
      <c r="M39" s="192" t="str">
        <f t="shared" ca="1" si="11"/>
        <v/>
      </c>
      <c r="N39" s="8"/>
      <c r="O39" s="173"/>
      <c r="P39" s="8"/>
      <c r="Q39" s="8"/>
      <c r="R39" s="8"/>
      <c r="S39" s="8"/>
      <c r="T39" s="8"/>
      <c r="U39" s="8"/>
      <c r="V39" s="8"/>
      <c r="W39" s="8"/>
      <c r="X39" s="8"/>
      <c r="Y39" s="8"/>
      <c r="Z39" s="8"/>
      <c r="AA39" s="8"/>
      <c r="AB39" s="8"/>
      <c r="AC39" s="8"/>
    </row>
    <row r="40" spans="1:29" x14ac:dyDescent="0.2">
      <c r="A40" s="3"/>
      <c r="B40" s="8"/>
      <c r="C40" s="8"/>
      <c r="D40" s="8"/>
      <c r="E40" s="8"/>
      <c r="F40" s="8"/>
      <c r="G40" s="8"/>
      <c r="H40" s="8"/>
      <c r="I40" s="8"/>
      <c r="J40" s="8"/>
      <c r="K40" s="192" t="str">
        <f t="shared" ca="1" si="9"/>
        <v/>
      </c>
      <c r="L40" s="192" t="str">
        <f t="shared" ca="1" si="10"/>
        <v/>
      </c>
      <c r="M40" s="192" t="str">
        <f t="shared" ca="1" si="11"/>
        <v/>
      </c>
      <c r="N40" s="8"/>
      <c r="O40" s="173"/>
      <c r="P40" s="8"/>
      <c r="Q40" s="8"/>
      <c r="R40" s="8"/>
      <c r="S40" s="8"/>
      <c r="T40" s="8"/>
      <c r="U40" s="8"/>
      <c r="V40" s="8"/>
      <c r="W40" s="8"/>
      <c r="X40" s="8"/>
      <c r="Y40" s="8"/>
      <c r="Z40" s="8"/>
      <c r="AA40" s="8"/>
      <c r="AB40" s="8"/>
      <c r="AC40" s="8"/>
    </row>
    <row r="41" spans="1:29" ht="18" x14ac:dyDescent="0.25">
      <c r="A41" s="198"/>
      <c r="B41" s="8"/>
      <c r="C41" s="8"/>
      <c r="D41" s="41"/>
      <c r="E41" s="8"/>
      <c r="F41" s="8"/>
      <c r="G41" s="8"/>
      <c r="H41" s="8"/>
      <c r="I41" s="8"/>
      <c r="J41" s="8"/>
      <c r="K41" s="192" t="str">
        <f ca="1">IF(AND(J33&lt;&gt;"",F12="P"),J33,"")</f>
        <v/>
      </c>
      <c r="L41" s="193">
        <f ca="1">IF(AND(J33&lt;&gt;"",F12="V"),J33,"")</f>
        <v>0</v>
      </c>
      <c r="M41" s="192"/>
      <c r="N41" s="199"/>
      <c r="O41" s="181"/>
      <c r="P41" s="199"/>
      <c r="Q41" s="199"/>
      <c r="R41" s="199"/>
      <c r="S41" s="199"/>
      <c r="T41" s="199"/>
      <c r="U41" s="199"/>
      <c r="V41" s="199"/>
      <c r="W41" s="199"/>
      <c r="X41" s="199"/>
      <c r="Y41" s="199"/>
      <c r="Z41" s="199"/>
      <c r="AA41" s="199"/>
      <c r="AB41" s="199"/>
      <c r="AC41" s="199"/>
    </row>
    <row r="42" spans="1:29" x14ac:dyDescent="0.2">
      <c r="A42" s="198"/>
      <c r="B42" s="8"/>
      <c r="C42" s="8"/>
      <c r="D42" s="8"/>
      <c r="E42" s="8"/>
      <c r="F42" s="8"/>
      <c r="G42" s="8"/>
      <c r="H42" s="8"/>
      <c r="I42" s="8"/>
      <c r="J42" s="8"/>
      <c r="K42" s="192" t="str">
        <f t="shared" si="9"/>
        <v/>
      </c>
      <c r="L42" s="192">
        <f t="shared" si="10"/>
        <v>27.5</v>
      </c>
      <c r="M42" s="192" t="str">
        <f>IF(AND(J34&lt;&gt;"",F34=0),J34,"")</f>
        <v/>
      </c>
      <c r="N42" s="199"/>
      <c r="O42" s="181"/>
      <c r="P42" s="199"/>
      <c r="Q42" s="199"/>
      <c r="R42" s="199"/>
      <c r="S42" s="199"/>
      <c r="T42" s="199"/>
      <c r="U42" s="199"/>
      <c r="V42" s="199"/>
      <c r="W42" s="199"/>
      <c r="X42" s="199"/>
      <c r="Y42" s="199"/>
      <c r="Z42" s="199"/>
      <c r="AA42" s="199"/>
      <c r="AB42" s="199"/>
      <c r="AC42" s="199"/>
    </row>
    <row r="43" spans="1:29" s="272" customFormat="1" x14ac:dyDescent="0.2">
      <c r="A43" s="268"/>
      <c r="B43" s="269" t="s">
        <v>660</v>
      </c>
      <c r="C43" s="270" t="s">
        <v>663</v>
      </c>
      <c r="D43" s="269"/>
      <c r="E43" s="269"/>
      <c r="F43" s="269"/>
      <c r="G43" s="269"/>
      <c r="H43" s="269"/>
      <c r="I43" s="269"/>
      <c r="J43" s="269"/>
      <c r="K43" s="194">
        <f ca="1">SUM(K20:K42)</f>
        <v>0</v>
      </c>
      <c r="L43" s="195">
        <f ca="1">SUM(L20:L42)</f>
        <v>27.5</v>
      </c>
      <c r="M43" s="195">
        <f ca="1">SUM(M20:M42)</f>
        <v>0</v>
      </c>
      <c r="N43" s="269"/>
      <c r="O43" s="271"/>
      <c r="P43" s="269"/>
      <c r="Q43" s="269"/>
      <c r="R43" s="269"/>
      <c r="S43" s="269"/>
      <c r="T43" s="269"/>
      <c r="U43" s="269"/>
      <c r="V43" s="269"/>
      <c r="W43" s="269"/>
      <c r="X43" s="269"/>
      <c r="Y43" s="269"/>
      <c r="Z43" s="269"/>
      <c r="AA43" s="269"/>
      <c r="AB43" s="269"/>
      <c r="AC43" s="269"/>
    </row>
    <row r="44" spans="1:29" s="272" customFormat="1" x14ac:dyDescent="0.2">
      <c r="A44" s="273"/>
      <c r="B44" s="269" t="s">
        <v>662</v>
      </c>
      <c r="C44" s="270" t="s">
        <v>661</v>
      </c>
      <c r="D44" s="269"/>
      <c r="E44" s="269"/>
      <c r="F44" s="269"/>
      <c r="G44" s="269"/>
      <c r="H44" s="269"/>
      <c r="I44" s="269"/>
      <c r="J44" s="269"/>
      <c r="K44" s="196"/>
      <c r="L44" s="196"/>
      <c r="M44" s="196"/>
      <c r="N44" s="274"/>
      <c r="O44" s="275"/>
      <c r="P44" s="274"/>
      <c r="Q44" s="274"/>
      <c r="R44" s="274"/>
      <c r="S44" s="274"/>
      <c r="T44" s="274"/>
      <c r="U44" s="274"/>
      <c r="V44" s="274"/>
      <c r="W44" s="274"/>
      <c r="X44" s="274"/>
      <c r="Y44" s="274"/>
      <c r="Z44" s="274"/>
      <c r="AA44" s="274"/>
      <c r="AB44" s="274"/>
      <c r="AC44" s="274"/>
    </row>
    <row r="45" spans="1:29" x14ac:dyDescent="0.2">
      <c r="A45" s="3"/>
      <c r="B45" s="199"/>
      <c r="C45" s="201"/>
      <c r="D45" s="199"/>
      <c r="E45" s="199"/>
      <c r="F45" s="199"/>
      <c r="G45" s="199"/>
      <c r="H45" s="199"/>
      <c r="I45" s="199"/>
      <c r="J45" s="202"/>
      <c r="K45" s="197">
        <f ca="1">IF(J37&lt;&gt;"",J37,"")</f>
        <v>5.5</v>
      </c>
      <c r="L45" s="184"/>
      <c r="M45" s="184"/>
      <c r="N45" s="8"/>
      <c r="O45" s="173"/>
      <c r="P45" s="8"/>
      <c r="Q45" s="8"/>
      <c r="R45" s="8"/>
      <c r="S45" s="8"/>
      <c r="T45" s="8"/>
      <c r="U45" s="8"/>
      <c r="V45" s="8"/>
      <c r="W45" s="8"/>
      <c r="X45" s="8"/>
      <c r="Y45" s="8"/>
      <c r="Z45" s="8"/>
      <c r="AA45" s="8"/>
      <c r="AB45" s="8"/>
      <c r="AC45" s="8"/>
    </row>
    <row r="46" spans="1:29" x14ac:dyDescent="0.2">
      <c r="A46" s="3"/>
      <c r="B46" s="8"/>
      <c r="C46" s="8"/>
      <c r="D46" s="8"/>
      <c r="E46" s="8"/>
      <c r="F46" s="8"/>
      <c r="G46" s="8"/>
      <c r="H46" s="8"/>
      <c r="I46" s="8"/>
      <c r="J46" s="8"/>
      <c r="K46" s="184"/>
      <c r="L46" s="184"/>
      <c r="M46" s="184"/>
      <c r="N46" s="8"/>
      <c r="O46" s="173"/>
      <c r="P46" s="8"/>
      <c r="Q46" s="8"/>
      <c r="R46" s="8"/>
      <c r="S46" s="8"/>
      <c r="T46" s="8"/>
      <c r="U46" s="8"/>
      <c r="V46" s="8"/>
      <c r="W46" s="8"/>
      <c r="X46" s="8"/>
      <c r="Y46" s="8"/>
      <c r="Z46" s="8"/>
      <c r="AA46" s="8"/>
      <c r="AB46" s="8"/>
      <c r="AC46" s="8"/>
    </row>
    <row r="47" spans="1:29" x14ac:dyDescent="0.2">
      <c r="A47" s="3"/>
      <c r="B47" s="8"/>
      <c r="C47" s="8"/>
      <c r="D47" s="8"/>
      <c r="E47" s="8"/>
      <c r="F47" s="8"/>
      <c r="G47" s="8"/>
      <c r="H47" s="8"/>
      <c r="I47" s="8"/>
      <c r="J47" s="8"/>
      <c r="K47" s="182"/>
      <c r="L47" s="182"/>
      <c r="M47" s="182"/>
      <c r="N47" s="8"/>
      <c r="O47" s="173"/>
      <c r="P47" s="8"/>
      <c r="Q47" s="8"/>
      <c r="R47" s="8"/>
      <c r="S47" s="8"/>
      <c r="T47" s="8"/>
      <c r="U47" s="8"/>
      <c r="V47" s="8"/>
      <c r="W47" s="8"/>
      <c r="X47" s="8"/>
      <c r="Y47" s="8"/>
      <c r="Z47" s="8"/>
      <c r="AA47" s="8"/>
      <c r="AB47" s="8"/>
      <c r="AC47" s="8"/>
    </row>
    <row r="48" spans="1:29" x14ac:dyDescent="0.2">
      <c r="A48" s="3"/>
      <c r="B48" s="8"/>
      <c r="C48" s="8"/>
      <c r="D48" s="8"/>
      <c r="E48" s="8"/>
      <c r="F48" s="8"/>
      <c r="G48" s="8"/>
      <c r="H48" s="8"/>
      <c r="I48" s="8"/>
      <c r="J48" s="8"/>
      <c r="K48" s="182"/>
      <c r="L48" s="182"/>
      <c r="M48" s="182"/>
      <c r="N48" s="8"/>
      <c r="O48" s="173"/>
      <c r="P48" s="8"/>
      <c r="Q48" s="8"/>
      <c r="R48" s="8"/>
      <c r="S48" s="8"/>
      <c r="T48" s="8"/>
      <c r="U48" s="8"/>
      <c r="V48" s="8"/>
      <c r="W48" s="8"/>
      <c r="X48" s="8"/>
      <c r="Y48" s="8"/>
      <c r="Z48" s="8"/>
      <c r="AA48" s="8"/>
      <c r="AB48" s="8"/>
      <c r="AC48" s="8"/>
    </row>
    <row r="49" spans="1:29" x14ac:dyDescent="0.2">
      <c r="A49" s="3"/>
      <c r="B49" s="8"/>
      <c r="C49" s="8"/>
      <c r="D49" s="8"/>
      <c r="E49" s="8"/>
      <c r="F49" s="8"/>
      <c r="G49" s="8"/>
      <c r="H49" s="8"/>
      <c r="I49" s="8"/>
      <c r="J49" s="8"/>
      <c r="K49" s="182"/>
      <c r="L49" s="182"/>
      <c r="M49" s="182"/>
      <c r="N49" s="8"/>
      <c r="O49" s="173"/>
      <c r="P49" s="8"/>
      <c r="Q49" s="8"/>
      <c r="R49" s="8"/>
      <c r="S49" s="8"/>
      <c r="T49" s="8"/>
      <c r="U49" s="8"/>
      <c r="V49" s="8"/>
      <c r="W49" s="8"/>
      <c r="X49" s="8"/>
      <c r="Y49" s="8"/>
      <c r="Z49" s="8"/>
      <c r="AA49" s="8"/>
      <c r="AB49" s="8"/>
      <c r="AC49" s="8"/>
    </row>
    <row r="50" spans="1:29" x14ac:dyDescent="0.2">
      <c r="A50" s="3"/>
      <c r="B50" s="8"/>
      <c r="C50" s="8"/>
      <c r="D50" s="8"/>
      <c r="E50" s="8"/>
      <c r="F50" s="8"/>
      <c r="G50" s="8"/>
      <c r="H50" s="8"/>
      <c r="I50" s="8"/>
      <c r="J50" s="8"/>
      <c r="K50" s="182"/>
      <c r="L50" s="182"/>
      <c r="M50" s="182"/>
      <c r="N50" s="8"/>
      <c r="O50" s="173"/>
      <c r="P50" s="8"/>
      <c r="Q50" s="8"/>
      <c r="R50" s="8"/>
      <c r="S50" s="8"/>
      <c r="T50" s="8"/>
      <c r="U50" s="8"/>
      <c r="V50" s="8"/>
      <c r="W50" s="8"/>
      <c r="X50" s="8"/>
      <c r="Y50" s="8"/>
      <c r="Z50" s="8"/>
      <c r="AA50" s="8"/>
      <c r="AB50" s="8"/>
      <c r="AC50" s="8"/>
    </row>
    <row r="51" spans="1:29" x14ac:dyDescent="0.2">
      <c r="A51" s="3"/>
      <c r="B51" s="8"/>
      <c r="C51" s="8"/>
      <c r="D51" s="8"/>
      <c r="E51" s="8"/>
      <c r="F51" s="8"/>
      <c r="G51" s="8"/>
      <c r="H51" s="8"/>
      <c r="I51" s="8"/>
      <c r="J51" s="8"/>
      <c r="K51" s="200"/>
      <c r="L51" s="200"/>
      <c r="M51" s="200"/>
      <c r="N51" s="8"/>
      <c r="O51" s="173"/>
      <c r="P51" s="8"/>
      <c r="Q51" s="8"/>
      <c r="R51" s="8"/>
      <c r="S51" s="8"/>
      <c r="T51" s="8"/>
      <c r="U51" s="8"/>
      <c r="V51" s="8"/>
      <c r="W51" s="8"/>
      <c r="X51" s="8"/>
      <c r="Y51" s="8"/>
      <c r="Z51" s="8"/>
      <c r="AA51" s="8"/>
      <c r="AB51" s="8"/>
      <c r="AC51" s="8"/>
    </row>
    <row r="52" spans="1:29" x14ac:dyDescent="0.2">
      <c r="A52" s="3"/>
      <c r="B52" s="8"/>
      <c r="C52" s="8"/>
      <c r="D52" s="8"/>
      <c r="E52" s="8"/>
      <c r="F52" s="8"/>
      <c r="G52" s="8"/>
      <c r="H52" s="8"/>
      <c r="I52" s="8"/>
      <c r="J52" s="8"/>
      <c r="K52" s="200"/>
      <c r="L52" s="200"/>
      <c r="M52" s="200"/>
      <c r="N52" s="8"/>
      <c r="O52" s="173"/>
      <c r="P52" s="8"/>
      <c r="Q52" s="8"/>
      <c r="R52" s="8"/>
      <c r="S52" s="8"/>
      <c r="T52" s="8"/>
      <c r="U52" s="8"/>
      <c r="V52" s="8"/>
      <c r="W52" s="8"/>
      <c r="X52" s="8"/>
      <c r="Y52" s="8"/>
      <c r="Z52" s="8"/>
      <c r="AA52" s="8"/>
      <c r="AB52" s="8"/>
      <c r="AC52" s="8"/>
    </row>
    <row r="53" spans="1:29" x14ac:dyDescent="0.2">
      <c r="A53" s="3"/>
      <c r="B53" s="8"/>
      <c r="C53" s="8"/>
      <c r="D53" s="8"/>
      <c r="E53" s="8"/>
      <c r="F53" s="8"/>
      <c r="G53" s="8"/>
      <c r="H53" s="8"/>
      <c r="I53" s="8"/>
      <c r="J53" s="8"/>
      <c r="K53" s="200"/>
      <c r="L53" s="200"/>
      <c r="M53" s="200"/>
      <c r="N53" s="8"/>
      <c r="O53" s="173"/>
      <c r="P53" s="8"/>
      <c r="Q53" s="8"/>
      <c r="R53" s="8"/>
      <c r="S53" s="8"/>
      <c r="T53" s="8"/>
      <c r="U53" s="8"/>
      <c r="V53" s="8"/>
      <c r="W53" s="8"/>
      <c r="X53" s="8"/>
      <c r="Y53" s="8"/>
      <c r="Z53" s="8"/>
      <c r="AA53" s="8"/>
      <c r="AB53" s="8"/>
      <c r="AC53" s="8"/>
    </row>
    <row r="54" spans="1:29" x14ac:dyDescent="0.2">
      <c r="A54" s="3"/>
      <c r="B54" s="8"/>
      <c r="C54" s="8"/>
      <c r="D54" s="8"/>
      <c r="E54" s="8"/>
      <c r="F54" s="8"/>
      <c r="G54" s="8"/>
      <c r="H54" s="8"/>
      <c r="I54" s="8"/>
      <c r="J54" s="8"/>
      <c r="K54" s="182"/>
      <c r="L54" s="182"/>
      <c r="M54" s="182"/>
      <c r="N54" s="8"/>
      <c r="O54" s="173"/>
      <c r="P54" s="8"/>
      <c r="Q54" s="8"/>
      <c r="R54" s="8"/>
      <c r="S54" s="8"/>
      <c r="T54" s="8"/>
      <c r="U54" s="8"/>
      <c r="V54" s="8"/>
      <c r="W54" s="8"/>
      <c r="X54" s="8"/>
      <c r="Y54" s="8"/>
      <c r="Z54" s="8"/>
      <c r="AA54" s="8"/>
      <c r="AB54" s="8"/>
      <c r="AC54" s="8"/>
    </row>
    <row r="55" spans="1:29" x14ac:dyDescent="0.2">
      <c r="A55" s="3"/>
      <c r="B55" s="8"/>
      <c r="C55" s="8"/>
      <c r="D55" s="8"/>
      <c r="E55" s="8"/>
      <c r="F55" s="8"/>
      <c r="G55" s="8"/>
      <c r="H55" s="8"/>
      <c r="I55" s="8"/>
      <c r="J55" s="8"/>
      <c r="K55" s="182"/>
      <c r="L55" s="182"/>
      <c r="M55" s="182"/>
      <c r="N55" s="8"/>
      <c r="O55" s="173"/>
      <c r="P55" s="8"/>
      <c r="Q55" s="8"/>
      <c r="R55" s="8"/>
      <c r="S55" s="8"/>
      <c r="T55" s="8"/>
      <c r="U55" s="8"/>
      <c r="V55" s="8"/>
      <c r="W55" s="8"/>
      <c r="X55" s="8"/>
      <c r="Y55" s="8"/>
      <c r="Z55" s="8"/>
      <c r="AA55" s="8"/>
      <c r="AB55" s="8"/>
      <c r="AC55" s="8"/>
    </row>
    <row r="56" spans="1:29" x14ac:dyDescent="0.2">
      <c r="A56" s="3"/>
      <c r="B56" s="8"/>
      <c r="C56" s="8"/>
      <c r="D56" s="8"/>
      <c r="E56" s="8"/>
      <c r="F56" s="8"/>
      <c r="G56" s="8"/>
      <c r="H56" s="8"/>
      <c r="I56" s="8"/>
      <c r="J56" s="8"/>
      <c r="K56" s="182"/>
      <c r="L56" s="182"/>
      <c r="M56" s="182"/>
      <c r="N56" s="8"/>
      <c r="O56" s="173"/>
      <c r="P56" s="8"/>
      <c r="Q56" s="8"/>
      <c r="R56" s="8"/>
      <c r="S56" s="8"/>
      <c r="T56" s="8"/>
      <c r="U56" s="8"/>
      <c r="V56" s="8"/>
      <c r="W56" s="8"/>
      <c r="X56" s="8"/>
      <c r="Y56" s="8"/>
      <c r="Z56" s="8"/>
      <c r="AA56" s="8"/>
      <c r="AB56" s="8"/>
      <c r="AC56" s="8"/>
    </row>
    <row r="57" spans="1:29" x14ac:dyDescent="0.2">
      <c r="A57" s="3"/>
      <c r="B57" s="8"/>
      <c r="C57" s="8"/>
      <c r="D57" s="8"/>
      <c r="E57" s="8"/>
      <c r="F57" s="8"/>
      <c r="G57" s="8"/>
      <c r="H57" s="8"/>
      <c r="I57" s="8"/>
      <c r="J57" s="8"/>
      <c r="K57" s="182"/>
      <c r="L57" s="182"/>
      <c r="M57" s="182"/>
      <c r="N57" s="8"/>
      <c r="O57" s="173"/>
      <c r="P57" s="8"/>
      <c r="Q57" s="8"/>
      <c r="R57" s="8"/>
      <c r="S57" s="8"/>
      <c r="T57" s="8"/>
      <c r="U57" s="8"/>
      <c r="V57" s="8"/>
      <c r="W57" s="8"/>
      <c r="X57" s="8"/>
      <c r="Y57" s="8"/>
      <c r="Z57" s="8"/>
      <c r="AA57" s="8"/>
      <c r="AB57" s="8"/>
      <c r="AC57" s="8"/>
    </row>
    <row r="58" spans="1:29" x14ac:dyDescent="0.2">
      <c r="A58" s="3"/>
      <c r="B58" s="8"/>
      <c r="C58" s="8"/>
      <c r="D58" s="8"/>
      <c r="E58" s="8"/>
      <c r="F58" s="8"/>
      <c r="G58" s="8"/>
      <c r="H58" s="8"/>
      <c r="I58" s="8"/>
      <c r="J58" s="8"/>
      <c r="K58" s="182"/>
      <c r="L58" s="182"/>
      <c r="M58" s="182"/>
      <c r="N58" s="8"/>
      <c r="O58" s="173"/>
      <c r="P58" s="8"/>
      <c r="Q58" s="8"/>
      <c r="R58" s="8"/>
      <c r="S58" s="8"/>
      <c r="T58" s="8"/>
      <c r="U58" s="8"/>
      <c r="V58" s="8"/>
      <c r="W58" s="8"/>
      <c r="X58" s="8"/>
      <c r="Y58" s="8"/>
      <c r="Z58" s="8"/>
      <c r="AA58" s="8"/>
      <c r="AB58" s="8"/>
      <c r="AC58" s="8"/>
    </row>
    <row r="59" spans="1:29" x14ac:dyDescent="0.2">
      <c r="A59" s="3"/>
      <c r="B59" s="8"/>
      <c r="C59" s="8"/>
      <c r="D59" s="8"/>
      <c r="E59" s="8"/>
      <c r="F59" s="8"/>
      <c r="G59" s="8"/>
      <c r="H59" s="8"/>
      <c r="I59" s="8"/>
      <c r="J59" s="8"/>
      <c r="K59" s="182"/>
      <c r="L59" s="182"/>
      <c r="M59" s="182"/>
      <c r="N59" s="8"/>
      <c r="O59" s="173"/>
      <c r="P59" s="8"/>
      <c r="Q59" s="8"/>
      <c r="R59" s="8"/>
      <c r="S59" s="8"/>
      <c r="T59" s="8"/>
      <c r="U59" s="8"/>
      <c r="V59" s="8"/>
      <c r="W59" s="8"/>
      <c r="X59" s="8"/>
      <c r="Y59" s="8"/>
      <c r="Z59" s="8"/>
      <c r="AA59" s="8"/>
      <c r="AB59" s="8"/>
      <c r="AC59" s="8"/>
    </row>
    <row r="60" spans="1:29" x14ac:dyDescent="0.2">
      <c r="A60" s="3"/>
      <c r="B60" s="8"/>
      <c r="C60" s="8"/>
      <c r="D60" s="8"/>
      <c r="E60" s="8"/>
      <c r="F60" s="8"/>
      <c r="G60" s="8"/>
      <c r="H60" s="8"/>
      <c r="I60" s="8"/>
      <c r="J60" s="8"/>
      <c r="K60" s="182"/>
      <c r="L60" s="182"/>
      <c r="M60" s="182"/>
      <c r="N60" s="8"/>
      <c r="O60" s="173"/>
      <c r="P60" s="8"/>
      <c r="Q60" s="8"/>
      <c r="R60" s="8"/>
      <c r="S60" s="8"/>
      <c r="T60" s="8"/>
      <c r="U60" s="8"/>
      <c r="V60" s="8"/>
      <c r="W60" s="8"/>
      <c r="X60" s="8"/>
      <c r="Y60" s="8"/>
      <c r="Z60" s="8"/>
      <c r="AA60" s="8"/>
      <c r="AB60" s="8"/>
      <c r="AC60" s="8"/>
    </row>
    <row r="61" spans="1:29" x14ac:dyDescent="0.2">
      <c r="A61" s="3"/>
      <c r="B61" s="8"/>
      <c r="C61" s="8"/>
      <c r="D61" s="8"/>
      <c r="E61" s="8"/>
      <c r="F61" s="8"/>
      <c r="G61" s="8"/>
      <c r="H61" s="8"/>
      <c r="I61" s="8"/>
      <c r="J61" s="8"/>
      <c r="K61" s="182"/>
      <c r="L61" s="182"/>
      <c r="M61" s="182"/>
      <c r="N61" s="8"/>
      <c r="O61" s="173"/>
      <c r="P61" s="8"/>
      <c r="Q61" s="8"/>
      <c r="R61" s="8"/>
      <c r="S61" s="8"/>
      <c r="T61" s="8"/>
      <c r="U61" s="8"/>
      <c r="V61" s="8"/>
      <c r="W61" s="8"/>
      <c r="X61" s="8"/>
      <c r="Y61" s="8"/>
      <c r="Z61" s="8"/>
      <c r="AA61" s="8"/>
      <c r="AB61" s="8"/>
      <c r="AC61" s="8"/>
    </row>
    <row r="62" spans="1:29" x14ac:dyDescent="0.2">
      <c r="A62" s="3"/>
      <c r="B62" s="8"/>
      <c r="C62" s="8"/>
      <c r="D62" s="8"/>
      <c r="E62" s="8"/>
      <c r="F62" s="8"/>
      <c r="G62" s="8"/>
      <c r="H62" s="8"/>
      <c r="I62" s="8"/>
      <c r="J62" s="8"/>
      <c r="K62" s="182"/>
      <c r="L62" s="182"/>
      <c r="M62" s="182"/>
      <c r="N62" s="8"/>
      <c r="O62" s="173"/>
      <c r="P62" s="8"/>
      <c r="Q62" s="8"/>
      <c r="R62" s="8"/>
      <c r="S62" s="8"/>
      <c r="T62" s="8"/>
      <c r="U62" s="8"/>
      <c r="V62" s="8"/>
      <c r="W62" s="8"/>
      <c r="X62" s="8"/>
      <c r="Y62" s="8"/>
      <c r="Z62" s="8"/>
      <c r="AA62" s="8"/>
      <c r="AB62" s="8"/>
      <c r="AC62" s="8"/>
    </row>
    <row r="63" spans="1:29" x14ac:dyDescent="0.2">
      <c r="A63" s="3"/>
      <c r="B63" s="8"/>
      <c r="C63" s="8"/>
      <c r="D63" s="8"/>
      <c r="E63" s="8"/>
      <c r="F63" s="8"/>
      <c r="G63" s="8"/>
      <c r="H63" s="8"/>
      <c r="I63" s="8"/>
      <c r="J63" s="8"/>
      <c r="K63" s="182"/>
      <c r="L63" s="182"/>
      <c r="M63" s="182"/>
      <c r="N63" s="8"/>
      <c r="O63" s="173"/>
      <c r="P63" s="8"/>
      <c r="Q63" s="8"/>
      <c r="R63" s="8"/>
      <c r="S63" s="8"/>
      <c r="T63" s="8"/>
      <c r="U63" s="8"/>
      <c r="V63" s="8"/>
      <c r="W63" s="8"/>
      <c r="X63" s="8"/>
      <c r="Y63" s="8"/>
      <c r="Z63" s="8"/>
      <c r="AA63" s="8"/>
      <c r="AB63" s="8"/>
      <c r="AC63" s="8"/>
    </row>
    <row r="64" spans="1:29" x14ac:dyDescent="0.2">
      <c r="A64" s="3"/>
      <c r="B64" s="8"/>
      <c r="C64" s="8"/>
      <c r="D64" s="8"/>
      <c r="E64" s="8"/>
      <c r="F64" s="8"/>
      <c r="G64" s="8"/>
      <c r="H64" s="8"/>
      <c r="I64" s="8"/>
      <c r="J64" s="8"/>
      <c r="K64" s="182"/>
      <c r="L64" s="182"/>
      <c r="M64" s="182"/>
      <c r="N64" s="8"/>
      <c r="O64" s="173"/>
      <c r="P64" s="8"/>
      <c r="Q64" s="8"/>
      <c r="R64" s="8"/>
      <c r="S64" s="8"/>
      <c r="T64" s="8"/>
      <c r="U64" s="8"/>
      <c r="V64" s="8"/>
      <c r="W64" s="8"/>
      <c r="X64" s="8"/>
      <c r="Y64" s="8"/>
      <c r="Z64" s="8"/>
      <c r="AA64" s="8"/>
      <c r="AB64" s="8"/>
      <c r="AC64" s="8"/>
    </row>
    <row r="65" spans="1:29" x14ac:dyDescent="0.2">
      <c r="A65" s="3"/>
      <c r="B65" s="8"/>
      <c r="C65" s="8"/>
      <c r="D65" s="8"/>
      <c r="E65" s="8"/>
      <c r="F65" s="8"/>
      <c r="G65" s="8"/>
      <c r="H65" s="8"/>
      <c r="I65" s="8"/>
      <c r="J65" s="8"/>
      <c r="K65" s="182"/>
      <c r="L65" s="182"/>
      <c r="M65" s="182"/>
      <c r="N65" s="8"/>
      <c r="O65" s="173"/>
      <c r="P65" s="8"/>
      <c r="Q65" s="8"/>
      <c r="R65" s="8"/>
      <c r="S65" s="8"/>
      <c r="T65" s="8"/>
      <c r="U65" s="8"/>
      <c r="V65" s="8"/>
      <c r="W65" s="8"/>
      <c r="X65" s="8"/>
      <c r="Y65" s="8"/>
      <c r="Z65" s="8"/>
      <c r="AA65" s="8"/>
      <c r="AB65" s="8"/>
      <c r="AC65" s="8"/>
    </row>
    <row r="66" spans="1:29" x14ac:dyDescent="0.2">
      <c r="A66" s="3"/>
      <c r="B66" s="8"/>
      <c r="C66" s="8"/>
      <c r="D66" s="8"/>
      <c r="E66" s="8"/>
      <c r="F66" s="8"/>
      <c r="G66" s="8"/>
      <c r="H66" s="8"/>
      <c r="I66" s="8"/>
      <c r="J66" s="8"/>
      <c r="K66" s="182"/>
      <c r="L66" s="182"/>
      <c r="M66" s="182"/>
      <c r="N66" s="8"/>
      <c r="O66" s="173"/>
      <c r="P66" s="8"/>
      <c r="Q66" s="8"/>
      <c r="R66" s="8"/>
      <c r="S66" s="8"/>
      <c r="T66" s="8"/>
      <c r="U66" s="8"/>
      <c r="V66" s="8"/>
      <c r="W66" s="8"/>
      <c r="X66" s="8"/>
      <c r="Y66" s="8"/>
      <c r="Z66" s="8"/>
      <c r="AA66" s="8"/>
      <c r="AB66" s="8"/>
      <c r="AC66" s="8"/>
    </row>
    <row r="67" spans="1:29" x14ac:dyDescent="0.2">
      <c r="A67" s="3"/>
      <c r="B67" s="8"/>
      <c r="C67" s="8"/>
      <c r="D67" s="8"/>
      <c r="E67" s="8"/>
      <c r="F67" s="8"/>
      <c r="G67" s="8"/>
      <c r="H67" s="8"/>
      <c r="I67" s="8"/>
      <c r="J67" s="8"/>
      <c r="K67" s="182"/>
      <c r="L67" s="182"/>
      <c r="M67" s="182"/>
      <c r="N67" s="8"/>
      <c r="O67" s="173"/>
      <c r="P67" s="8"/>
      <c r="Q67" s="8"/>
      <c r="R67" s="8"/>
      <c r="S67" s="8"/>
      <c r="T67" s="8"/>
      <c r="U67" s="8"/>
      <c r="V67" s="8"/>
      <c r="W67" s="8"/>
      <c r="X67" s="8"/>
      <c r="Y67" s="8"/>
      <c r="Z67" s="8"/>
      <c r="AA67" s="8"/>
      <c r="AB67" s="8"/>
      <c r="AC67" s="8"/>
    </row>
    <row r="68" spans="1:29" x14ac:dyDescent="0.2">
      <c r="A68" s="3"/>
      <c r="B68" s="8"/>
      <c r="C68" s="8"/>
      <c r="D68" s="8"/>
      <c r="E68" s="8"/>
      <c r="F68" s="8"/>
      <c r="G68" s="8"/>
      <c r="H68" s="8"/>
      <c r="I68" s="8"/>
      <c r="J68" s="8"/>
      <c r="K68" s="182"/>
      <c r="L68" s="182"/>
      <c r="M68" s="182"/>
      <c r="N68" s="8"/>
      <c r="O68" s="173"/>
      <c r="P68" s="8"/>
      <c r="Q68" s="8"/>
      <c r="R68" s="8"/>
      <c r="S68" s="8"/>
      <c r="T68" s="8"/>
      <c r="U68" s="8"/>
      <c r="V68" s="8"/>
      <c r="W68" s="8"/>
      <c r="X68" s="8"/>
      <c r="Y68" s="8"/>
      <c r="Z68" s="8"/>
      <c r="AA68" s="8"/>
      <c r="AB68" s="8"/>
      <c r="AC68" s="8"/>
    </row>
    <row r="69" spans="1:29" x14ac:dyDescent="0.2">
      <c r="A69" s="3"/>
      <c r="B69" s="8"/>
      <c r="C69" s="8"/>
      <c r="D69" s="8"/>
      <c r="E69" s="8"/>
      <c r="F69" s="8"/>
      <c r="G69" s="8"/>
      <c r="H69" s="8"/>
      <c r="I69" s="8"/>
      <c r="J69" s="8"/>
      <c r="K69" s="182"/>
      <c r="L69" s="182"/>
      <c r="M69" s="182"/>
      <c r="N69" s="8"/>
      <c r="O69" s="173"/>
      <c r="P69" s="8"/>
      <c r="Q69" s="8"/>
      <c r="R69" s="8"/>
      <c r="S69" s="8"/>
      <c r="T69" s="8"/>
      <c r="U69" s="8"/>
      <c r="V69" s="8"/>
      <c r="W69" s="8"/>
      <c r="X69" s="8"/>
      <c r="Y69" s="8"/>
      <c r="Z69" s="8"/>
      <c r="AA69" s="8"/>
      <c r="AB69" s="8"/>
      <c r="AC69" s="8"/>
    </row>
    <row r="70" spans="1:29" x14ac:dyDescent="0.2">
      <c r="A70" s="3"/>
      <c r="B70" s="8"/>
      <c r="C70" s="8"/>
      <c r="D70" s="8"/>
      <c r="E70" s="8"/>
      <c r="F70" s="8"/>
      <c r="G70" s="8"/>
      <c r="H70" s="8"/>
      <c r="I70" s="8"/>
      <c r="J70" s="8"/>
      <c r="K70" s="182"/>
      <c r="L70" s="182"/>
      <c r="M70" s="182"/>
      <c r="N70" s="8"/>
      <c r="O70" s="173"/>
      <c r="P70" s="8"/>
      <c r="Q70" s="8"/>
      <c r="R70" s="8"/>
      <c r="S70" s="8"/>
      <c r="T70" s="8"/>
      <c r="U70" s="8"/>
      <c r="V70" s="8"/>
      <c r="W70" s="8"/>
      <c r="X70" s="8"/>
      <c r="Y70" s="8"/>
      <c r="Z70" s="8"/>
      <c r="AA70" s="8"/>
      <c r="AB70" s="8"/>
      <c r="AC70" s="8"/>
    </row>
    <row r="71" spans="1:29" x14ac:dyDescent="0.2">
      <c r="A71" s="3"/>
      <c r="B71" s="8"/>
      <c r="C71" s="8"/>
      <c r="D71" s="8"/>
      <c r="E71" s="8"/>
      <c r="F71" s="8"/>
      <c r="G71" s="8"/>
      <c r="H71" s="8"/>
      <c r="I71" s="8"/>
      <c r="J71" s="8"/>
      <c r="K71" s="182"/>
      <c r="L71" s="182"/>
      <c r="M71" s="182"/>
      <c r="N71" s="8"/>
      <c r="O71" s="173"/>
      <c r="P71" s="8"/>
      <c r="Q71" s="8"/>
      <c r="R71" s="8"/>
      <c r="S71" s="8"/>
      <c r="T71" s="8"/>
      <c r="U71" s="8"/>
      <c r="V71" s="8"/>
      <c r="W71" s="8"/>
      <c r="X71" s="8"/>
      <c r="Y71" s="8"/>
      <c r="Z71" s="8"/>
      <c r="AA71" s="8"/>
      <c r="AB71" s="8"/>
      <c r="AC71" s="8"/>
    </row>
    <row r="72" spans="1:29" x14ac:dyDescent="0.2">
      <c r="A72" s="3"/>
      <c r="B72" s="8"/>
      <c r="C72" s="8"/>
      <c r="D72" s="8"/>
      <c r="E72" s="8"/>
      <c r="F72" s="8"/>
      <c r="G72" s="8"/>
      <c r="H72" s="8"/>
      <c r="I72" s="8"/>
      <c r="J72" s="8"/>
      <c r="K72" s="182"/>
      <c r="L72" s="182"/>
      <c r="M72" s="182"/>
      <c r="N72" s="8"/>
      <c r="O72" s="173"/>
      <c r="P72" s="8"/>
      <c r="Q72" s="8"/>
      <c r="R72" s="8"/>
      <c r="S72" s="8"/>
      <c r="T72" s="8"/>
      <c r="U72" s="8"/>
      <c r="V72" s="8"/>
      <c r="W72" s="8"/>
      <c r="X72" s="8"/>
      <c r="Y72" s="8"/>
      <c r="Z72" s="8"/>
      <c r="AA72" s="8"/>
      <c r="AB72" s="8"/>
      <c r="AC72" s="8"/>
    </row>
    <row r="73" spans="1:29" x14ac:dyDescent="0.2">
      <c r="A73" s="3"/>
      <c r="B73" s="8"/>
      <c r="C73" s="8"/>
      <c r="D73" s="8"/>
      <c r="E73" s="8"/>
      <c r="F73" s="8"/>
      <c r="G73" s="8"/>
      <c r="H73" s="8"/>
      <c r="I73" s="8"/>
      <c r="J73" s="8"/>
      <c r="K73" s="182"/>
      <c r="L73" s="182"/>
      <c r="M73" s="182"/>
      <c r="N73" s="8"/>
      <c r="O73" s="173"/>
      <c r="P73" s="8"/>
      <c r="Q73" s="8"/>
      <c r="R73" s="8"/>
      <c r="S73" s="8"/>
      <c r="T73" s="8"/>
      <c r="U73" s="8"/>
      <c r="V73" s="8"/>
      <c r="W73" s="8"/>
      <c r="X73" s="8"/>
      <c r="Y73" s="8"/>
      <c r="Z73" s="8"/>
      <c r="AA73" s="8"/>
      <c r="AB73" s="8"/>
      <c r="AC73" s="8"/>
    </row>
    <row r="74" spans="1:29" x14ac:dyDescent="0.2">
      <c r="A74" s="3"/>
      <c r="B74" s="8"/>
      <c r="C74" s="8"/>
      <c r="D74" s="8"/>
      <c r="E74" s="8"/>
      <c r="F74" s="8"/>
      <c r="G74" s="8"/>
      <c r="H74" s="8"/>
      <c r="I74" s="8"/>
      <c r="J74" s="8"/>
      <c r="K74" s="182"/>
      <c r="L74" s="182"/>
      <c r="M74" s="182"/>
      <c r="N74" s="8"/>
      <c r="O74" s="173"/>
      <c r="P74" s="8"/>
      <c r="Q74" s="8"/>
      <c r="R74" s="8"/>
      <c r="S74" s="8"/>
      <c r="T74" s="8"/>
      <c r="U74" s="8"/>
      <c r="V74" s="8"/>
      <c r="W74" s="8"/>
      <c r="X74" s="8"/>
      <c r="Y74" s="8"/>
      <c r="Z74" s="8"/>
      <c r="AA74" s="8"/>
      <c r="AB74" s="8"/>
      <c r="AC74" s="8"/>
    </row>
    <row r="75" spans="1:29" x14ac:dyDescent="0.2">
      <c r="A75" s="3"/>
      <c r="B75" s="8"/>
      <c r="C75" s="8"/>
      <c r="D75" s="8"/>
      <c r="E75" s="8"/>
      <c r="F75" s="8"/>
      <c r="G75" s="8"/>
      <c r="H75" s="8"/>
      <c r="I75" s="8"/>
      <c r="J75" s="8"/>
      <c r="K75" s="182"/>
      <c r="L75" s="182"/>
      <c r="M75" s="182"/>
      <c r="N75" s="8"/>
      <c r="O75" s="173"/>
      <c r="P75" s="8"/>
      <c r="Q75" s="8"/>
      <c r="R75" s="8"/>
      <c r="S75" s="8"/>
      <c r="T75" s="8"/>
      <c r="U75" s="8"/>
      <c r="V75" s="8"/>
      <c r="W75" s="8"/>
      <c r="X75" s="8"/>
      <c r="Y75" s="8"/>
      <c r="Z75" s="8"/>
      <c r="AA75" s="8"/>
      <c r="AB75" s="8"/>
      <c r="AC75" s="8"/>
    </row>
    <row r="76" spans="1:29" x14ac:dyDescent="0.2">
      <c r="A76" s="3"/>
      <c r="B76" s="8"/>
      <c r="C76" s="8"/>
      <c r="D76" s="8"/>
      <c r="E76" s="8"/>
      <c r="F76" s="8"/>
      <c r="G76" s="8"/>
      <c r="H76" s="8"/>
      <c r="I76" s="8"/>
      <c r="J76" s="8"/>
      <c r="K76" s="182"/>
      <c r="L76" s="182"/>
      <c r="M76" s="182"/>
      <c r="N76" s="8"/>
      <c r="O76" s="173"/>
      <c r="P76" s="8"/>
      <c r="Q76" s="8"/>
      <c r="R76" s="8"/>
      <c r="S76" s="8"/>
      <c r="T76" s="8"/>
      <c r="U76" s="8"/>
      <c r="V76" s="8"/>
      <c r="W76" s="8"/>
      <c r="X76" s="8"/>
      <c r="Y76" s="8"/>
      <c r="Z76" s="8"/>
      <c r="AA76" s="8"/>
      <c r="AB76" s="8"/>
      <c r="AC76" s="8"/>
    </row>
    <row r="77" spans="1:29" x14ac:dyDescent="0.2">
      <c r="A77" s="3"/>
      <c r="B77" s="8"/>
      <c r="C77" s="8"/>
      <c r="D77" s="8"/>
      <c r="E77" s="8"/>
      <c r="F77" s="8"/>
      <c r="G77" s="8"/>
      <c r="H77" s="8"/>
      <c r="I77" s="8"/>
      <c r="J77" s="8"/>
      <c r="K77" s="182"/>
      <c r="L77" s="182"/>
      <c r="M77" s="182"/>
      <c r="N77" s="8"/>
      <c r="O77" s="173"/>
      <c r="P77" s="8"/>
      <c r="Q77" s="8"/>
      <c r="R77" s="8"/>
      <c r="S77" s="8"/>
      <c r="T77" s="8"/>
      <c r="U77" s="8"/>
      <c r="V77" s="8"/>
      <c r="W77" s="8"/>
      <c r="X77" s="8"/>
      <c r="Y77" s="8"/>
      <c r="Z77" s="8"/>
      <c r="AA77" s="8"/>
      <c r="AB77" s="8"/>
      <c r="AC77" s="8"/>
    </row>
    <row r="78" spans="1:29" x14ac:dyDescent="0.2">
      <c r="A78" s="3"/>
      <c r="B78" s="8"/>
      <c r="C78" s="8"/>
      <c r="D78" s="8"/>
      <c r="E78" s="8"/>
      <c r="F78" s="8"/>
      <c r="G78" s="8"/>
      <c r="H78" s="8"/>
      <c r="I78" s="8"/>
      <c r="J78" s="8"/>
      <c r="K78" s="182"/>
      <c r="L78" s="182"/>
      <c r="M78" s="182"/>
      <c r="N78" s="8"/>
      <c r="O78" s="173"/>
      <c r="P78" s="8"/>
      <c r="Q78" s="8"/>
      <c r="R78" s="8"/>
      <c r="S78" s="8"/>
      <c r="T78" s="8"/>
      <c r="U78" s="8"/>
      <c r="V78" s="8"/>
      <c r="W78" s="8"/>
      <c r="X78" s="8"/>
      <c r="Y78" s="8"/>
      <c r="Z78" s="8"/>
      <c r="AA78" s="8"/>
      <c r="AB78" s="8"/>
      <c r="AC78" s="8"/>
    </row>
    <row r="79" spans="1:29" x14ac:dyDescent="0.2">
      <c r="A79" s="3"/>
      <c r="B79" s="8"/>
      <c r="C79" s="8"/>
      <c r="D79" s="8"/>
      <c r="E79" s="8"/>
      <c r="F79" s="8"/>
      <c r="G79" s="8"/>
      <c r="H79" s="8"/>
      <c r="I79" s="8"/>
      <c r="J79" s="8"/>
      <c r="K79" s="182"/>
      <c r="L79" s="182"/>
      <c r="M79" s="182"/>
      <c r="N79" s="8"/>
      <c r="O79" s="173"/>
      <c r="P79" s="8"/>
      <c r="Q79" s="8"/>
      <c r="R79" s="8"/>
      <c r="S79" s="8"/>
      <c r="T79" s="8"/>
      <c r="U79" s="8"/>
      <c r="V79" s="8"/>
      <c r="W79" s="8"/>
      <c r="X79" s="8"/>
      <c r="Y79" s="8"/>
      <c r="Z79" s="8"/>
      <c r="AA79" s="8"/>
      <c r="AB79" s="8"/>
      <c r="AC79" s="8"/>
    </row>
    <row r="80" spans="1:29" x14ac:dyDescent="0.2">
      <c r="A80" s="3"/>
      <c r="B80" s="8"/>
      <c r="C80" s="8"/>
      <c r="D80" s="8"/>
      <c r="E80" s="8"/>
      <c r="F80" s="8"/>
      <c r="G80" s="8"/>
      <c r="H80" s="8"/>
      <c r="I80" s="8"/>
      <c r="J80" s="8"/>
      <c r="K80" s="182"/>
      <c r="L80" s="182"/>
      <c r="M80" s="182"/>
      <c r="N80" s="8"/>
      <c r="O80" s="173"/>
      <c r="P80" s="8"/>
      <c r="Q80" s="8"/>
      <c r="R80" s="8"/>
      <c r="S80" s="8"/>
      <c r="T80" s="8"/>
      <c r="U80" s="8"/>
      <c r="V80" s="8"/>
      <c r="W80" s="8"/>
      <c r="X80" s="8"/>
      <c r="Y80" s="8"/>
      <c r="Z80" s="8"/>
      <c r="AA80" s="8"/>
      <c r="AB80" s="8"/>
      <c r="AC80" s="8"/>
    </row>
    <row r="81" spans="1:29" x14ac:dyDescent="0.2">
      <c r="A81" s="3"/>
      <c r="B81" s="8"/>
      <c r="C81" s="8"/>
      <c r="D81" s="8"/>
      <c r="E81" s="8"/>
      <c r="F81" s="8"/>
      <c r="G81" s="8"/>
      <c r="H81" s="8"/>
      <c r="I81" s="8"/>
      <c r="J81" s="8"/>
      <c r="K81" s="182"/>
      <c r="L81" s="182"/>
      <c r="M81" s="182"/>
      <c r="N81" s="8"/>
      <c r="O81" s="173"/>
      <c r="P81" s="8"/>
      <c r="Q81" s="8"/>
      <c r="R81" s="8"/>
      <c r="S81" s="8"/>
      <c r="T81" s="8"/>
      <c r="U81" s="8"/>
      <c r="V81" s="8"/>
      <c r="W81" s="8"/>
      <c r="X81" s="8"/>
      <c r="Y81" s="8"/>
      <c r="Z81" s="8"/>
      <c r="AA81" s="8"/>
      <c r="AB81" s="8"/>
      <c r="AC81" s="8"/>
    </row>
    <row r="82" spans="1:29" x14ac:dyDescent="0.2">
      <c r="A82" s="3"/>
      <c r="B82" s="8"/>
      <c r="C82" s="8"/>
      <c r="D82" s="8"/>
      <c r="E82" s="8"/>
      <c r="F82" s="8"/>
      <c r="G82" s="8"/>
      <c r="H82" s="8"/>
      <c r="I82" s="8"/>
      <c r="J82" s="8"/>
      <c r="K82" s="182"/>
      <c r="L82" s="182"/>
      <c r="M82" s="182"/>
      <c r="N82" s="8"/>
      <c r="O82" s="173"/>
      <c r="P82" s="8"/>
      <c r="Q82" s="8"/>
      <c r="R82" s="8"/>
      <c r="S82" s="8"/>
      <c r="T82" s="8"/>
      <c r="U82" s="8"/>
      <c r="V82" s="8"/>
      <c r="W82" s="8"/>
      <c r="X82" s="8"/>
      <c r="Y82" s="8"/>
      <c r="Z82" s="8"/>
      <c r="AA82" s="8"/>
      <c r="AB82" s="8"/>
      <c r="AC82" s="8"/>
    </row>
    <row r="83" spans="1:29" x14ac:dyDescent="0.2">
      <c r="A83" s="3"/>
      <c r="B83" s="8"/>
      <c r="C83" s="8"/>
      <c r="D83" s="8"/>
      <c r="E83" s="8"/>
      <c r="F83" s="8"/>
      <c r="G83" s="8"/>
      <c r="H83" s="8"/>
      <c r="I83" s="8"/>
      <c r="J83" s="8"/>
      <c r="K83" s="182"/>
      <c r="L83" s="182"/>
      <c r="M83" s="182"/>
      <c r="N83" s="8"/>
      <c r="O83" s="173"/>
      <c r="P83" s="8"/>
      <c r="Q83" s="8"/>
      <c r="R83" s="8"/>
      <c r="S83" s="8"/>
      <c r="T83" s="8"/>
      <c r="U83" s="8"/>
      <c r="V83" s="8"/>
      <c r="W83" s="8"/>
      <c r="X83" s="8"/>
      <c r="Y83" s="8"/>
      <c r="Z83" s="8"/>
      <c r="AA83" s="8"/>
      <c r="AB83" s="8"/>
      <c r="AC83" s="8"/>
    </row>
    <row r="84" spans="1:29" x14ac:dyDescent="0.2">
      <c r="A84" s="3"/>
      <c r="B84" s="8"/>
      <c r="C84" s="8"/>
      <c r="D84" s="8"/>
      <c r="E84" s="8"/>
      <c r="F84" s="8"/>
      <c r="G84" s="8"/>
      <c r="H84" s="8"/>
      <c r="I84" s="8"/>
      <c r="J84" s="8"/>
      <c r="K84" s="182"/>
      <c r="L84" s="182"/>
      <c r="M84" s="182"/>
      <c r="N84" s="8"/>
      <c r="O84" s="173"/>
      <c r="P84" s="8"/>
      <c r="Q84" s="8"/>
      <c r="R84" s="8"/>
      <c r="S84" s="8"/>
      <c r="T84" s="8"/>
      <c r="U84" s="8"/>
      <c r="V84" s="8"/>
      <c r="W84" s="8"/>
      <c r="X84" s="8"/>
      <c r="Y84" s="8"/>
      <c r="Z84" s="8"/>
      <c r="AA84" s="8"/>
      <c r="AB84" s="8"/>
      <c r="AC84" s="8"/>
    </row>
    <row r="85" spans="1:29" x14ac:dyDescent="0.2">
      <c r="A85" s="3"/>
      <c r="B85" s="8"/>
      <c r="C85" s="8"/>
      <c r="D85" s="8"/>
      <c r="E85" s="8"/>
      <c r="F85" s="8"/>
      <c r="G85" s="8"/>
      <c r="H85" s="8"/>
      <c r="I85" s="8"/>
      <c r="J85" s="8"/>
      <c r="K85" s="182"/>
      <c r="L85" s="182"/>
      <c r="M85" s="182"/>
      <c r="N85" s="8"/>
      <c r="O85" s="173"/>
      <c r="P85" s="8"/>
      <c r="Q85" s="8"/>
      <c r="R85" s="8"/>
      <c r="S85" s="8"/>
      <c r="T85" s="8"/>
      <c r="U85" s="8"/>
      <c r="V85" s="8"/>
      <c r="W85" s="8"/>
      <c r="X85" s="8"/>
      <c r="Y85" s="8"/>
      <c r="Z85" s="8"/>
      <c r="AA85" s="8"/>
      <c r="AB85" s="8"/>
      <c r="AC85" s="8"/>
    </row>
    <row r="86" spans="1:29" x14ac:dyDescent="0.2">
      <c r="A86" s="3"/>
      <c r="B86" s="8"/>
      <c r="C86" s="8"/>
      <c r="D86" s="199"/>
      <c r="E86" s="8"/>
      <c r="F86" s="8"/>
      <c r="G86" s="8"/>
      <c r="H86" s="8"/>
      <c r="I86" s="8"/>
      <c r="J86" s="8"/>
      <c r="K86" s="182"/>
      <c r="L86" s="182"/>
      <c r="M86" s="182"/>
      <c r="N86" s="8"/>
      <c r="O86" s="173"/>
      <c r="P86" s="8"/>
      <c r="Q86" s="8"/>
      <c r="R86" s="8"/>
      <c r="S86" s="8"/>
      <c r="T86" s="8"/>
      <c r="U86" s="8"/>
      <c r="V86" s="8"/>
      <c r="W86" s="8"/>
      <c r="X86" s="8"/>
      <c r="Y86" s="8"/>
      <c r="Z86" s="8"/>
      <c r="AA86" s="8"/>
      <c r="AB86" s="8"/>
      <c r="AC86" s="8"/>
    </row>
    <row r="87" spans="1:29" x14ac:dyDescent="0.2">
      <c r="A87" s="3"/>
      <c r="B87" s="8"/>
      <c r="C87" s="8"/>
      <c r="D87" s="8"/>
      <c r="E87" s="8"/>
      <c r="F87" s="8"/>
      <c r="G87" s="8"/>
      <c r="H87" s="8"/>
      <c r="I87" s="8"/>
      <c r="J87" s="8"/>
      <c r="K87" s="182"/>
      <c r="L87" s="182"/>
      <c r="M87" s="182"/>
      <c r="N87" s="8"/>
      <c r="O87" s="173"/>
      <c r="P87" s="8"/>
      <c r="Q87" s="8"/>
      <c r="R87" s="8"/>
      <c r="S87" s="8"/>
      <c r="T87" s="8"/>
      <c r="U87" s="8"/>
      <c r="V87" s="8"/>
      <c r="W87" s="8"/>
      <c r="X87" s="8"/>
      <c r="Y87" s="8"/>
      <c r="Z87" s="8"/>
      <c r="AA87" s="8"/>
      <c r="AB87" s="8"/>
      <c r="AC87" s="8"/>
    </row>
    <row r="88" spans="1:29" x14ac:dyDescent="0.2">
      <c r="A88" s="3"/>
      <c r="B88" s="8"/>
      <c r="C88" s="8"/>
      <c r="D88" s="8"/>
      <c r="E88" s="8"/>
      <c r="F88" s="8"/>
      <c r="G88" s="8"/>
      <c r="H88" s="8"/>
      <c r="I88" s="8"/>
      <c r="J88" s="8"/>
      <c r="K88" s="182"/>
      <c r="L88" s="182"/>
      <c r="M88" s="182"/>
      <c r="N88" s="8"/>
      <c r="O88" s="173"/>
      <c r="P88" s="8"/>
      <c r="Q88" s="8"/>
      <c r="R88" s="8"/>
      <c r="S88" s="8"/>
      <c r="T88" s="8"/>
      <c r="U88" s="8"/>
      <c r="V88" s="8"/>
      <c r="W88" s="8"/>
      <c r="X88" s="8"/>
      <c r="Y88" s="8"/>
      <c r="Z88" s="8"/>
      <c r="AA88" s="8"/>
      <c r="AB88" s="8"/>
      <c r="AC88" s="8"/>
    </row>
    <row r="89" spans="1:29" x14ac:dyDescent="0.2">
      <c r="A89" s="3"/>
      <c r="B89" s="8"/>
      <c r="C89" s="8"/>
      <c r="D89" s="8"/>
      <c r="E89" s="8"/>
      <c r="F89" s="8"/>
      <c r="G89" s="8"/>
      <c r="H89" s="8"/>
      <c r="I89" s="8"/>
      <c r="J89" s="8"/>
      <c r="K89" s="182"/>
      <c r="L89" s="182"/>
      <c r="M89" s="182"/>
      <c r="N89" s="8"/>
      <c r="O89" s="173"/>
      <c r="P89" s="8"/>
      <c r="Q89" s="8"/>
      <c r="R89" s="8"/>
      <c r="S89" s="8"/>
      <c r="T89" s="8"/>
      <c r="U89" s="8"/>
      <c r="V89" s="8"/>
      <c r="W89" s="8"/>
      <c r="X89" s="8"/>
      <c r="Y89" s="8"/>
      <c r="Z89" s="8"/>
      <c r="AA89" s="8"/>
      <c r="AB89" s="8"/>
      <c r="AC89" s="8"/>
    </row>
    <row r="90" spans="1:29" x14ac:dyDescent="0.2">
      <c r="A90" s="3"/>
      <c r="B90" s="8"/>
      <c r="C90" s="8"/>
      <c r="D90" s="8"/>
      <c r="E90" s="8"/>
      <c r="F90" s="8"/>
      <c r="G90" s="8"/>
      <c r="H90" s="8"/>
      <c r="I90" s="8"/>
      <c r="J90" s="8"/>
      <c r="K90" s="182"/>
      <c r="L90" s="182"/>
      <c r="M90" s="182"/>
      <c r="N90" s="8"/>
      <c r="O90" s="173"/>
      <c r="P90" s="8"/>
      <c r="Q90" s="8"/>
      <c r="R90" s="8"/>
      <c r="S90" s="8"/>
      <c r="T90" s="8"/>
      <c r="U90" s="8"/>
      <c r="V90" s="8"/>
      <c r="W90" s="8"/>
      <c r="X90" s="8"/>
      <c r="Y90" s="8"/>
      <c r="Z90" s="8"/>
      <c r="AA90" s="8"/>
      <c r="AB90" s="8"/>
      <c r="AC90" s="8"/>
    </row>
    <row r="91" spans="1:29" x14ac:dyDescent="0.2">
      <c r="A91" s="3"/>
      <c r="B91" s="203" t="s">
        <v>463</v>
      </c>
      <c r="C91" s="203"/>
      <c r="D91" s="204" t="s">
        <v>666</v>
      </c>
      <c r="E91" s="8"/>
      <c r="F91" s="8"/>
      <c r="G91" s="8"/>
      <c r="H91" s="8"/>
      <c r="I91" s="8"/>
      <c r="J91" s="8"/>
      <c r="K91" s="182"/>
      <c r="L91" s="182"/>
      <c r="M91" s="182"/>
      <c r="N91" s="8"/>
      <c r="O91" s="173"/>
      <c r="P91" s="8"/>
      <c r="Q91" s="8"/>
      <c r="R91" s="8"/>
      <c r="S91" s="8"/>
      <c r="T91" s="8"/>
      <c r="U91" s="8"/>
      <c r="V91" s="8"/>
      <c r="W91" s="8"/>
      <c r="X91" s="8"/>
      <c r="Y91" s="8"/>
      <c r="Z91" s="8"/>
      <c r="AA91" s="8"/>
      <c r="AB91" s="8"/>
      <c r="AC91" s="8"/>
    </row>
    <row r="92" spans="1:29" x14ac:dyDescent="0.2">
      <c r="A92" s="3"/>
      <c r="B92" s="8"/>
      <c r="C92" s="8"/>
      <c r="D92" s="8"/>
      <c r="E92" s="8"/>
      <c r="F92" s="8"/>
      <c r="G92" s="8"/>
      <c r="H92" s="8"/>
      <c r="I92" s="8"/>
      <c r="J92" s="8"/>
      <c r="K92" s="182"/>
      <c r="L92" s="182"/>
      <c r="M92" s="182"/>
      <c r="N92" s="8"/>
      <c r="O92" s="173"/>
      <c r="P92" s="8"/>
      <c r="Q92" s="8"/>
      <c r="R92" s="8"/>
      <c r="S92" s="8"/>
      <c r="T92" s="8"/>
      <c r="U92" s="8"/>
      <c r="V92" s="8"/>
      <c r="W92" s="8"/>
      <c r="X92" s="8"/>
      <c r="Y92" s="8"/>
      <c r="Z92" s="8"/>
      <c r="AA92" s="8"/>
      <c r="AB92" s="8"/>
      <c r="AC92" s="8"/>
    </row>
    <row r="93" spans="1:29" x14ac:dyDescent="0.2">
      <c r="A93" s="3"/>
      <c r="B93" s="8"/>
      <c r="C93" s="8"/>
      <c r="D93" s="8"/>
      <c r="E93" s="8"/>
      <c r="F93" s="8"/>
      <c r="G93" s="8"/>
      <c r="H93" s="8"/>
      <c r="I93" s="8"/>
      <c r="J93" s="8"/>
      <c r="K93" s="182"/>
      <c r="L93" s="182"/>
      <c r="M93" s="182"/>
      <c r="N93" s="8"/>
      <c r="O93" s="173"/>
      <c r="P93" s="8"/>
      <c r="Q93" s="8"/>
      <c r="R93" s="8"/>
      <c r="S93" s="8"/>
      <c r="T93" s="8"/>
      <c r="U93" s="8"/>
      <c r="V93" s="8"/>
      <c r="W93" s="8"/>
      <c r="X93" s="8"/>
      <c r="Y93" s="8"/>
      <c r="Z93" s="8"/>
      <c r="AA93" s="8"/>
      <c r="AB93" s="8"/>
      <c r="AC93" s="8"/>
    </row>
    <row r="94" spans="1:29" x14ac:dyDescent="0.2">
      <c r="A94" s="3"/>
      <c r="B94" s="199"/>
      <c r="C94" s="199"/>
      <c r="D94" s="199"/>
      <c r="E94" s="199"/>
      <c r="F94" s="199"/>
      <c r="G94" s="199"/>
      <c r="H94" s="199"/>
      <c r="I94" s="199"/>
      <c r="J94" s="199"/>
      <c r="K94" s="182"/>
      <c r="L94" s="182"/>
      <c r="M94" s="182"/>
      <c r="N94" s="8"/>
      <c r="O94" s="173"/>
      <c r="P94" s="8"/>
      <c r="Q94" s="8"/>
      <c r="R94" s="8"/>
      <c r="S94" s="8"/>
      <c r="T94" s="8"/>
      <c r="U94" s="8"/>
      <c r="V94" s="8"/>
      <c r="W94" s="8"/>
      <c r="X94" s="8"/>
      <c r="Y94" s="8"/>
      <c r="Z94" s="8"/>
      <c r="AA94" s="8"/>
      <c r="AB94" s="8"/>
      <c r="AC94" s="8"/>
    </row>
    <row r="95" spans="1:29" x14ac:dyDescent="0.2">
      <c r="A95" s="3"/>
      <c r="B95" s="199"/>
      <c r="C95" s="199"/>
      <c r="D95" s="199"/>
      <c r="E95" s="199"/>
      <c r="F95" s="199"/>
      <c r="G95" s="199"/>
      <c r="H95" s="199"/>
      <c r="I95" s="199"/>
      <c r="J95" s="199"/>
      <c r="K95" s="182"/>
      <c r="L95" s="182"/>
      <c r="M95" s="182"/>
      <c r="N95" s="8"/>
      <c r="O95" s="173"/>
      <c r="P95" s="8"/>
      <c r="Q95" s="8"/>
      <c r="R95" s="8"/>
      <c r="S95" s="8"/>
      <c r="T95" s="8"/>
      <c r="U95" s="8"/>
      <c r="V95" s="8"/>
      <c r="W95" s="8"/>
      <c r="X95" s="8"/>
      <c r="Y95" s="8"/>
      <c r="Z95" s="8"/>
      <c r="AA95" s="8"/>
      <c r="AB95" s="8"/>
      <c r="AC95" s="8"/>
    </row>
    <row r="96" spans="1:29" x14ac:dyDescent="0.2">
      <c r="A96" s="3"/>
      <c r="B96" s="199"/>
      <c r="C96" s="199"/>
      <c r="D96" s="199"/>
      <c r="E96" s="199"/>
      <c r="F96" s="199"/>
      <c r="G96" s="199"/>
      <c r="H96" s="199"/>
      <c r="I96" s="199"/>
      <c r="J96" s="199"/>
      <c r="K96" s="182"/>
      <c r="L96" s="182"/>
      <c r="M96" s="182"/>
      <c r="N96" s="8"/>
      <c r="O96" s="173"/>
      <c r="P96" s="8"/>
      <c r="Q96" s="8"/>
      <c r="R96" s="8"/>
      <c r="S96" s="8"/>
      <c r="T96" s="8"/>
      <c r="U96" s="8"/>
      <c r="V96" s="8"/>
      <c r="W96" s="8"/>
      <c r="X96" s="8"/>
      <c r="Y96" s="8"/>
      <c r="Z96" s="8"/>
      <c r="AA96" s="8"/>
      <c r="AB96" s="8"/>
      <c r="AC96" s="8"/>
    </row>
    <row r="97" spans="1:29" x14ac:dyDescent="0.2">
      <c r="A97" s="3"/>
      <c r="B97" s="199"/>
      <c r="C97" s="199"/>
      <c r="D97" s="199"/>
      <c r="E97" s="199"/>
      <c r="F97" s="199"/>
      <c r="G97" s="199"/>
      <c r="H97" s="199"/>
      <c r="I97" s="199"/>
      <c r="J97" s="199"/>
      <c r="K97" s="182"/>
      <c r="L97" s="182"/>
      <c r="M97" s="182"/>
      <c r="N97" s="8"/>
      <c r="O97" s="173"/>
      <c r="P97" s="8"/>
      <c r="Q97" s="8"/>
      <c r="R97" s="8"/>
      <c r="S97" s="8"/>
      <c r="T97" s="8"/>
      <c r="U97" s="8"/>
      <c r="V97" s="8"/>
      <c r="W97" s="8"/>
      <c r="X97" s="8"/>
      <c r="Y97" s="8"/>
      <c r="Z97" s="8"/>
      <c r="AA97" s="8"/>
      <c r="AB97" s="8"/>
      <c r="AC97" s="8"/>
    </row>
    <row r="98" spans="1:29" x14ac:dyDescent="0.2">
      <c r="A98" s="3"/>
      <c r="B98" s="199"/>
      <c r="C98" s="199"/>
      <c r="D98" s="199"/>
      <c r="E98" s="199"/>
      <c r="F98" s="199"/>
      <c r="G98" s="199"/>
      <c r="H98" s="199"/>
      <c r="I98" s="199"/>
      <c r="J98" s="199"/>
      <c r="K98" s="182"/>
      <c r="L98" s="182"/>
      <c r="M98" s="182"/>
      <c r="N98" s="8"/>
      <c r="O98" s="173"/>
      <c r="P98" s="8"/>
      <c r="Q98" s="8"/>
      <c r="R98" s="8"/>
      <c r="S98" s="8"/>
      <c r="T98" s="8"/>
      <c r="U98" s="8"/>
      <c r="V98" s="8"/>
      <c r="W98" s="8"/>
      <c r="X98" s="8"/>
      <c r="Y98" s="8"/>
      <c r="Z98" s="8"/>
      <c r="AA98" s="8"/>
      <c r="AB98" s="8"/>
      <c r="AC98" s="8"/>
    </row>
    <row r="99" spans="1:29" x14ac:dyDescent="0.2">
      <c r="A99" s="3"/>
      <c r="B99" s="199"/>
      <c r="C99" s="199"/>
      <c r="D99" s="199"/>
      <c r="E99" s="199"/>
      <c r="F99" s="199"/>
      <c r="G99" s="199"/>
      <c r="H99" s="199"/>
      <c r="I99" s="199"/>
      <c r="J99" s="199"/>
      <c r="K99" s="182"/>
      <c r="L99" s="182"/>
      <c r="M99" s="182"/>
      <c r="N99" s="8"/>
      <c r="O99" s="173"/>
      <c r="P99" s="8"/>
      <c r="Q99" s="8"/>
      <c r="R99" s="8"/>
      <c r="S99" s="8"/>
      <c r="T99" s="8"/>
      <c r="U99" s="8"/>
      <c r="V99" s="8"/>
      <c r="W99" s="8"/>
      <c r="X99" s="8"/>
      <c r="Y99" s="8"/>
      <c r="Z99" s="8"/>
      <c r="AA99" s="8"/>
      <c r="AB99" s="8"/>
      <c r="AC99" s="8"/>
    </row>
    <row r="100" spans="1:29" x14ac:dyDescent="0.2">
      <c r="A100" s="3"/>
      <c r="B100" s="199"/>
      <c r="C100" s="199"/>
      <c r="D100" s="199"/>
      <c r="E100" s="199"/>
      <c r="F100" s="199"/>
      <c r="G100" s="199"/>
      <c r="H100" s="199"/>
      <c r="I100" s="199"/>
      <c r="J100" s="199"/>
      <c r="K100" s="182"/>
      <c r="L100" s="182"/>
      <c r="M100" s="182"/>
      <c r="N100" s="8"/>
      <c r="O100" s="173"/>
      <c r="P100" s="8"/>
      <c r="Q100" s="8"/>
      <c r="R100" s="8"/>
      <c r="S100" s="8"/>
      <c r="T100" s="8"/>
      <c r="U100" s="8"/>
      <c r="V100" s="8"/>
      <c r="W100" s="8"/>
      <c r="X100" s="8"/>
      <c r="Y100" s="8"/>
      <c r="Z100" s="8"/>
      <c r="AA100" s="8"/>
      <c r="AB100" s="8"/>
      <c r="AC100" s="8"/>
    </row>
    <row r="101" spans="1:29" x14ac:dyDescent="0.2">
      <c r="A101" s="3"/>
      <c r="B101" s="199"/>
      <c r="C101" s="199"/>
      <c r="D101" s="199"/>
      <c r="E101" s="199"/>
      <c r="F101" s="199"/>
      <c r="G101" s="199"/>
      <c r="H101" s="199"/>
      <c r="I101" s="199"/>
      <c r="J101" s="199"/>
      <c r="K101" s="182"/>
      <c r="L101" s="182"/>
      <c r="M101" s="182"/>
      <c r="N101" s="8"/>
      <c r="O101" s="173"/>
      <c r="P101" s="8"/>
      <c r="Q101" s="8"/>
      <c r="R101" s="8"/>
      <c r="S101" s="8"/>
      <c r="T101" s="8"/>
      <c r="U101" s="8"/>
      <c r="V101" s="8"/>
      <c r="W101" s="8"/>
      <c r="X101" s="8"/>
      <c r="Y101" s="8"/>
      <c r="Z101" s="8"/>
      <c r="AA101" s="8"/>
      <c r="AB101" s="8"/>
      <c r="AC101" s="8"/>
    </row>
    <row r="102" spans="1:29" x14ac:dyDescent="0.2">
      <c r="K102" s="182"/>
      <c r="L102" s="182"/>
      <c r="M102" s="182"/>
    </row>
    <row r="103" spans="1:29" x14ac:dyDescent="0.2">
      <c r="K103" s="182"/>
      <c r="L103" s="182"/>
      <c r="M103" s="182"/>
    </row>
    <row r="104" spans="1:29" x14ac:dyDescent="0.2">
      <c r="K104" s="182"/>
      <c r="L104" s="182"/>
      <c r="M104" s="182"/>
    </row>
    <row r="105" spans="1:29" x14ac:dyDescent="0.2">
      <c r="K105" s="182"/>
      <c r="L105" s="182"/>
      <c r="M105" s="182"/>
    </row>
    <row r="106" spans="1:29" x14ac:dyDescent="0.2">
      <c r="K106" s="182"/>
      <c r="L106" s="182"/>
      <c r="M106" s="182"/>
    </row>
    <row r="107" spans="1:29" x14ac:dyDescent="0.2">
      <c r="K107" s="182"/>
      <c r="L107" s="182"/>
      <c r="M107" s="182"/>
    </row>
    <row r="108" spans="1:29" x14ac:dyDescent="0.2">
      <c r="K108" s="182"/>
      <c r="L108" s="182"/>
      <c r="M108" s="182"/>
    </row>
    <row r="109" spans="1:29" x14ac:dyDescent="0.2">
      <c r="K109" s="182"/>
      <c r="L109" s="182"/>
      <c r="M109" s="182"/>
    </row>
    <row r="110" spans="1:29" x14ac:dyDescent="0.2">
      <c r="K110" s="182"/>
      <c r="L110" s="182"/>
      <c r="M110" s="182"/>
    </row>
    <row r="111" spans="1:29" x14ac:dyDescent="0.2">
      <c r="K111" s="182"/>
      <c r="L111" s="182"/>
      <c r="M111" s="182"/>
    </row>
  </sheetData>
  <sheetProtection algorithmName="SHA-512" hashValue="KoVTqyWua5MCarL0sGmZafBFzjAV1CcEWV2DElxUd/+RThqs7Y1EGAXA9YzGyzNoF/EvPE6TQB4YQo6wWzyC5g==" saltValue="EPmt31TS+OmoCt7iMXiIUA==" spinCount="100000" sheet="1" formatCells="0" formatColumns="0" formatRows="0" insertColumns="0" insertRows="0" insertHyperlinks="0" deleteColumns="0" deleteRows="0" sort="0" autoFilter="0" pivotTables="0"/>
  <mergeCells count="46">
    <mergeCell ref="B37:D38"/>
    <mergeCell ref="E37:H37"/>
    <mergeCell ref="E38:H38"/>
    <mergeCell ref="E36:H36"/>
    <mergeCell ref="D20:E20"/>
    <mergeCell ref="D34:E34"/>
    <mergeCell ref="D21:E21"/>
    <mergeCell ref="D22:E22"/>
    <mergeCell ref="B35:C35"/>
    <mergeCell ref="E35:H35"/>
    <mergeCell ref="D33:G33"/>
    <mergeCell ref="D25:E25"/>
    <mergeCell ref="D26:E26"/>
    <mergeCell ref="D32:E32"/>
    <mergeCell ref="D27:E27"/>
    <mergeCell ref="D28:E28"/>
    <mergeCell ref="C3:D3"/>
    <mergeCell ref="I10:J10"/>
    <mergeCell ref="F3:I3"/>
    <mergeCell ref="F4:I4"/>
    <mergeCell ref="D14:E14"/>
    <mergeCell ref="F5:J5"/>
    <mergeCell ref="F6:J6"/>
    <mergeCell ref="B4:C4"/>
    <mergeCell ref="D4:E4"/>
    <mergeCell ref="B5:C5"/>
    <mergeCell ref="D5:E5"/>
    <mergeCell ref="D15:E15"/>
    <mergeCell ref="B6:E6"/>
    <mergeCell ref="C9:J9"/>
    <mergeCell ref="F10:G10"/>
    <mergeCell ref="D11:E11"/>
    <mergeCell ref="H11:I11"/>
    <mergeCell ref="D12:E12"/>
    <mergeCell ref="D13:E13"/>
    <mergeCell ref="I8:J8"/>
    <mergeCell ref="G8:H8"/>
    <mergeCell ref="D29:E29"/>
    <mergeCell ref="D30:E30"/>
    <mergeCell ref="D31:E31"/>
    <mergeCell ref="D16:E16"/>
    <mergeCell ref="D23:E23"/>
    <mergeCell ref="D24:E24"/>
    <mergeCell ref="D17:E17"/>
    <mergeCell ref="D18:E18"/>
    <mergeCell ref="D19:E19"/>
  </mergeCells>
  <dataValidations count="7">
    <dataValidation type="list" allowBlank="1" showInputMessage="1" showErrorMessage="1" sqref="D983059:D983073 D917523:D917537 D851987:D852001 D786451:D786465 D720915:D720929 D655379:D655393 D589843:D589857 D524307:D524321 D458771:D458785 D393235:D393249 D327699:D327713 D262163:D262177 D196627:D196641 D131091:D131105 D65555:D65569 WVL10:WVL30 WLP10:WLP30 WBT10:WBT30 VRX10:VRX30 VIB10:VIB30 UYF10:UYF30 UOJ10:UOJ30 UEN10:UEN30 TUR10:TUR30 TKV10:TKV30 TAZ10:TAZ30 SRD10:SRD30 SHH10:SHH30 RXL10:RXL30 RNP10:RNP30 RDT10:RDT30 QTX10:QTX30 QKB10:QKB30 QAF10:QAF30 PQJ10:PQJ30 PGN10:PGN30 OWR10:OWR30 OMV10:OMV30 OCZ10:OCZ30 NTD10:NTD30 NJH10:NJH30 MZL10:MZL30 MPP10:MPP30 MFT10:MFT30 LVX10:LVX30 LMB10:LMB30 LCF10:LCF30 KSJ10:KSJ30 KIN10:KIN30 JYR10:JYR30 JOV10:JOV30 JEZ10:JEZ30 IVD10:IVD30 ILH10:ILH30 IBL10:IBL30 HRP10:HRP30 HHT10:HHT30 GXX10:GXX30 GOB10:GOB30 GEF10:GEF30 FUJ10:FUJ30 FKN10:FKN30 FAR10:FAR30 EQV10:EQV30 EGZ10:EGZ30 DXD10:DXD30 DNH10:DNH30 DDL10:DDL30 CTP10:CTP30 CJT10:CJT30 BZX10:BZX30 BQB10:BQB30 BGF10:BGF30 AWJ10:AWJ30 AMN10:AMN30 ACR10:ACR30 SV10:SV30 IZ10:IZ30 IZ65553:IZ65567 SV65553:SV65567 ACR65553:ACR65567 AMN65553:AMN65567 AWJ65553:AWJ65567 BGF65553:BGF65567 BQB65553:BQB65567 BZX65553:BZX65567 CJT65553:CJT65567 CTP65553:CTP65567 DDL65553:DDL65567 DNH65553:DNH65567 DXD65553:DXD65567 EGZ65553:EGZ65567 EQV65553:EQV65567 FAR65553:FAR65567 FKN65553:FKN65567 FUJ65553:FUJ65567 GEF65553:GEF65567 GOB65553:GOB65567 GXX65553:GXX65567 HHT65553:HHT65567 HRP65553:HRP65567 IBL65553:IBL65567 ILH65553:ILH65567 IVD65553:IVD65567 JEZ65553:JEZ65567 JOV65553:JOV65567 JYR65553:JYR65567 KIN65553:KIN65567 KSJ65553:KSJ65567 LCF65553:LCF65567 LMB65553:LMB65567 LVX65553:LVX65567 MFT65553:MFT65567 MPP65553:MPP65567 MZL65553:MZL65567 NJH65553:NJH65567 NTD65553:NTD65567 OCZ65553:OCZ65567 OMV65553:OMV65567 OWR65553:OWR65567 PGN65553:PGN65567 PQJ65553:PQJ65567 QAF65553:QAF65567 QKB65553:QKB65567 QTX65553:QTX65567 RDT65553:RDT65567 RNP65553:RNP65567 RXL65553:RXL65567 SHH65553:SHH65567 SRD65553:SRD65567 TAZ65553:TAZ65567 TKV65553:TKV65567 TUR65553:TUR65567 UEN65553:UEN65567 UOJ65553:UOJ65567 UYF65553:UYF65567 VIB65553:VIB65567 VRX65553:VRX65567 WBT65553:WBT65567 WLP65553:WLP65567 WVL65553:WVL65567 IZ131089:IZ131103 SV131089:SV131103 ACR131089:ACR131103 AMN131089:AMN131103 AWJ131089:AWJ131103 BGF131089:BGF131103 BQB131089:BQB131103 BZX131089:BZX131103 CJT131089:CJT131103 CTP131089:CTP131103 DDL131089:DDL131103 DNH131089:DNH131103 DXD131089:DXD131103 EGZ131089:EGZ131103 EQV131089:EQV131103 FAR131089:FAR131103 FKN131089:FKN131103 FUJ131089:FUJ131103 GEF131089:GEF131103 GOB131089:GOB131103 GXX131089:GXX131103 HHT131089:HHT131103 HRP131089:HRP131103 IBL131089:IBL131103 ILH131089:ILH131103 IVD131089:IVD131103 JEZ131089:JEZ131103 JOV131089:JOV131103 JYR131089:JYR131103 KIN131089:KIN131103 KSJ131089:KSJ131103 LCF131089:LCF131103 LMB131089:LMB131103 LVX131089:LVX131103 MFT131089:MFT131103 MPP131089:MPP131103 MZL131089:MZL131103 NJH131089:NJH131103 NTD131089:NTD131103 OCZ131089:OCZ131103 OMV131089:OMV131103 OWR131089:OWR131103 PGN131089:PGN131103 PQJ131089:PQJ131103 QAF131089:QAF131103 QKB131089:QKB131103 QTX131089:QTX131103 RDT131089:RDT131103 RNP131089:RNP131103 RXL131089:RXL131103 SHH131089:SHH131103 SRD131089:SRD131103 TAZ131089:TAZ131103 TKV131089:TKV131103 TUR131089:TUR131103 UEN131089:UEN131103 UOJ131089:UOJ131103 UYF131089:UYF131103 VIB131089:VIB131103 VRX131089:VRX131103 WBT131089:WBT131103 WLP131089:WLP131103 WVL131089:WVL131103 IZ196625:IZ196639 SV196625:SV196639 ACR196625:ACR196639 AMN196625:AMN196639 AWJ196625:AWJ196639 BGF196625:BGF196639 BQB196625:BQB196639 BZX196625:BZX196639 CJT196625:CJT196639 CTP196625:CTP196639 DDL196625:DDL196639 DNH196625:DNH196639 DXD196625:DXD196639 EGZ196625:EGZ196639 EQV196625:EQV196639 FAR196625:FAR196639 FKN196625:FKN196639 FUJ196625:FUJ196639 GEF196625:GEF196639 GOB196625:GOB196639 GXX196625:GXX196639 HHT196625:HHT196639 HRP196625:HRP196639 IBL196625:IBL196639 ILH196625:ILH196639 IVD196625:IVD196639 JEZ196625:JEZ196639 JOV196625:JOV196639 JYR196625:JYR196639 KIN196625:KIN196639 KSJ196625:KSJ196639 LCF196625:LCF196639 LMB196625:LMB196639 LVX196625:LVX196639 MFT196625:MFT196639 MPP196625:MPP196639 MZL196625:MZL196639 NJH196625:NJH196639 NTD196625:NTD196639 OCZ196625:OCZ196639 OMV196625:OMV196639 OWR196625:OWR196639 PGN196625:PGN196639 PQJ196625:PQJ196639 QAF196625:QAF196639 QKB196625:QKB196639 QTX196625:QTX196639 RDT196625:RDT196639 RNP196625:RNP196639 RXL196625:RXL196639 SHH196625:SHH196639 SRD196625:SRD196639 TAZ196625:TAZ196639 TKV196625:TKV196639 TUR196625:TUR196639 UEN196625:UEN196639 UOJ196625:UOJ196639 UYF196625:UYF196639 VIB196625:VIB196639 VRX196625:VRX196639 WBT196625:WBT196639 WLP196625:WLP196639 WVL196625:WVL196639 IZ262161:IZ262175 SV262161:SV262175 ACR262161:ACR262175 AMN262161:AMN262175 AWJ262161:AWJ262175 BGF262161:BGF262175 BQB262161:BQB262175 BZX262161:BZX262175 CJT262161:CJT262175 CTP262161:CTP262175 DDL262161:DDL262175 DNH262161:DNH262175 DXD262161:DXD262175 EGZ262161:EGZ262175 EQV262161:EQV262175 FAR262161:FAR262175 FKN262161:FKN262175 FUJ262161:FUJ262175 GEF262161:GEF262175 GOB262161:GOB262175 GXX262161:GXX262175 HHT262161:HHT262175 HRP262161:HRP262175 IBL262161:IBL262175 ILH262161:ILH262175 IVD262161:IVD262175 JEZ262161:JEZ262175 JOV262161:JOV262175 JYR262161:JYR262175 KIN262161:KIN262175 KSJ262161:KSJ262175 LCF262161:LCF262175 LMB262161:LMB262175 LVX262161:LVX262175 MFT262161:MFT262175 MPP262161:MPP262175 MZL262161:MZL262175 NJH262161:NJH262175 NTD262161:NTD262175 OCZ262161:OCZ262175 OMV262161:OMV262175 OWR262161:OWR262175 PGN262161:PGN262175 PQJ262161:PQJ262175 QAF262161:QAF262175 QKB262161:QKB262175 QTX262161:QTX262175 RDT262161:RDT262175 RNP262161:RNP262175 RXL262161:RXL262175 SHH262161:SHH262175 SRD262161:SRD262175 TAZ262161:TAZ262175 TKV262161:TKV262175 TUR262161:TUR262175 UEN262161:UEN262175 UOJ262161:UOJ262175 UYF262161:UYF262175 VIB262161:VIB262175 VRX262161:VRX262175 WBT262161:WBT262175 WLP262161:WLP262175 WVL262161:WVL262175 IZ327697:IZ327711 SV327697:SV327711 ACR327697:ACR327711 AMN327697:AMN327711 AWJ327697:AWJ327711 BGF327697:BGF327711 BQB327697:BQB327711 BZX327697:BZX327711 CJT327697:CJT327711 CTP327697:CTP327711 DDL327697:DDL327711 DNH327697:DNH327711 DXD327697:DXD327711 EGZ327697:EGZ327711 EQV327697:EQV327711 FAR327697:FAR327711 FKN327697:FKN327711 FUJ327697:FUJ327711 GEF327697:GEF327711 GOB327697:GOB327711 GXX327697:GXX327711 HHT327697:HHT327711 HRP327697:HRP327711 IBL327697:IBL327711 ILH327697:ILH327711 IVD327697:IVD327711 JEZ327697:JEZ327711 JOV327697:JOV327711 JYR327697:JYR327711 KIN327697:KIN327711 KSJ327697:KSJ327711 LCF327697:LCF327711 LMB327697:LMB327711 LVX327697:LVX327711 MFT327697:MFT327711 MPP327697:MPP327711 MZL327697:MZL327711 NJH327697:NJH327711 NTD327697:NTD327711 OCZ327697:OCZ327711 OMV327697:OMV327711 OWR327697:OWR327711 PGN327697:PGN327711 PQJ327697:PQJ327711 QAF327697:QAF327711 QKB327697:QKB327711 QTX327697:QTX327711 RDT327697:RDT327711 RNP327697:RNP327711 RXL327697:RXL327711 SHH327697:SHH327711 SRD327697:SRD327711 TAZ327697:TAZ327711 TKV327697:TKV327711 TUR327697:TUR327711 UEN327697:UEN327711 UOJ327697:UOJ327711 UYF327697:UYF327711 VIB327697:VIB327711 VRX327697:VRX327711 WBT327697:WBT327711 WLP327697:WLP327711 WVL327697:WVL327711 IZ393233:IZ393247 SV393233:SV393247 ACR393233:ACR393247 AMN393233:AMN393247 AWJ393233:AWJ393247 BGF393233:BGF393247 BQB393233:BQB393247 BZX393233:BZX393247 CJT393233:CJT393247 CTP393233:CTP393247 DDL393233:DDL393247 DNH393233:DNH393247 DXD393233:DXD393247 EGZ393233:EGZ393247 EQV393233:EQV393247 FAR393233:FAR393247 FKN393233:FKN393247 FUJ393233:FUJ393247 GEF393233:GEF393247 GOB393233:GOB393247 GXX393233:GXX393247 HHT393233:HHT393247 HRP393233:HRP393247 IBL393233:IBL393247 ILH393233:ILH393247 IVD393233:IVD393247 JEZ393233:JEZ393247 JOV393233:JOV393247 JYR393233:JYR393247 KIN393233:KIN393247 KSJ393233:KSJ393247 LCF393233:LCF393247 LMB393233:LMB393247 LVX393233:LVX393247 MFT393233:MFT393247 MPP393233:MPP393247 MZL393233:MZL393247 NJH393233:NJH393247 NTD393233:NTD393247 OCZ393233:OCZ393247 OMV393233:OMV393247 OWR393233:OWR393247 PGN393233:PGN393247 PQJ393233:PQJ393247 QAF393233:QAF393247 QKB393233:QKB393247 QTX393233:QTX393247 RDT393233:RDT393247 RNP393233:RNP393247 RXL393233:RXL393247 SHH393233:SHH393247 SRD393233:SRD393247 TAZ393233:TAZ393247 TKV393233:TKV393247 TUR393233:TUR393247 UEN393233:UEN393247 UOJ393233:UOJ393247 UYF393233:UYF393247 VIB393233:VIB393247 VRX393233:VRX393247 WBT393233:WBT393247 WLP393233:WLP393247 WVL393233:WVL393247 IZ458769:IZ458783 SV458769:SV458783 ACR458769:ACR458783 AMN458769:AMN458783 AWJ458769:AWJ458783 BGF458769:BGF458783 BQB458769:BQB458783 BZX458769:BZX458783 CJT458769:CJT458783 CTP458769:CTP458783 DDL458769:DDL458783 DNH458769:DNH458783 DXD458769:DXD458783 EGZ458769:EGZ458783 EQV458769:EQV458783 FAR458769:FAR458783 FKN458769:FKN458783 FUJ458769:FUJ458783 GEF458769:GEF458783 GOB458769:GOB458783 GXX458769:GXX458783 HHT458769:HHT458783 HRP458769:HRP458783 IBL458769:IBL458783 ILH458769:ILH458783 IVD458769:IVD458783 JEZ458769:JEZ458783 JOV458769:JOV458783 JYR458769:JYR458783 KIN458769:KIN458783 KSJ458769:KSJ458783 LCF458769:LCF458783 LMB458769:LMB458783 LVX458769:LVX458783 MFT458769:MFT458783 MPP458769:MPP458783 MZL458769:MZL458783 NJH458769:NJH458783 NTD458769:NTD458783 OCZ458769:OCZ458783 OMV458769:OMV458783 OWR458769:OWR458783 PGN458769:PGN458783 PQJ458769:PQJ458783 QAF458769:QAF458783 QKB458769:QKB458783 QTX458769:QTX458783 RDT458769:RDT458783 RNP458769:RNP458783 RXL458769:RXL458783 SHH458769:SHH458783 SRD458769:SRD458783 TAZ458769:TAZ458783 TKV458769:TKV458783 TUR458769:TUR458783 UEN458769:UEN458783 UOJ458769:UOJ458783 UYF458769:UYF458783 VIB458769:VIB458783 VRX458769:VRX458783 WBT458769:WBT458783 WLP458769:WLP458783 WVL458769:WVL458783 IZ524305:IZ524319 SV524305:SV524319 ACR524305:ACR524319 AMN524305:AMN524319 AWJ524305:AWJ524319 BGF524305:BGF524319 BQB524305:BQB524319 BZX524305:BZX524319 CJT524305:CJT524319 CTP524305:CTP524319 DDL524305:DDL524319 DNH524305:DNH524319 DXD524305:DXD524319 EGZ524305:EGZ524319 EQV524305:EQV524319 FAR524305:FAR524319 FKN524305:FKN524319 FUJ524305:FUJ524319 GEF524305:GEF524319 GOB524305:GOB524319 GXX524305:GXX524319 HHT524305:HHT524319 HRP524305:HRP524319 IBL524305:IBL524319 ILH524305:ILH524319 IVD524305:IVD524319 JEZ524305:JEZ524319 JOV524305:JOV524319 JYR524305:JYR524319 KIN524305:KIN524319 KSJ524305:KSJ524319 LCF524305:LCF524319 LMB524305:LMB524319 LVX524305:LVX524319 MFT524305:MFT524319 MPP524305:MPP524319 MZL524305:MZL524319 NJH524305:NJH524319 NTD524305:NTD524319 OCZ524305:OCZ524319 OMV524305:OMV524319 OWR524305:OWR524319 PGN524305:PGN524319 PQJ524305:PQJ524319 QAF524305:QAF524319 QKB524305:QKB524319 QTX524305:QTX524319 RDT524305:RDT524319 RNP524305:RNP524319 RXL524305:RXL524319 SHH524305:SHH524319 SRD524305:SRD524319 TAZ524305:TAZ524319 TKV524305:TKV524319 TUR524305:TUR524319 UEN524305:UEN524319 UOJ524305:UOJ524319 UYF524305:UYF524319 VIB524305:VIB524319 VRX524305:VRX524319 WBT524305:WBT524319 WLP524305:WLP524319 WVL524305:WVL524319 IZ589841:IZ589855 SV589841:SV589855 ACR589841:ACR589855 AMN589841:AMN589855 AWJ589841:AWJ589855 BGF589841:BGF589855 BQB589841:BQB589855 BZX589841:BZX589855 CJT589841:CJT589855 CTP589841:CTP589855 DDL589841:DDL589855 DNH589841:DNH589855 DXD589841:DXD589855 EGZ589841:EGZ589855 EQV589841:EQV589855 FAR589841:FAR589855 FKN589841:FKN589855 FUJ589841:FUJ589855 GEF589841:GEF589855 GOB589841:GOB589855 GXX589841:GXX589855 HHT589841:HHT589855 HRP589841:HRP589855 IBL589841:IBL589855 ILH589841:ILH589855 IVD589841:IVD589855 JEZ589841:JEZ589855 JOV589841:JOV589855 JYR589841:JYR589855 KIN589841:KIN589855 KSJ589841:KSJ589855 LCF589841:LCF589855 LMB589841:LMB589855 LVX589841:LVX589855 MFT589841:MFT589855 MPP589841:MPP589855 MZL589841:MZL589855 NJH589841:NJH589855 NTD589841:NTD589855 OCZ589841:OCZ589855 OMV589841:OMV589855 OWR589841:OWR589855 PGN589841:PGN589855 PQJ589841:PQJ589855 QAF589841:QAF589855 QKB589841:QKB589855 QTX589841:QTX589855 RDT589841:RDT589855 RNP589841:RNP589855 RXL589841:RXL589855 SHH589841:SHH589855 SRD589841:SRD589855 TAZ589841:TAZ589855 TKV589841:TKV589855 TUR589841:TUR589855 UEN589841:UEN589855 UOJ589841:UOJ589855 UYF589841:UYF589855 VIB589841:VIB589855 VRX589841:VRX589855 WBT589841:WBT589855 WLP589841:WLP589855 WVL589841:WVL589855 IZ655377:IZ655391 SV655377:SV655391 ACR655377:ACR655391 AMN655377:AMN655391 AWJ655377:AWJ655391 BGF655377:BGF655391 BQB655377:BQB655391 BZX655377:BZX655391 CJT655377:CJT655391 CTP655377:CTP655391 DDL655377:DDL655391 DNH655377:DNH655391 DXD655377:DXD655391 EGZ655377:EGZ655391 EQV655377:EQV655391 FAR655377:FAR655391 FKN655377:FKN655391 FUJ655377:FUJ655391 GEF655377:GEF655391 GOB655377:GOB655391 GXX655377:GXX655391 HHT655377:HHT655391 HRP655377:HRP655391 IBL655377:IBL655391 ILH655377:ILH655391 IVD655377:IVD655391 JEZ655377:JEZ655391 JOV655377:JOV655391 JYR655377:JYR655391 KIN655377:KIN655391 KSJ655377:KSJ655391 LCF655377:LCF655391 LMB655377:LMB655391 LVX655377:LVX655391 MFT655377:MFT655391 MPP655377:MPP655391 MZL655377:MZL655391 NJH655377:NJH655391 NTD655377:NTD655391 OCZ655377:OCZ655391 OMV655377:OMV655391 OWR655377:OWR655391 PGN655377:PGN655391 PQJ655377:PQJ655391 QAF655377:QAF655391 QKB655377:QKB655391 QTX655377:QTX655391 RDT655377:RDT655391 RNP655377:RNP655391 RXL655377:RXL655391 SHH655377:SHH655391 SRD655377:SRD655391 TAZ655377:TAZ655391 TKV655377:TKV655391 TUR655377:TUR655391 UEN655377:UEN655391 UOJ655377:UOJ655391 UYF655377:UYF655391 VIB655377:VIB655391 VRX655377:VRX655391 WBT655377:WBT655391 WLP655377:WLP655391 WVL655377:WVL655391 IZ720913:IZ720927 SV720913:SV720927 ACR720913:ACR720927 AMN720913:AMN720927 AWJ720913:AWJ720927 BGF720913:BGF720927 BQB720913:BQB720927 BZX720913:BZX720927 CJT720913:CJT720927 CTP720913:CTP720927 DDL720913:DDL720927 DNH720913:DNH720927 DXD720913:DXD720927 EGZ720913:EGZ720927 EQV720913:EQV720927 FAR720913:FAR720927 FKN720913:FKN720927 FUJ720913:FUJ720927 GEF720913:GEF720927 GOB720913:GOB720927 GXX720913:GXX720927 HHT720913:HHT720927 HRP720913:HRP720927 IBL720913:IBL720927 ILH720913:ILH720927 IVD720913:IVD720927 JEZ720913:JEZ720927 JOV720913:JOV720927 JYR720913:JYR720927 KIN720913:KIN720927 KSJ720913:KSJ720927 LCF720913:LCF720927 LMB720913:LMB720927 LVX720913:LVX720927 MFT720913:MFT720927 MPP720913:MPP720927 MZL720913:MZL720927 NJH720913:NJH720927 NTD720913:NTD720927 OCZ720913:OCZ720927 OMV720913:OMV720927 OWR720913:OWR720927 PGN720913:PGN720927 PQJ720913:PQJ720927 QAF720913:QAF720927 QKB720913:QKB720927 QTX720913:QTX720927 RDT720913:RDT720927 RNP720913:RNP720927 RXL720913:RXL720927 SHH720913:SHH720927 SRD720913:SRD720927 TAZ720913:TAZ720927 TKV720913:TKV720927 TUR720913:TUR720927 UEN720913:UEN720927 UOJ720913:UOJ720927 UYF720913:UYF720927 VIB720913:VIB720927 VRX720913:VRX720927 WBT720913:WBT720927 WLP720913:WLP720927 WVL720913:WVL720927 IZ786449:IZ786463 SV786449:SV786463 ACR786449:ACR786463 AMN786449:AMN786463 AWJ786449:AWJ786463 BGF786449:BGF786463 BQB786449:BQB786463 BZX786449:BZX786463 CJT786449:CJT786463 CTP786449:CTP786463 DDL786449:DDL786463 DNH786449:DNH786463 DXD786449:DXD786463 EGZ786449:EGZ786463 EQV786449:EQV786463 FAR786449:FAR786463 FKN786449:FKN786463 FUJ786449:FUJ786463 GEF786449:GEF786463 GOB786449:GOB786463 GXX786449:GXX786463 HHT786449:HHT786463 HRP786449:HRP786463 IBL786449:IBL786463 ILH786449:ILH786463 IVD786449:IVD786463 JEZ786449:JEZ786463 JOV786449:JOV786463 JYR786449:JYR786463 KIN786449:KIN786463 KSJ786449:KSJ786463 LCF786449:LCF786463 LMB786449:LMB786463 LVX786449:LVX786463 MFT786449:MFT786463 MPP786449:MPP786463 MZL786449:MZL786463 NJH786449:NJH786463 NTD786449:NTD786463 OCZ786449:OCZ786463 OMV786449:OMV786463 OWR786449:OWR786463 PGN786449:PGN786463 PQJ786449:PQJ786463 QAF786449:QAF786463 QKB786449:QKB786463 QTX786449:QTX786463 RDT786449:RDT786463 RNP786449:RNP786463 RXL786449:RXL786463 SHH786449:SHH786463 SRD786449:SRD786463 TAZ786449:TAZ786463 TKV786449:TKV786463 TUR786449:TUR786463 UEN786449:UEN786463 UOJ786449:UOJ786463 UYF786449:UYF786463 VIB786449:VIB786463 VRX786449:VRX786463 WBT786449:WBT786463 WLP786449:WLP786463 WVL786449:WVL786463 IZ851985:IZ851999 SV851985:SV851999 ACR851985:ACR851999 AMN851985:AMN851999 AWJ851985:AWJ851999 BGF851985:BGF851999 BQB851985:BQB851999 BZX851985:BZX851999 CJT851985:CJT851999 CTP851985:CTP851999 DDL851985:DDL851999 DNH851985:DNH851999 DXD851985:DXD851999 EGZ851985:EGZ851999 EQV851985:EQV851999 FAR851985:FAR851999 FKN851985:FKN851999 FUJ851985:FUJ851999 GEF851985:GEF851999 GOB851985:GOB851999 GXX851985:GXX851999 HHT851985:HHT851999 HRP851985:HRP851999 IBL851985:IBL851999 ILH851985:ILH851999 IVD851985:IVD851999 JEZ851985:JEZ851999 JOV851985:JOV851999 JYR851985:JYR851999 KIN851985:KIN851999 KSJ851985:KSJ851999 LCF851985:LCF851999 LMB851985:LMB851999 LVX851985:LVX851999 MFT851985:MFT851999 MPP851985:MPP851999 MZL851985:MZL851999 NJH851985:NJH851999 NTD851985:NTD851999 OCZ851985:OCZ851999 OMV851985:OMV851999 OWR851985:OWR851999 PGN851985:PGN851999 PQJ851985:PQJ851999 QAF851985:QAF851999 QKB851985:QKB851999 QTX851985:QTX851999 RDT851985:RDT851999 RNP851985:RNP851999 RXL851985:RXL851999 SHH851985:SHH851999 SRD851985:SRD851999 TAZ851985:TAZ851999 TKV851985:TKV851999 TUR851985:TUR851999 UEN851985:UEN851999 UOJ851985:UOJ851999 UYF851985:UYF851999 VIB851985:VIB851999 VRX851985:VRX851999 WBT851985:WBT851999 WLP851985:WLP851999 WVL851985:WVL851999 IZ917521:IZ917535 SV917521:SV917535 ACR917521:ACR917535 AMN917521:AMN917535 AWJ917521:AWJ917535 BGF917521:BGF917535 BQB917521:BQB917535 BZX917521:BZX917535 CJT917521:CJT917535 CTP917521:CTP917535 DDL917521:DDL917535 DNH917521:DNH917535 DXD917521:DXD917535 EGZ917521:EGZ917535 EQV917521:EQV917535 FAR917521:FAR917535 FKN917521:FKN917535 FUJ917521:FUJ917535 GEF917521:GEF917535 GOB917521:GOB917535 GXX917521:GXX917535 HHT917521:HHT917535 HRP917521:HRP917535 IBL917521:IBL917535 ILH917521:ILH917535 IVD917521:IVD917535 JEZ917521:JEZ917535 JOV917521:JOV917535 JYR917521:JYR917535 KIN917521:KIN917535 KSJ917521:KSJ917535 LCF917521:LCF917535 LMB917521:LMB917535 LVX917521:LVX917535 MFT917521:MFT917535 MPP917521:MPP917535 MZL917521:MZL917535 NJH917521:NJH917535 NTD917521:NTD917535 OCZ917521:OCZ917535 OMV917521:OMV917535 OWR917521:OWR917535 PGN917521:PGN917535 PQJ917521:PQJ917535 QAF917521:QAF917535 QKB917521:QKB917535 QTX917521:QTX917535 RDT917521:RDT917535 RNP917521:RNP917535 RXL917521:RXL917535 SHH917521:SHH917535 SRD917521:SRD917535 TAZ917521:TAZ917535 TKV917521:TKV917535 TUR917521:TUR917535 UEN917521:UEN917535 UOJ917521:UOJ917535 UYF917521:UYF917535 VIB917521:VIB917535 VRX917521:VRX917535 WBT917521:WBT917535 WLP917521:WLP917535 WVL917521:WVL917535 IZ983057:IZ983071 SV983057:SV983071 ACR983057:ACR983071 AMN983057:AMN983071 AWJ983057:AWJ983071 BGF983057:BGF983071 BQB983057:BQB983071 BZX983057:BZX983071 CJT983057:CJT983071 CTP983057:CTP983071 DDL983057:DDL983071 DNH983057:DNH983071 DXD983057:DXD983071 EGZ983057:EGZ983071 EQV983057:EQV983071 FAR983057:FAR983071 FKN983057:FKN983071 FUJ983057:FUJ983071 GEF983057:GEF983071 GOB983057:GOB983071 GXX983057:GXX983071 HHT983057:HHT983071 HRP983057:HRP983071 IBL983057:IBL983071 ILH983057:ILH983071 IVD983057:IVD983071 JEZ983057:JEZ983071 JOV983057:JOV983071 JYR983057:JYR983071 KIN983057:KIN983071 KSJ983057:KSJ983071 LCF983057:LCF983071 LMB983057:LMB983071 LVX983057:LVX983071 MFT983057:MFT983071 MPP983057:MPP983071 MZL983057:MZL983071 NJH983057:NJH983071 NTD983057:NTD983071 OCZ983057:OCZ983071 OMV983057:OMV983071 OWR983057:OWR983071 PGN983057:PGN983071 PQJ983057:PQJ983071 QAF983057:QAF983071 QKB983057:QKB983071 QTX983057:QTX983071 RDT983057:RDT983071 RNP983057:RNP983071 RXL983057:RXL983071 SHH983057:SHH983071 SRD983057:SRD983071 TAZ983057:TAZ983071 TKV983057:TKV983071 TUR983057:TUR983071 UEN983057:UEN983071 UOJ983057:UOJ983071 UYF983057:UYF983071 VIB983057:VIB983071 VRX983057:VRX983071 WBT983057:WBT983071 WLP983057:WLP983071 WVL983057:WVL983071" xr:uid="{00000000-0002-0000-0100-000000000000}">
      <formula1>IF(COUNTIF(Gam,D10)&gt;0,OFFSET(Col,0,MATCH(D10,Gam,0)-1,COUNTA(OFFSET(Col,0,MATCH(D10,Gam,0)-1))+1,1),OFFSET(GamBis,0,0,SUM((GamBis&lt;&gt;"")*1)))</formula1>
    </dataValidation>
    <dataValidation type="list" allowBlank="1" showInputMessage="1" showErrorMessage="1" sqref="D983076 D917540 D852004 D786468 D720932 D655396 D589860 D524324 D458788 D393252 D327716 D262180 D196644 D131108 D65572 D36 SV33:SV34 ACR33:ACR34 AMN33:AMN34 AWJ33:AWJ34 BGF33:BGF34 BQB33:BQB34 BZX33:BZX34 CJT33:CJT34 CTP33:CTP34 DDL33:DDL34 DNH33:DNH34 DXD33:DXD34 EGZ33:EGZ34 EQV33:EQV34 FAR33:FAR34 FKN33:FKN34 FUJ33:FUJ34 GEF33:GEF34 GOB33:GOB34 GXX33:GXX34 HHT33:HHT34 HRP33:HRP34 IBL33:IBL34 ILH33:ILH34 IVD33:IVD34 JEZ33:JEZ34 JOV33:JOV34 JYR33:JYR34 KIN33:KIN34 KSJ33:KSJ34 LCF33:LCF34 LMB33:LMB34 LVX33:LVX34 MFT33:MFT34 MPP33:MPP34 MZL33:MZL34 NJH33:NJH34 NTD33:NTD34 OCZ33:OCZ34 OMV33:OMV34 OWR33:OWR34 PGN33:PGN34 PQJ33:PQJ34 QAF33:QAF34 QKB33:QKB34 QTX33:QTX34 RDT33:RDT34 RNP33:RNP34 RXL33:RXL34 SHH33:SHH34 SRD33:SRD34 TAZ33:TAZ34 TKV33:TKV34 TUR33:TUR34 UEN33:UEN34 UOJ33:UOJ34 UYF33:UYF34 VIB33:VIB34 VRX33:VRX34 WBT33:WBT34 WLP33:WLP34 WVL33:WVL34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IZ33:IZ34" xr:uid="{00000000-0002-0000-0100-000001000000}">
      <formula1>OFFSET(ModeReg,0,0,COUNTA(ModeReg))</formula1>
    </dataValidation>
    <dataValidation type="list" allowBlank="1" showInputMessage="1" showErrorMessage="1" sqref="J983051 J917515 J851979 J786443 J720907 J655371 J589835 J524299 J458763 J393227 J327691 J262155 J196619 J131083 J65547 JF2 TB2 ACX2 AMT2 AWP2 BGL2 BQH2 CAD2 CJZ2 CTV2 DDR2 DNN2 DXJ2 EHF2 ERB2 FAX2 FKT2 FUP2 GEL2 GOH2 GYD2 HHZ2 HRV2 IBR2 ILN2 IVJ2 JFF2 JPB2 JYX2 KIT2 KSP2 LCL2 LMH2 LWD2 MFZ2 MPV2 MZR2 NJN2 NTJ2 ODF2 ONB2 OWX2 PGT2 PQP2 QAL2 QKH2 QUD2 RDZ2 RNV2 RXR2 SHN2 SRJ2 TBF2 TLB2 TUX2 UET2 UOP2 UYL2 VIH2 VSD2 WBZ2 WLV2 WVR2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xr:uid="{00000000-0002-0000-0100-000002000000}">
      <formula1>OFFSET(Concession,0,0,COUNTA(Concession))</formula1>
    </dataValidation>
    <dataValidation type="list" allowBlank="1" showInputMessage="1" showErrorMessage="1" sqref="D12:E32" xr:uid="{00000000-0002-0000-0100-000003000000}">
      <formula1>IF(COUNTIF(GamP,D12)&gt;0,OFFSET(ColP,0,MATCH(D12,GamP,0)-1,COUNTA(OFFSET(ColP,0,MATCH(D12,GamP,0)-1))+1,1),OFFSET(GamPBis,0,0,COUNTIF(GamPBis,"&gt;&lt;")))</formula1>
    </dataValidation>
    <dataValidation type="list" allowBlank="1" showInputMessage="1" showErrorMessage="1" sqref="J3" xr:uid="{00000000-0002-0000-0100-000005000000}">
      <formula1>SecteurP</formula1>
    </dataValidation>
    <dataValidation type="list" allowBlank="1" showInputMessage="1" showErrorMessage="1" sqref="B3" xr:uid="{00000000-0002-0000-0100-000006000000}">
      <formula1>$K$11:$K$13</formula1>
    </dataValidation>
    <dataValidation type="list" allowBlank="1" showInputMessage="1" showErrorMessage="1" sqref="D10" xr:uid="{00000000-0002-0000-0100-000007000000}">
      <formula1>$L$11:$L$12</formula1>
    </dataValidation>
  </dataValidations>
  <pageMargins left="0.7" right="0.7" top="0.75" bottom="0.75" header="0.3" footer="0.3"/>
  <pageSetup paperSize="9" orientation="portrait" horizontalDpi="4294967293" verticalDpi="4294967293"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4000000}">
          <x14:formula1>
            <xm:f>'DonnesP-Sajade'!$AC$3:$AC$9</xm:f>
          </x14:formula1>
          <xm:sqref>D35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6">
    <tabColor rgb="FF33CCCC"/>
  </sheetPr>
  <dimension ref="A1:BH123"/>
  <sheetViews>
    <sheetView showGridLines="0" showRowColHeaders="0" topLeftCell="B1" zoomScale="115" zoomScaleNormal="115" workbookViewId="0">
      <selection activeCell="AN27" sqref="AN27"/>
    </sheetView>
  </sheetViews>
  <sheetFormatPr baseColWidth="10" defaultRowHeight="12.75" x14ac:dyDescent="0.2"/>
  <cols>
    <col min="1" max="1" width="7.140625" style="42" hidden="1" customWidth="1"/>
    <col min="2" max="2" width="4.140625" style="42" customWidth="1"/>
    <col min="3" max="3" width="3" style="42" customWidth="1"/>
    <col min="4" max="4" width="16.140625" style="42" customWidth="1"/>
    <col min="5" max="5" width="18.28515625" style="42" customWidth="1"/>
    <col min="6" max="6" width="2.85546875" style="42" customWidth="1"/>
    <col min="7" max="7" width="2" style="42" bestFit="1" customWidth="1"/>
    <col min="8" max="8" width="2.7109375" style="42" customWidth="1"/>
    <col min="9" max="9" width="10.140625" style="42" customWidth="1"/>
    <col min="10" max="10" width="5.140625" style="42" customWidth="1"/>
    <col min="11" max="11" width="6.42578125" style="42" bestFit="1" customWidth="1"/>
    <col min="12" max="12" width="5.140625" style="42" bestFit="1" customWidth="1"/>
    <col min="13" max="13" width="8.7109375" style="42" customWidth="1"/>
    <col min="14" max="14" width="7.42578125" style="42" bestFit="1" customWidth="1"/>
    <col min="15" max="15" width="9.85546875" style="42" customWidth="1"/>
    <col min="16" max="16" width="4.140625" style="42" customWidth="1"/>
    <col min="17" max="18" width="2.7109375" style="42" customWidth="1"/>
    <col min="19" max="19" width="17.140625" style="42" customWidth="1"/>
    <col min="20" max="20" width="2.7109375" style="42" hidden="1" customWidth="1"/>
    <col min="21" max="21" width="7.5703125" style="217" hidden="1" customWidth="1"/>
    <col min="22" max="22" width="11.28515625" style="217" hidden="1" customWidth="1"/>
    <col min="23" max="23" width="8" style="217" hidden="1" customWidth="1"/>
    <col min="24" max="24" width="3" style="217" hidden="1" customWidth="1"/>
    <col min="25" max="25" width="2.7109375" style="217" hidden="1" customWidth="1"/>
    <col min="26" max="26" width="13.28515625" style="217" hidden="1" customWidth="1"/>
    <col min="27" max="27" width="19.28515625" style="217" hidden="1" customWidth="1"/>
    <col min="28" max="28" width="8" style="217" hidden="1" customWidth="1"/>
    <col min="29" max="29" width="11.42578125" style="217" hidden="1" customWidth="1"/>
    <col min="30" max="30" width="18.7109375" style="217" hidden="1" customWidth="1"/>
    <col min="31" max="31" width="10.5703125" style="217" hidden="1" customWidth="1"/>
    <col min="32" max="32" width="22.140625" style="217" hidden="1" customWidth="1"/>
    <col min="33" max="33" width="29.140625" style="217" hidden="1" customWidth="1"/>
    <col min="34" max="34" width="11" style="217" hidden="1" customWidth="1"/>
    <col min="35" max="35" width="4.28515625" style="217" hidden="1" customWidth="1"/>
    <col min="36" max="36" width="68.28515625" style="217" hidden="1" customWidth="1"/>
    <col min="37" max="37" width="4.28515625" style="217" hidden="1" customWidth="1"/>
    <col min="38" max="38" width="11.28515625" style="217" hidden="1" customWidth="1"/>
    <col min="39" max="48" width="11.42578125" style="217"/>
    <col min="49" max="260" width="11.42578125" style="42"/>
    <col min="261" max="261" width="7.140625" style="42" customWidth="1"/>
    <col min="262" max="262" width="4.140625" style="42" customWidth="1"/>
    <col min="263" max="263" width="3" style="42" customWidth="1"/>
    <col min="264" max="264" width="16.140625" style="42" customWidth="1"/>
    <col min="265" max="265" width="14.85546875" style="42" customWidth="1"/>
    <col min="266" max="266" width="2.85546875" style="42" customWidth="1"/>
    <col min="267" max="267" width="2" style="42" bestFit="1" customWidth="1"/>
    <col min="268" max="268" width="2.7109375" style="42" customWidth="1"/>
    <col min="269" max="269" width="10.140625" style="42" customWidth="1"/>
    <col min="270" max="270" width="5.140625" style="42" customWidth="1"/>
    <col min="271" max="271" width="6.42578125" style="42" bestFit="1" customWidth="1"/>
    <col min="272" max="272" width="5.140625" style="42" bestFit="1" customWidth="1"/>
    <col min="273" max="273" width="8.7109375" style="42" customWidth="1"/>
    <col min="274" max="274" width="7.42578125" style="42" bestFit="1" customWidth="1"/>
    <col min="275" max="275" width="9.85546875" style="42" customWidth="1"/>
    <col min="276" max="276" width="4.140625" style="42" customWidth="1"/>
    <col min="277" max="277" width="2.7109375" style="42" customWidth="1"/>
    <col min="278" max="278" width="4.85546875" style="42" customWidth="1"/>
    <col min="279" max="279" width="2.7109375" style="42" customWidth="1"/>
    <col min="280" max="280" width="5.28515625" style="42" customWidth="1"/>
    <col min="281" max="281" width="2.85546875" style="42" customWidth="1"/>
    <col min="282" max="282" width="2.7109375" style="42" customWidth="1"/>
    <col min="283" max="283" width="18.5703125" style="42" customWidth="1"/>
    <col min="284" max="284" width="11.42578125" style="42" customWidth="1"/>
    <col min="285" max="285" width="9.42578125" style="42" customWidth="1"/>
    <col min="286" max="286" width="11.42578125" style="42" customWidth="1"/>
    <col min="287" max="287" width="28.140625" style="42" customWidth="1"/>
    <col min="288" max="288" width="11.140625" style="42" customWidth="1"/>
    <col min="289" max="289" width="14.7109375" style="42" customWidth="1"/>
    <col min="290" max="290" width="5.5703125" style="42" customWidth="1"/>
    <col min="291" max="291" width="66.5703125" style="42" customWidth="1"/>
    <col min="292" max="292" width="68.28515625" style="42" customWidth="1"/>
    <col min="293" max="293" width="4.28515625" style="42" customWidth="1"/>
    <col min="294" max="294" width="11.28515625" style="42" customWidth="1"/>
    <col min="295" max="516" width="11.42578125" style="42"/>
    <col min="517" max="517" width="7.140625" style="42" customWidth="1"/>
    <col min="518" max="518" width="4.140625" style="42" customWidth="1"/>
    <col min="519" max="519" width="3" style="42" customWidth="1"/>
    <col min="520" max="520" width="16.140625" style="42" customWidth="1"/>
    <col min="521" max="521" width="14.85546875" style="42" customWidth="1"/>
    <col min="522" max="522" width="2.85546875" style="42" customWidth="1"/>
    <col min="523" max="523" width="2" style="42" bestFit="1" customWidth="1"/>
    <col min="524" max="524" width="2.7109375" style="42" customWidth="1"/>
    <col min="525" max="525" width="10.140625" style="42" customWidth="1"/>
    <col min="526" max="526" width="5.140625" style="42" customWidth="1"/>
    <col min="527" max="527" width="6.42578125" style="42" bestFit="1" customWidth="1"/>
    <col min="528" max="528" width="5.140625" style="42" bestFit="1" customWidth="1"/>
    <col min="529" max="529" width="8.7109375" style="42" customWidth="1"/>
    <col min="530" max="530" width="7.42578125" style="42" bestFit="1" customWidth="1"/>
    <col min="531" max="531" width="9.85546875" style="42" customWidth="1"/>
    <col min="532" max="532" width="4.140625" style="42" customWidth="1"/>
    <col min="533" max="533" width="2.7109375" style="42" customWidth="1"/>
    <col min="534" max="534" width="4.85546875" style="42" customWidth="1"/>
    <col min="535" max="535" width="2.7109375" style="42" customWidth="1"/>
    <col min="536" max="536" width="5.28515625" style="42" customWidth="1"/>
    <col min="537" max="537" width="2.85546875" style="42" customWidth="1"/>
    <col min="538" max="538" width="2.7109375" style="42" customWidth="1"/>
    <col min="539" max="539" width="18.5703125" style="42" customWidth="1"/>
    <col min="540" max="540" width="11.42578125" style="42" customWidth="1"/>
    <col min="541" max="541" width="9.42578125" style="42" customWidth="1"/>
    <col min="542" max="542" width="11.42578125" style="42" customWidth="1"/>
    <col min="543" max="543" width="28.140625" style="42" customWidth="1"/>
    <col min="544" max="544" width="11.140625" style="42" customWidth="1"/>
    <col min="545" max="545" width="14.7109375" style="42" customWidth="1"/>
    <col min="546" max="546" width="5.5703125" style="42" customWidth="1"/>
    <col min="547" max="547" width="66.5703125" style="42" customWidth="1"/>
    <col min="548" max="548" width="68.28515625" style="42" customWidth="1"/>
    <col min="549" max="549" width="4.28515625" style="42" customWidth="1"/>
    <col min="550" max="550" width="11.28515625" style="42" customWidth="1"/>
    <col min="551" max="772" width="11.42578125" style="42"/>
    <col min="773" max="773" width="7.140625" style="42" customWidth="1"/>
    <col min="774" max="774" width="4.140625" style="42" customWidth="1"/>
    <col min="775" max="775" width="3" style="42" customWidth="1"/>
    <col min="776" max="776" width="16.140625" style="42" customWidth="1"/>
    <col min="777" max="777" width="14.85546875" style="42" customWidth="1"/>
    <col min="778" max="778" width="2.85546875" style="42" customWidth="1"/>
    <col min="779" max="779" width="2" style="42" bestFit="1" customWidth="1"/>
    <col min="780" max="780" width="2.7109375" style="42" customWidth="1"/>
    <col min="781" max="781" width="10.140625" style="42" customWidth="1"/>
    <col min="782" max="782" width="5.140625" style="42" customWidth="1"/>
    <col min="783" max="783" width="6.42578125" style="42" bestFit="1" customWidth="1"/>
    <col min="784" max="784" width="5.140625" style="42" bestFit="1" customWidth="1"/>
    <col min="785" max="785" width="8.7109375" style="42" customWidth="1"/>
    <col min="786" max="786" width="7.42578125" style="42" bestFit="1" customWidth="1"/>
    <col min="787" max="787" width="9.85546875" style="42" customWidth="1"/>
    <col min="788" max="788" width="4.140625" style="42" customWidth="1"/>
    <col min="789" max="789" width="2.7109375" style="42" customWidth="1"/>
    <col min="790" max="790" width="4.85546875" style="42" customWidth="1"/>
    <col min="791" max="791" width="2.7109375" style="42" customWidth="1"/>
    <col min="792" max="792" width="5.28515625" style="42" customWidth="1"/>
    <col min="793" max="793" width="2.85546875" style="42" customWidth="1"/>
    <col min="794" max="794" width="2.7109375" style="42" customWidth="1"/>
    <col min="795" max="795" width="18.5703125" style="42" customWidth="1"/>
    <col min="796" max="796" width="11.42578125" style="42" customWidth="1"/>
    <col min="797" max="797" width="9.42578125" style="42" customWidth="1"/>
    <col min="798" max="798" width="11.42578125" style="42" customWidth="1"/>
    <col min="799" max="799" width="28.140625" style="42" customWidth="1"/>
    <col min="800" max="800" width="11.140625" style="42" customWidth="1"/>
    <col min="801" max="801" width="14.7109375" style="42" customWidth="1"/>
    <col min="802" max="802" width="5.5703125" style="42" customWidth="1"/>
    <col min="803" max="803" width="66.5703125" style="42" customWidth="1"/>
    <col min="804" max="804" width="68.28515625" style="42" customWidth="1"/>
    <col min="805" max="805" width="4.28515625" style="42" customWidth="1"/>
    <col min="806" max="806" width="11.28515625" style="42" customWidth="1"/>
    <col min="807" max="1028" width="11.42578125" style="42"/>
    <col min="1029" max="1029" width="7.140625" style="42" customWidth="1"/>
    <col min="1030" max="1030" width="4.140625" style="42" customWidth="1"/>
    <col min="1031" max="1031" width="3" style="42" customWidth="1"/>
    <col min="1032" max="1032" width="16.140625" style="42" customWidth="1"/>
    <col min="1033" max="1033" width="14.85546875" style="42" customWidth="1"/>
    <col min="1034" max="1034" width="2.85546875" style="42" customWidth="1"/>
    <col min="1035" max="1035" width="2" style="42" bestFit="1" customWidth="1"/>
    <col min="1036" max="1036" width="2.7109375" style="42" customWidth="1"/>
    <col min="1037" max="1037" width="10.140625" style="42" customWidth="1"/>
    <col min="1038" max="1038" width="5.140625" style="42" customWidth="1"/>
    <col min="1039" max="1039" width="6.42578125" style="42" bestFit="1" customWidth="1"/>
    <col min="1040" max="1040" width="5.140625" style="42" bestFit="1" customWidth="1"/>
    <col min="1041" max="1041" width="8.7109375" style="42" customWidth="1"/>
    <col min="1042" max="1042" width="7.42578125" style="42" bestFit="1" customWidth="1"/>
    <col min="1043" max="1043" width="9.85546875" style="42" customWidth="1"/>
    <col min="1044" max="1044" width="4.140625" style="42" customWidth="1"/>
    <col min="1045" max="1045" width="2.7109375" style="42" customWidth="1"/>
    <col min="1046" max="1046" width="4.85546875" style="42" customWidth="1"/>
    <col min="1047" max="1047" width="2.7109375" style="42" customWidth="1"/>
    <col min="1048" max="1048" width="5.28515625" style="42" customWidth="1"/>
    <col min="1049" max="1049" width="2.85546875" style="42" customWidth="1"/>
    <col min="1050" max="1050" width="2.7109375" style="42" customWidth="1"/>
    <col min="1051" max="1051" width="18.5703125" style="42" customWidth="1"/>
    <col min="1052" max="1052" width="11.42578125" style="42" customWidth="1"/>
    <col min="1053" max="1053" width="9.42578125" style="42" customWidth="1"/>
    <col min="1054" max="1054" width="11.42578125" style="42" customWidth="1"/>
    <col min="1055" max="1055" width="28.140625" style="42" customWidth="1"/>
    <col min="1056" max="1056" width="11.140625" style="42" customWidth="1"/>
    <col min="1057" max="1057" width="14.7109375" style="42" customWidth="1"/>
    <col min="1058" max="1058" width="5.5703125" style="42" customWidth="1"/>
    <col min="1059" max="1059" width="66.5703125" style="42" customWidth="1"/>
    <col min="1060" max="1060" width="68.28515625" style="42" customWidth="1"/>
    <col min="1061" max="1061" width="4.28515625" style="42" customWidth="1"/>
    <col min="1062" max="1062" width="11.28515625" style="42" customWidth="1"/>
    <col min="1063" max="1284" width="11.42578125" style="42"/>
    <col min="1285" max="1285" width="7.140625" style="42" customWidth="1"/>
    <col min="1286" max="1286" width="4.140625" style="42" customWidth="1"/>
    <col min="1287" max="1287" width="3" style="42" customWidth="1"/>
    <col min="1288" max="1288" width="16.140625" style="42" customWidth="1"/>
    <col min="1289" max="1289" width="14.85546875" style="42" customWidth="1"/>
    <col min="1290" max="1290" width="2.85546875" style="42" customWidth="1"/>
    <col min="1291" max="1291" width="2" style="42" bestFit="1" customWidth="1"/>
    <col min="1292" max="1292" width="2.7109375" style="42" customWidth="1"/>
    <col min="1293" max="1293" width="10.140625" style="42" customWidth="1"/>
    <col min="1294" max="1294" width="5.140625" style="42" customWidth="1"/>
    <col min="1295" max="1295" width="6.42578125" style="42" bestFit="1" customWidth="1"/>
    <col min="1296" max="1296" width="5.140625" style="42" bestFit="1" customWidth="1"/>
    <col min="1297" max="1297" width="8.7109375" style="42" customWidth="1"/>
    <col min="1298" max="1298" width="7.42578125" style="42" bestFit="1" customWidth="1"/>
    <col min="1299" max="1299" width="9.85546875" style="42" customWidth="1"/>
    <col min="1300" max="1300" width="4.140625" style="42" customWidth="1"/>
    <col min="1301" max="1301" width="2.7109375" style="42" customWidth="1"/>
    <col min="1302" max="1302" width="4.85546875" style="42" customWidth="1"/>
    <col min="1303" max="1303" width="2.7109375" style="42" customWidth="1"/>
    <col min="1304" max="1304" width="5.28515625" style="42" customWidth="1"/>
    <col min="1305" max="1305" width="2.85546875" style="42" customWidth="1"/>
    <col min="1306" max="1306" width="2.7109375" style="42" customWidth="1"/>
    <col min="1307" max="1307" width="18.5703125" style="42" customWidth="1"/>
    <col min="1308" max="1308" width="11.42578125" style="42" customWidth="1"/>
    <col min="1309" max="1309" width="9.42578125" style="42" customWidth="1"/>
    <col min="1310" max="1310" width="11.42578125" style="42" customWidth="1"/>
    <col min="1311" max="1311" width="28.140625" style="42" customWidth="1"/>
    <col min="1312" max="1312" width="11.140625" style="42" customWidth="1"/>
    <col min="1313" max="1313" width="14.7109375" style="42" customWidth="1"/>
    <col min="1314" max="1314" width="5.5703125" style="42" customWidth="1"/>
    <col min="1315" max="1315" width="66.5703125" style="42" customWidth="1"/>
    <col min="1316" max="1316" width="68.28515625" style="42" customWidth="1"/>
    <col min="1317" max="1317" width="4.28515625" style="42" customWidth="1"/>
    <col min="1318" max="1318" width="11.28515625" style="42" customWidth="1"/>
    <col min="1319" max="1540" width="11.42578125" style="42"/>
    <col min="1541" max="1541" width="7.140625" style="42" customWidth="1"/>
    <col min="1542" max="1542" width="4.140625" style="42" customWidth="1"/>
    <col min="1543" max="1543" width="3" style="42" customWidth="1"/>
    <col min="1544" max="1544" width="16.140625" style="42" customWidth="1"/>
    <col min="1545" max="1545" width="14.85546875" style="42" customWidth="1"/>
    <col min="1546" max="1546" width="2.85546875" style="42" customWidth="1"/>
    <col min="1547" max="1547" width="2" style="42" bestFit="1" customWidth="1"/>
    <col min="1548" max="1548" width="2.7109375" style="42" customWidth="1"/>
    <col min="1549" max="1549" width="10.140625" style="42" customWidth="1"/>
    <col min="1550" max="1550" width="5.140625" style="42" customWidth="1"/>
    <col min="1551" max="1551" width="6.42578125" style="42" bestFit="1" customWidth="1"/>
    <col min="1552" max="1552" width="5.140625" style="42" bestFit="1" customWidth="1"/>
    <col min="1553" max="1553" width="8.7109375" style="42" customWidth="1"/>
    <col min="1554" max="1554" width="7.42578125" style="42" bestFit="1" customWidth="1"/>
    <col min="1555" max="1555" width="9.85546875" style="42" customWidth="1"/>
    <col min="1556" max="1556" width="4.140625" style="42" customWidth="1"/>
    <col min="1557" max="1557" width="2.7109375" style="42" customWidth="1"/>
    <col min="1558" max="1558" width="4.85546875" style="42" customWidth="1"/>
    <col min="1559" max="1559" width="2.7109375" style="42" customWidth="1"/>
    <col min="1560" max="1560" width="5.28515625" style="42" customWidth="1"/>
    <col min="1561" max="1561" width="2.85546875" style="42" customWidth="1"/>
    <col min="1562" max="1562" width="2.7109375" style="42" customWidth="1"/>
    <col min="1563" max="1563" width="18.5703125" style="42" customWidth="1"/>
    <col min="1564" max="1564" width="11.42578125" style="42" customWidth="1"/>
    <col min="1565" max="1565" width="9.42578125" style="42" customWidth="1"/>
    <col min="1566" max="1566" width="11.42578125" style="42" customWidth="1"/>
    <col min="1567" max="1567" width="28.140625" style="42" customWidth="1"/>
    <col min="1568" max="1568" width="11.140625" style="42" customWidth="1"/>
    <col min="1569" max="1569" width="14.7109375" style="42" customWidth="1"/>
    <col min="1570" max="1570" width="5.5703125" style="42" customWidth="1"/>
    <col min="1571" max="1571" width="66.5703125" style="42" customWidth="1"/>
    <col min="1572" max="1572" width="68.28515625" style="42" customWidth="1"/>
    <col min="1573" max="1573" width="4.28515625" style="42" customWidth="1"/>
    <col min="1574" max="1574" width="11.28515625" style="42" customWidth="1"/>
    <col min="1575" max="1796" width="11.42578125" style="42"/>
    <col min="1797" max="1797" width="7.140625" style="42" customWidth="1"/>
    <col min="1798" max="1798" width="4.140625" style="42" customWidth="1"/>
    <col min="1799" max="1799" width="3" style="42" customWidth="1"/>
    <col min="1800" max="1800" width="16.140625" style="42" customWidth="1"/>
    <col min="1801" max="1801" width="14.85546875" style="42" customWidth="1"/>
    <col min="1802" max="1802" width="2.85546875" style="42" customWidth="1"/>
    <col min="1803" max="1803" width="2" style="42" bestFit="1" customWidth="1"/>
    <col min="1804" max="1804" width="2.7109375" style="42" customWidth="1"/>
    <col min="1805" max="1805" width="10.140625" style="42" customWidth="1"/>
    <col min="1806" max="1806" width="5.140625" style="42" customWidth="1"/>
    <col min="1807" max="1807" width="6.42578125" style="42" bestFit="1" customWidth="1"/>
    <col min="1808" max="1808" width="5.140625" style="42" bestFit="1" customWidth="1"/>
    <col min="1809" max="1809" width="8.7109375" style="42" customWidth="1"/>
    <col min="1810" max="1810" width="7.42578125" style="42" bestFit="1" customWidth="1"/>
    <col min="1811" max="1811" width="9.85546875" style="42" customWidth="1"/>
    <col min="1812" max="1812" width="4.140625" style="42" customWidth="1"/>
    <col min="1813" max="1813" width="2.7109375" style="42" customWidth="1"/>
    <col min="1814" max="1814" width="4.85546875" style="42" customWidth="1"/>
    <col min="1815" max="1815" width="2.7109375" style="42" customWidth="1"/>
    <col min="1816" max="1816" width="5.28515625" style="42" customWidth="1"/>
    <col min="1817" max="1817" width="2.85546875" style="42" customWidth="1"/>
    <col min="1818" max="1818" width="2.7109375" style="42" customWidth="1"/>
    <col min="1819" max="1819" width="18.5703125" style="42" customWidth="1"/>
    <col min="1820" max="1820" width="11.42578125" style="42" customWidth="1"/>
    <col min="1821" max="1821" width="9.42578125" style="42" customWidth="1"/>
    <col min="1822" max="1822" width="11.42578125" style="42" customWidth="1"/>
    <col min="1823" max="1823" width="28.140625" style="42" customWidth="1"/>
    <col min="1824" max="1824" width="11.140625" style="42" customWidth="1"/>
    <col min="1825" max="1825" width="14.7109375" style="42" customWidth="1"/>
    <col min="1826" max="1826" width="5.5703125" style="42" customWidth="1"/>
    <col min="1827" max="1827" width="66.5703125" style="42" customWidth="1"/>
    <col min="1828" max="1828" width="68.28515625" style="42" customWidth="1"/>
    <col min="1829" max="1829" width="4.28515625" style="42" customWidth="1"/>
    <col min="1830" max="1830" width="11.28515625" style="42" customWidth="1"/>
    <col min="1831" max="2052" width="11.42578125" style="42"/>
    <col min="2053" max="2053" width="7.140625" style="42" customWidth="1"/>
    <col min="2054" max="2054" width="4.140625" style="42" customWidth="1"/>
    <col min="2055" max="2055" width="3" style="42" customWidth="1"/>
    <col min="2056" max="2056" width="16.140625" style="42" customWidth="1"/>
    <col min="2057" max="2057" width="14.85546875" style="42" customWidth="1"/>
    <col min="2058" max="2058" width="2.85546875" style="42" customWidth="1"/>
    <col min="2059" max="2059" width="2" style="42" bestFit="1" customWidth="1"/>
    <col min="2060" max="2060" width="2.7109375" style="42" customWidth="1"/>
    <col min="2061" max="2061" width="10.140625" style="42" customWidth="1"/>
    <col min="2062" max="2062" width="5.140625" style="42" customWidth="1"/>
    <col min="2063" max="2063" width="6.42578125" style="42" bestFit="1" customWidth="1"/>
    <col min="2064" max="2064" width="5.140625" style="42" bestFit="1" customWidth="1"/>
    <col min="2065" max="2065" width="8.7109375" style="42" customWidth="1"/>
    <col min="2066" max="2066" width="7.42578125" style="42" bestFit="1" customWidth="1"/>
    <col min="2067" max="2067" width="9.85546875" style="42" customWidth="1"/>
    <col min="2068" max="2068" width="4.140625" style="42" customWidth="1"/>
    <col min="2069" max="2069" width="2.7109375" style="42" customWidth="1"/>
    <col min="2070" max="2070" width="4.85546875" style="42" customWidth="1"/>
    <col min="2071" max="2071" width="2.7109375" style="42" customWidth="1"/>
    <col min="2072" max="2072" width="5.28515625" style="42" customWidth="1"/>
    <col min="2073" max="2073" width="2.85546875" style="42" customWidth="1"/>
    <col min="2074" max="2074" width="2.7109375" style="42" customWidth="1"/>
    <col min="2075" max="2075" width="18.5703125" style="42" customWidth="1"/>
    <col min="2076" max="2076" width="11.42578125" style="42" customWidth="1"/>
    <col min="2077" max="2077" width="9.42578125" style="42" customWidth="1"/>
    <col min="2078" max="2078" width="11.42578125" style="42" customWidth="1"/>
    <col min="2079" max="2079" width="28.140625" style="42" customWidth="1"/>
    <col min="2080" max="2080" width="11.140625" style="42" customWidth="1"/>
    <col min="2081" max="2081" width="14.7109375" style="42" customWidth="1"/>
    <col min="2082" max="2082" width="5.5703125" style="42" customWidth="1"/>
    <col min="2083" max="2083" width="66.5703125" style="42" customWidth="1"/>
    <col min="2084" max="2084" width="68.28515625" style="42" customWidth="1"/>
    <col min="2085" max="2085" width="4.28515625" style="42" customWidth="1"/>
    <col min="2086" max="2086" width="11.28515625" style="42" customWidth="1"/>
    <col min="2087" max="2308" width="11.42578125" style="42"/>
    <col min="2309" max="2309" width="7.140625" style="42" customWidth="1"/>
    <col min="2310" max="2310" width="4.140625" style="42" customWidth="1"/>
    <col min="2311" max="2311" width="3" style="42" customWidth="1"/>
    <col min="2312" max="2312" width="16.140625" style="42" customWidth="1"/>
    <col min="2313" max="2313" width="14.85546875" style="42" customWidth="1"/>
    <col min="2314" max="2314" width="2.85546875" style="42" customWidth="1"/>
    <col min="2315" max="2315" width="2" style="42" bestFit="1" customWidth="1"/>
    <col min="2316" max="2316" width="2.7109375" style="42" customWidth="1"/>
    <col min="2317" max="2317" width="10.140625" style="42" customWidth="1"/>
    <col min="2318" max="2318" width="5.140625" style="42" customWidth="1"/>
    <col min="2319" max="2319" width="6.42578125" style="42" bestFit="1" customWidth="1"/>
    <col min="2320" max="2320" width="5.140625" style="42" bestFit="1" customWidth="1"/>
    <col min="2321" max="2321" width="8.7109375" style="42" customWidth="1"/>
    <col min="2322" max="2322" width="7.42578125" style="42" bestFit="1" customWidth="1"/>
    <col min="2323" max="2323" width="9.85546875" style="42" customWidth="1"/>
    <col min="2324" max="2324" width="4.140625" style="42" customWidth="1"/>
    <col min="2325" max="2325" width="2.7109375" style="42" customWidth="1"/>
    <col min="2326" max="2326" width="4.85546875" style="42" customWidth="1"/>
    <col min="2327" max="2327" width="2.7109375" style="42" customWidth="1"/>
    <col min="2328" max="2328" width="5.28515625" style="42" customWidth="1"/>
    <col min="2329" max="2329" width="2.85546875" style="42" customWidth="1"/>
    <col min="2330" max="2330" width="2.7109375" style="42" customWidth="1"/>
    <col min="2331" max="2331" width="18.5703125" style="42" customWidth="1"/>
    <col min="2332" max="2332" width="11.42578125" style="42" customWidth="1"/>
    <col min="2333" max="2333" width="9.42578125" style="42" customWidth="1"/>
    <col min="2334" max="2334" width="11.42578125" style="42" customWidth="1"/>
    <col min="2335" max="2335" width="28.140625" style="42" customWidth="1"/>
    <col min="2336" max="2336" width="11.140625" style="42" customWidth="1"/>
    <col min="2337" max="2337" width="14.7109375" style="42" customWidth="1"/>
    <col min="2338" max="2338" width="5.5703125" style="42" customWidth="1"/>
    <col min="2339" max="2339" width="66.5703125" style="42" customWidth="1"/>
    <col min="2340" max="2340" width="68.28515625" style="42" customWidth="1"/>
    <col min="2341" max="2341" width="4.28515625" style="42" customWidth="1"/>
    <col min="2342" max="2342" width="11.28515625" style="42" customWidth="1"/>
    <col min="2343" max="2564" width="11.42578125" style="42"/>
    <col min="2565" max="2565" width="7.140625" style="42" customWidth="1"/>
    <col min="2566" max="2566" width="4.140625" style="42" customWidth="1"/>
    <col min="2567" max="2567" width="3" style="42" customWidth="1"/>
    <col min="2568" max="2568" width="16.140625" style="42" customWidth="1"/>
    <col min="2569" max="2569" width="14.85546875" style="42" customWidth="1"/>
    <col min="2570" max="2570" width="2.85546875" style="42" customWidth="1"/>
    <col min="2571" max="2571" width="2" style="42" bestFit="1" customWidth="1"/>
    <col min="2572" max="2572" width="2.7109375" style="42" customWidth="1"/>
    <col min="2573" max="2573" width="10.140625" style="42" customWidth="1"/>
    <col min="2574" max="2574" width="5.140625" style="42" customWidth="1"/>
    <col min="2575" max="2575" width="6.42578125" style="42" bestFit="1" customWidth="1"/>
    <col min="2576" max="2576" width="5.140625" style="42" bestFit="1" customWidth="1"/>
    <col min="2577" max="2577" width="8.7109375" style="42" customWidth="1"/>
    <col min="2578" max="2578" width="7.42578125" style="42" bestFit="1" customWidth="1"/>
    <col min="2579" max="2579" width="9.85546875" style="42" customWidth="1"/>
    <col min="2580" max="2580" width="4.140625" style="42" customWidth="1"/>
    <col min="2581" max="2581" width="2.7109375" style="42" customWidth="1"/>
    <col min="2582" max="2582" width="4.85546875" style="42" customWidth="1"/>
    <col min="2583" max="2583" width="2.7109375" style="42" customWidth="1"/>
    <col min="2584" max="2584" width="5.28515625" style="42" customWidth="1"/>
    <col min="2585" max="2585" width="2.85546875" style="42" customWidth="1"/>
    <col min="2586" max="2586" width="2.7109375" style="42" customWidth="1"/>
    <col min="2587" max="2587" width="18.5703125" style="42" customWidth="1"/>
    <col min="2588" max="2588" width="11.42578125" style="42" customWidth="1"/>
    <col min="2589" max="2589" width="9.42578125" style="42" customWidth="1"/>
    <col min="2590" max="2590" width="11.42578125" style="42" customWidth="1"/>
    <col min="2591" max="2591" width="28.140625" style="42" customWidth="1"/>
    <col min="2592" max="2592" width="11.140625" style="42" customWidth="1"/>
    <col min="2593" max="2593" width="14.7109375" style="42" customWidth="1"/>
    <col min="2594" max="2594" width="5.5703125" style="42" customWidth="1"/>
    <col min="2595" max="2595" width="66.5703125" style="42" customWidth="1"/>
    <col min="2596" max="2596" width="68.28515625" style="42" customWidth="1"/>
    <col min="2597" max="2597" width="4.28515625" style="42" customWidth="1"/>
    <col min="2598" max="2598" width="11.28515625" style="42" customWidth="1"/>
    <col min="2599" max="2820" width="11.42578125" style="42"/>
    <col min="2821" max="2821" width="7.140625" style="42" customWidth="1"/>
    <col min="2822" max="2822" width="4.140625" style="42" customWidth="1"/>
    <col min="2823" max="2823" width="3" style="42" customWidth="1"/>
    <col min="2824" max="2824" width="16.140625" style="42" customWidth="1"/>
    <col min="2825" max="2825" width="14.85546875" style="42" customWidth="1"/>
    <col min="2826" max="2826" width="2.85546875" style="42" customWidth="1"/>
    <col min="2827" max="2827" width="2" style="42" bestFit="1" customWidth="1"/>
    <col min="2828" max="2828" width="2.7109375" style="42" customWidth="1"/>
    <col min="2829" max="2829" width="10.140625" style="42" customWidth="1"/>
    <col min="2830" max="2830" width="5.140625" style="42" customWidth="1"/>
    <col min="2831" max="2831" width="6.42578125" style="42" bestFit="1" customWidth="1"/>
    <col min="2832" max="2832" width="5.140625" style="42" bestFit="1" customWidth="1"/>
    <col min="2833" max="2833" width="8.7109375" style="42" customWidth="1"/>
    <col min="2834" max="2834" width="7.42578125" style="42" bestFit="1" customWidth="1"/>
    <col min="2835" max="2835" width="9.85546875" style="42" customWidth="1"/>
    <col min="2836" max="2836" width="4.140625" style="42" customWidth="1"/>
    <col min="2837" max="2837" width="2.7109375" style="42" customWidth="1"/>
    <col min="2838" max="2838" width="4.85546875" style="42" customWidth="1"/>
    <col min="2839" max="2839" width="2.7109375" style="42" customWidth="1"/>
    <col min="2840" max="2840" width="5.28515625" style="42" customWidth="1"/>
    <col min="2841" max="2841" width="2.85546875" style="42" customWidth="1"/>
    <col min="2842" max="2842" width="2.7109375" style="42" customWidth="1"/>
    <col min="2843" max="2843" width="18.5703125" style="42" customWidth="1"/>
    <col min="2844" max="2844" width="11.42578125" style="42" customWidth="1"/>
    <col min="2845" max="2845" width="9.42578125" style="42" customWidth="1"/>
    <col min="2846" max="2846" width="11.42578125" style="42" customWidth="1"/>
    <col min="2847" max="2847" width="28.140625" style="42" customWidth="1"/>
    <col min="2848" max="2848" width="11.140625" style="42" customWidth="1"/>
    <col min="2849" max="2849" width="14.7109375" style="42" customWidth="1"/>
    <col min="2850" max="2850" width="5.5703125" style="42" customWidth="1"/>
    <col min="2851" max="2851" width="66.5703125" style="42" customWidth="1"/>
    <col min="2852" max="2852" width="68.28515625" style="42" customWidth="1"/>
    <col min="2853" max="2853" width="4.28515625" style="42" customWidth="1"/>
    <col min="2854" max="2854" width="11.28515625" style="42" customWidth="1"/>
    <col min="2855" max="3076" width="11.42578125" style="42"/>
    <col min="3077" max="3077" width="7.140625" style="42" customWidth="1"/>
    <col min="3078" max="3078" width="4.140625" style="42" customWidth="1"/>
    <col min="3079" max="3079" width="3" style="42" customWidth="1"/>
    <col min="3080" max="3080" width="16.140625" style="42" customWidth="1"/>
    <col min="3081" max="3081" width="14.85546875" style="42" customWidth="1"/>
    <col min="3082" max="3082" width="2.85546875" style="42" customWidth="1"/>
    <col min="3083" max="3083" width="2" style="42" bestFit="1" customWidth="1"/>
    <col min="3084" max="3084" width="2.7109375" style="42" customWidth="1"/>
    <col min="3085" max="3085" width="10.140625" style="42" customWidth="1"/>
    <col min="3086" max="3086" width="5.140625" style="42" customWidth="1"/>
    <col min="3087" max="3087" width="6.42578125" style="42" bestFit="1" customWidth="1"/>
    <col min="3088" max="3088" width="5.140625" style="42" bestFit="1" customWidth="1"/>
    <col min="3089" max="3089" width="8.7109375" style="42" customWidth="1"/>
    <col min="3090" max="3090" width="7.42578125" style="42" bestFit="1" customWidth="1"/>
    <col min="3091" max="3091" width="9.85546875" style="42" customWidth="1"/>
    <col min="3092" max="3092" width="4.140625" style="42" customWidth="1"/>
    <col min="3093" max="3093" width="2.7109375" style="42" customWidth="1"/>
    <col min="3094" max="3094" width="4.85546875" style="42" customWidth="1"/>
    <col min="3095" max="3095" width="2.7109375" style="42" customWidth="1"/>
    <col min="3096" max="3096" width="5.28515625" style="42" customWidth="1"/>
    <col min="3097" max="3097" width="2.85546875" style="42" customWidth="1"/>
    <col min="3098" max="3098" width="2.7109375" style="42" customWidth="1"/>
    <col min="3099" max="3099" width="18.5703125" style="42" customWidth="1"/>
    <col min="3100" max="3100" width="11.42578125" style="42" customWidth="1"/>
    <col min="3101" max="3101" width="9.42578125" style="42" customWidth="1"/>
    <col min="3102" max="3102" width="11.42578125" style="42" customWidth="1"/>
    <col min="3103" max="3103" width="28.140625" style="42" customWidth="1"/>
    <col min="3104" max="3104" width="11.140625" style="42" customWidth="1"/>
    <col min="3105" max="3105" width="14.7109375" style="42" customWidth="1"/>
    <col min="3106" max="3106" width="5.5703125" style="42" customWidth="1"/>
    <col min="3107" max="3107" width="66.5703125" style="42" customWidth="1"/>
    <col min="3108" max="3108" width="68.28515625" style="42" customWidth="1"/>
    <col min="3109" max="3109" width="4.28515625" style="42" customWidth="1"/>
    <col min="3110" max="3110" width="11.28515625" style="42" customWidth="1"/>
    <col min="3111" max="3332" width="11.42578125" style="42"/>
    <col min="3333" max="3333" width="7.140625" style="42" customWidth="1"/>
    <col min="3334" max="3334" width="4.140625" style="42" customWidth="1"/>
    <col min="3335" max="3335" width="3" style="42" customWidth="1"/>
    <col min="3336" max="3336" width="16.140625" style="42" customWidth="1"/>
    <col min="3337" max="3337" width="14.85546875" style="42" customWidth="1"/>
    <col min="3338" max="3338" width="2.85546875" style="42" customWidth="1"/>
    <col min="3339" max="3339" width="2" style="42" bestFit="1" customWidth="1"/>
    <col min="3340" max="3340" width="2.7109375" style="42" customWidth="1"/>
    <col min="3341" max="3341" width="10.140625" style="42" customWidth="1"/>
    <col min="3342" max="3342" width="5.140625" style="42" customWidth="1"/>
    <col min="3343" max="3343" width="6.42578125" style="42" bestFit="1" customWidth="1"/>
    <col min="3344" max="3344" width="5.140625" style="42" bestFit="1" customWidth="1"/>
    <col min="3345" max="3345" width="8.7109375" style="42" customWidth="1"/>
    <col min="3346" max="3346" width="7.42578125" style="42" bestFit="1" customWidth="1"/>
    <col min="3347" max="3347" width="9.85546875" style="42" customWidth="1"/>
    <col min="3348" max="3348" width="4.140625" style="42" customWidth="1"/>
    <col min="3349" max="3349" width="2.7109375" style="42" customWidth="1"/>
    <col min="3350" max="3350" width="4.85546875" style="42" customWidth="1"/>
    <col min="3351" max="3351" width="2.7109375" style="42" customWidth="1"/>
    <col min="3352" max="3352" width="5.28515625" style="42" customWidth="1"/>
    <col min="3353" max="3353" width="2.85546875" style="42" customWidth="1"/>
    <col min="3354" max="3354" width="2.7109375" style="42" customWidth="1"/>
    <col min="3355" max="3355" width="18.5703125" style="42" customWidth="1"/>
    <col min="3356" max="3356" width="11.42578125" style="42" customWidth="1"/>
    <col min="3357" max="3357" width="9.42578125" style="42" customWidth="1"/>
    <col min="3358" max="3358" width="11.42578125" style="42" customWidth="1"/>
    <col min="3359" max="3359" width="28.140625" style="42" customWidth="1"/>
    <col min="3360" max="3360" width="11.140625" style="42" customWidth="1"/>
    <col min="3361" max="3361" width="14.7109375" style="42" customWidth="1"/>
    <col min="3362" max="3362" width="5.5703125" style="42" customWidth="1"/>
    <col min="3363" max="3363" width="66.5703125" style="42" customWidth="1"/>
    <col min="3364" max="3364" width="68.28515625" style="42" customWidth="1"/>
    <col min="3365" max="3365" width="4.28515625" style="42" customWidth="1"/>
    <col min="3366" max="3366" width="11.28515625" style="42" customWidth="1"/>
    <col min="3367" max="3588" width="11.42578125" style="42"/>
    <col min="3589" max="3589" width="7.140625" style="42" customWidth="1"/>
    <col min="3590" max="3590" width="4.140625" style="42" customWidth="1"/>
    <col min="3591" max="3591" width="3" style="42" customWidth="1"/>
    <col min="3592" max="3592" width="16.140625" style="42" customWidth="1"/>
    <col min="3593" max="3593" width="14.85546875" style="42" customWidth="1"/>
    <col min="3594" max="3594" width="2.85546875" style="42" customWidth="1"/>
    <col min="3595" max="3595" width="2" style="42" bestFit="1" customWidth="1"/>
    <col min="3596" max="3596" width="2.7109375" style="42" customWidth="1"/>
    <col min="3597" max="3597" width="10.140625" style="42" customWidth="1"/>
    <col min="3598" max="3598" width="5.140625" style="42" customWidth="1"/>
    <col min="3599" max="3599" width="6.42578125" style="42" bestFit="1" customWidth="1"/>
    <col min="3600" max="3600" width="5.140625" style="42" bestFit="1" customWidth="1"/>
    <col min="3601" max="3601" width="8.7109375" style="42" customWidth="1"/>
    <col min="3602" max="3602" width="7.42578125" style="42" bestFit="1" customWidth="1"/>
    <col min="3603" max="3603" width="9.85546875" style="42" customWidth="1"/>
    <col min="3604" max="3604" width="4.140625" style="42" customWidth="1"/>
    <col min="3605" max="3605" width="2.7109375" style="42" customWidth="1"/>
    <col min="3606" max="3606" width="4.85546875" style="42" customWidth="1"/>
    <col min="3607" max="3607" width="2.7109375" style="42" customWidth="1"/>
    <col min="3608" max="3608" width="5.28515625" style="42" customWidth="1"/>
    <col min="3609" max="3609" width="2.85546875" style="42" customWidth="1"/>
    <col min="3610" max="3610" width="2.7109375" style="42" customWidth="1"/>
    <col min="3611" max="3611" width="18.5703125" style="42" customWidth="1"/>
    <col min="3612" max="3612" width="11.42578125" style="42" customWidth="1"/>
    <col min="3613" max="3613" width="9.42578125" style="42" customWidth="1"/>
    <col min="3614" max="3614" width="11.42578125" style="42" customWidth="1"/>
    <col min="3615" max="3615" width="28.140625" style="42" customWidth="1"/>
    <col min="3616" max="3616" width="11.140625" style="42" customWidth="1"/>
    <col min="3617" max="3617" width="14.7109375" style="42" customWidth="1"/>
    <col min="3618" max="3618" width="5.5703125" style="42" customWidth="1"/>
    <col min="3619" max="3619" width="66.5703125" style="42" customWidth="1"/>
    <col min="3620" max="3620" width="68.28515625" style="42" customWidth="1"/>
    <col min="3621" max="3621" width="4.28515625" style="42" customWidth="1"/>
    <col min="3622" max="3622" width="11.28515625" style="42" customWidth="1"/>
    <col min="3623" max="3844" width="11.42578125" style="42"/>
    <col min="3845" max="3845" width="7.140625" style="42" customWidth="1"/>
    <col min="3846" max="3846" width="4.140625" style="42" customWidth="1"/>
    <col min="3847" max="3847" width="3" style="42" customWidth="1"/>
    <col min="3848" max="3848" width="16.140625" style="42" customWidth="1"/>
    <col min="3849" max="3849" width="14.85546875" style="42" customWidth="1"/>
    <col min="3850" max="3850" width="2.85546875" style="42" customWidth="1"/>
    <col min="3851" max="3851" width="2" style="42" bestFit="1" customWidth="1"/>
    <col min="3852" max="3852" width="2.7109375" style="42" customWidth="1"/>
    <col min="3853" max="3853" width="10.140625" style="42" customWidth="1"/>
    <col min="3854" max="3854" width="5.140625" style="42" customWidth="1"/>
    <col min="3855" max="3855" width="6.42578125" style="42" bestFit="1" customWidth="1"/>
    <col min="3856" max="3856" width="5.140625" style="42" bestFit="1" customWidth="1"/>
    <col min="3857" max="3857" width="8.7109375" style="42" customWidth="1"/>
    <col min="3858" max="3858" width="7.42578125" style="42" bestFit="1" customWidth="1"/>
    <col min="3859" max="3859" width="9.85546875" style="42" customWidth="1"/>
    <col min="3860" max="3860" width="4.140625" style="42" customWidth="1"/>
    <col min="3861" max="3861" width="2.7109375" style="42" customWidth="1"/>
    <col min="3862" max="3862" width="4.85546875" style="42" customWidth="1"/>
    <col min="3863" max="3863" width="2.7109375" style="42" customWidth="1"/>
    <col min="3864" max="3864" width="5.28515625" style="42" customWidth="1"/>
    <col min="3865" max="3865" width="2.85546875" style="42" customWidth="1"/>
    <col min="3866" max="3866" width="2.7109375" style="42" customWidth="1"/>
    <col min="3867" max="3867" width="18.5703125" style="42" customWidth="1"/>
    <col min="3868" max="3868" width="11.42578125" style="42" customWidth="1"/>
    <col min="3869" max="3869" width="9.42578125" style="42" customWidth="1"/>
    <col min="3870" max="3870" width="11.42578125" style="42" customWidth="1"/>
    <col min="3871" max="3871" width="28.140625" style="42" customWidth="1"/>
    <col min="3872" max="3872" width="11.140625" style="42" customWidth="1"/>
    <col min="3873" max="3873" width="14.7109375" style="42" customWidth="1"/>
    <col min="3874" max="3874" width="5.5703125" style="42" customWidth="1"/>
    <col min="3875" max="3875" width="66.5703125" style="42" customWidth="1"/>
    <col min="3876" max="3876" width="68.28515625" style="42" customWidth="1"/>
    <col min="3877" max="3877" width="4.28515625" style="42" customWidth="1"/>
    <col min="3878" max="3878" width="11.28515625" style="42" customWidth="1"/>
    <col min="3879" max="4100" width="11.42578125" style="42"/>
    <col min="4101" max="4101" width="7.140625" style="42" customWidth="1"/>
    <col min="4102" max="4102" width="4.140625" style="42" customWidth="1"/>
    <col min="4103" max="4103" width="3" style="42" customWidth="1"/>
    <col min="4104" max="4104" width="16.140625" style="42" customWidth="1"/>
    <col min="4105" max="4105" width="14.85546875" style="42" customWidth="1"/>
    <col min="4106" max="4106" width="2.85546875" style="42" customWidth="1"/>
    <col min="4107" max="4107" width="2" style="42" bestFit="1" customWidth="1"/>
    <col min="4108" max="4108" width="2.7109375" style="42" customWidth="1"/>
    <col min="4109" max="4109" width="10.140625" style="42" customWidth="1"/>
    <col min="4110" max="4110" width="5.140625" style="42" customWidth="1"/>
    <col min="4111" max="4111" width="6.42578125" style="42" bestFit="1" customWidth="1"/>
    <col min="4112" max="4112" width="5.140625" style="42" bestFit="1" customWidth="1"/>
    <col min="4113" max="4113" width="8.7109375" style="42" customWidth="1"/>
    <col min="4114" max="4114" width="7.42578125" style="42" bestFit="1" customWidth="1"/>
    <col min="4115" max="4115" width="9.85546875" style="42" customWidth="1"/>
    <col min="4116" max="4116" width="4.140625" style="42" customWidth="1"/>
    <col min="4117" max="4117" width="2.7109375" style="42" customWidth="1"/>
    <col min="4118" max="4118" width="4.85546875" style="42" customWidth="1"/>
    <col min="4119" max="4119" width="2.7109375" style="42" customWidth="1"/>
    <col min="4120" max="4120" width="5.28515625" style="42" customWidth="1"/>
    <col min="4121" max="4121" width="2.85546875" style="42" customWidth="1"/>
    <col min="4122" max="4122" width="2.7109375" style="42" customWidth="1"/>
    <col min="4123" max="4123" width="18.5703125" style="42" customWidth="1"/>
    <col min="4124" max="4124" width="11.42578125" style="42" customWidth="1"/>
    <col min="4125" max="4125" width="9.42578125" style="42" customWidth="1"/>
    <col min="4126" max="4126" width="11.42578125" style="42" customWidth="1"/>
    <col min="4127" max="4127" width="28.140625" style="42" customWidth="1"/>
    <col min="4128" max="4128" width="11.140625" style="42" customWidth="1"/>
    <col min="4129" max="4129" width="14.7109375" style="42" customWidth="1"/>
    <col min="4130" max="4130" width="5.5703125" style="42" customWidth="1"/>
    <col min="4131" max="4131" width="66.5703125" style="42" customWidth="1"/>
    <col min="4132" max="4132" width="68.28515625" style="42" customWidth="1"/>
    <col min="4133" max="4133" width="4.28515625" style="42" customWidth="1"/>
    <col min="4134" max="4134" width="11.28515625" style="42" customWidth="1"/>
    <col min="4135" max="4356" width="11.42578125" style="42"/>
    <col min="4357" max="4357" width="7.140625" style="42" customWidth="1"/>
    <col min="4358" max="4358" width="4.140625" style="42" customWidth="1"/>
    <col min="4359" max="4359" width="3" style="42" customWidth="1"/>
    <col min="4360" max="4360" width="16.140625" style="42" customWidth="1"/>
    <col min="4361" max="4361" width="14.85546875" style="42" customWidth="1"/>
    <col min="4362" max="4362" width="2.85546875" style="42" customWidth="1"/>
    <col min="4363" max="4363" width="2" style="42" bestFit="1" customWidth="1"/>
    <col min="4364" max="4364" width="2.7109375" style="42" customWidth="1"/>
    <col min="4365" max="4365" width="10.140625" style="42" customWidth="1"/>
    <col min="4366" max="4366" width="5.140625" style="42" customWidth="1"/>
    <col min="4367" max="4367" width="6.42578125" style="42" bestFit="1" customWidth="1"/>
    <col min="4368" max="4368" width="5.140625" style="42" bestFit="1" customWidth="1"/>
    <col min="4369" max="4369" width="8.7109375" style="42" customWidth="1"/>
    <col min="4370" max="4370" width="7.42578125" style="42" bestFit="1" customWidth="1"/>
    <col min="4371" max="4371" width="9.85546875" style="42" customWidth="1"/>
    <col min="4372" max="4372" width="4.140625" style="42" customWidth="1"/>
    <col min="4373" max="4373" width="2.7109375" style="42" customWidth="1"/>
    <col min="4374" max="4374" width="4.85546875" style="42" customWidth="1"/>
    <col min="4375" max="4375" width="2.7109375" style="42" customWidth="1"/>
    <col min="4376" max="4376" width="5.28515625" style="42" customWidth="1"/>
    <col min="4377" max="4377" width="2.85546875" style="42" customWidth="1"/>
    <col min="4378" max="4378" width="2.7109375" style="42" customWidth="1"/>
    <col min="4379" max="4379" width="18.5703125" style="42" customWidth="1"/>
    <col min="4380" max="4380" width="11.42578125" style="42" customWidth="1"/>
    <col min="4381" max="4381" width="9.42578125" style="42" customWidth="1"/>
    <col min="4382" max="4382" width="11.42578125" style="42" customWidth="1"/>
    <col min="4383" max="4383" width="28.140625" style="42" customWidth="1"/>
    <col min="4384" max="4384" width="11.140625" style="42" customWidth="1"/>
    <col min="4385" max="4385" width="14.7109375" style="42" customWidth="1"/>
    <col min="4386" max="4386" width="5.5703125" style="42" customWidth="1"/>
    <col min="4387" max="4387" width="66.5703125" style="42" customWidth="1"/>
    <col min="4388" max="4388" width="68.28515625" style="42" customWidth="1"/>
    <col min="4389" max="4389" width="4.28515625" style="42" customWidth="1"/>
    <col min="4390" max="4390" width="11.28515625" style="42" customWidth="1"/>
    <col min="4391" max="4612" width="11.42578125" style="42"/>
    <col min="4613" max="4613" width="7.140625" style="42" customWidth="1"/>
    <col min="4614" max="4614" width="4.140625" style="42" customWidth="1"/>
    <col min="4615" max="4615" width="3" style="42" customWidth="1"/>
    <col min="4616" max="4616" width="16.140625" style="42" customWidth="1"/>
    <col min="4617" max="4617" width="14.85546875" style="42" customWidth="1"/>
    <col min="4618" max="4618" width="2.85546875" style="42" customWidth="1"/>
    <col min="4619" max="4619" width="2" style="42" bestFit="1" customWidth="1"/>
    <col min="4620" max="4620" width="2.7109375" style="42" customWidth="1"/>
    <col min="4621" max="4621" width="10.140625" style="42" customWidth="1"/>
    <col min="4622" max="4622" width="5.140625" style="42" customWidth="1"/>
    <col min="4623" max="4623" width="6.42578125" style="42" bestFit="1" customWidth="1"/>
    <col min="4624" max="4624" width="5.140625" style="42" bestFit="1" customWidth="1"/>
    <col min="4625" max="4625" width="8.7109375" style="42" customWidth="1"/>
    <col min="4626" max="4626" width="7.42578125" style="42" bestFit="1" customWidth="1"/>
    <col min="4627" max="4627" width="9.85546875" style="42" customWidth="1"/>
    <col min="4628" max="4628" width="4.140625" style="42" customWidth="1"/>
    <col min="4629" max="4629" width="2.7109375" style="42" customWidth="1"/>
    <col min="4630" max="4630" width="4.85546875" style="42" customWidth="1"/>
    <col min="4631" max="4631" width="2.7109375" style="42" customWidth="1"/>
    <col min="4632" max="4632" width="5.28515625" style="42" customWidth="1"/>
    <col min="4633" max="4633" width="2.85546875" style="42" customWidth="1"/>
    <col min="4634" max="4634" width="2.7109375" style="42" customWidth="1"/>
    <col min="4635" max="4635" width="18.5703125" style="42" customWidth="1"/>
    <col min="4636" max="4636" width="11.42578125" style="42" customWidth="1"/>
    <col min="4637" max="4637" width="9.42578125" style="42" customWidth="1"/>
    <col min="4638" max="4638" width="11.42578125" style="42" customWidth="1"/>
    <col min="4639" max="4639" width="28.140625" style="42" customWidth="1"/>
    <col min="4640" max="4640" width="11.140625" style="42" customWidth="1"/>
    <col min="4641" max="4641" width="14.7109375" style="42" customWidth="1"/>
    <col min="4642" max="4642" width="5.5703125" style="42" customWidth="1"/>
    <col min="4643" max="4643" width="66.5703125" style="42" customWidth="1"/>
    <col min="4644" max="4644" width="68.28515625" style="42" customWidth="1"/>
    <col min="4645" max="4645" width="4.28515625" style="42" customWidth="1"/>
    <col min="4646" max="4646" width="11.28515625" style="42" customWidth="1"/>
    <col min="4647" max="4868" width="11.42578125" style="42"/>
    <col min="4869" max="4869" width="7.140625" style="42" customWidth="1"/>
    <col min="4870" max="4870" width="4.140625" style="42" customWidth="1"/>
    <col min="4871" max="4871" width="3" style="42" customWidth="1"/>
    <col min="4872" max="4872" width="16.140625" style="42" customWidth="1"/>
    <col min="4873" max="4873" width="14.85546875" style="42" customWidth="1"/>
    <col min="4874" max="4874" width="2.85546875" style="42" customWidth="1"/>
    <col min="4875" max="4875" width="2" style="42" bestFit="1" customWidth="1"/>
    <col min="4876" max="4876" width="2.7109375" style="42" customWidth="1"/>
    <col min="4877" max="4877" width="10.140625" style="42" customWidth="1"/>
    <col min="4878" max="4878" width="5.140625" style="42" customWidth="1"/>
    <col min="4879" max="4879" width="6.42578125" style="42" bestFit="1" customWidth="1"/>
    <col min="4880" max="4880" width="5.140625" style="42" bestFit="1" customWidth="1"/>
    <col min="4881" max="4881" width="8.7109375" style="42" customWidth="1"/>
    <col min="4882" max="4882" width="7.42578125" style="42" bestFit="1" customWidth="1"/>
    <col min="4883" max="4883" width="9.85546875" style="42" customWidth="1"/>
    <col min="4884" max="4884" width="4.140625" style="42" customWidth="1"/>
    <col min="4885" max="4885" width="2.7109375" style="42" customWidth="1"/>
    <col min="4886" max="4886" width="4.85546875" style="42" customWidth="1"/>
    <col min="4887" max="4887" width="2.7109375" style="42" customWidth="1"/>
    <col min="4888" max="4888" width="5.28515625" style="42" customWidth="1"/>
    <col min="4889" max="4889" width="2.85546875" style="42" customWidth="1"/>
    <col min="4890" max="4890" width="2.7109375" style="42" customWidth="1"/>
    <col min="4891" max="4891" width="18.5703125" style="42" customWidth="1"/>
    <col min="4892" max="4892" width="11.42578125" style="42" customWidth="1"/>
    <col min="4893" max="4893" width="9.42578125" style="42" customWidth="1"/>
    <col min="4894" max="4894" width="11.42578125" style="42" customWidth="1"/>
    <col min="4895" max="4895" width="28.140625" style="42" customWidth="1"/>
    <col min="4896" max="4896" width="11.140625" style="42" customWidth="1"/>
    <col min="4897" max="4897" width="14.7109375" style="42" customWidth="1"/>
    <col min="4898" max="4898" width="5.5703125" style="42" customWidth="1"/>
    <col min="4899" max="4899" width="66.5703125" style="42" customWidth="1"/>
    <col min="4900" max="4900" width="68.28515625" style="42" customWidth="1"/>
    <col min="4901" max="4901" width="4.28515625" style="42" customWidth="1"/>
    <col min="4902" max="4902" width="11.28515625" style="42" customWidth="1"/>
    <col min="4903" max="5124" width="11.42578125" style="42"/>
    <col min="5125" max="5125" width="7.140625" style="42" customWidth="1"/>
    <col min="5126" max="5126" width="4.140625" style="42" customWidth="1"/>
    <col min="5127" max="5127" width="3" style="42" customWidth="1"/>
    <col min="5128" max="5128" width="16.140625" style="42" customWidth="1"/>
    <col min="5129" max="5129" width="14.85546875" style="42" customWidth="1"/>
    <col min="5130" max="5130" width="2.85546875" style="42" customWidth="1"/>
    <col min="5131" max="5131" width="2" style="42" bestFit="1" customWidth="1"/>
    <col min="5132" max="5132" width="2.7109375" style="42" customWidth="1"/>
    <col min="5133" max="5133" width="10.140625" style="42" customWidth="1"/>
    <col min="5134" max="5134" width="5.140625" style="42" customWidth="1"/>
    <col min="5135" max="5135" width="6.42578125" style="42" bestFit="1" customWidth="1"/>
    <col min="5136" max="5136" width="5.140625" style="42" bestFit="1" customWidth="1"/>
    <col min="5137" max="5137" width="8.7109375" style="42" customWidth="1"/>
    <col min="5138" max="5138" width="7.42578125" style="42" bestFit="1" customWidth="1"/>
    <col min="5139" max="5139" width="9.85546875" style="42" customWidth="1"/>
    <col min="5140" max="5140" width="4.140625" style="42" customWidth="1"/>
    <col min="5141" max="5141" width="2.7109375" style="42" customWidth="1"/>
    <col min="5142" max="5142" width="4.85546875" style="42" customWidth="1"/>
    <col min="5143" max="5143" width="2.7109375" style="42" customWidth="1"/>
    <col min="5144" max="5144" width="5.28515625" style="42" customWidth="1"/>
    <col min="5145" max="5145" width="2.85546875" style="42" customWidth="1"/>
    <col min="5146" max="5146" width="2.7109375" style="42" customWidth="1"/>
    <col min="5147" max="5147" width="18.5703125" style="42" customWidth="1"/>
    <col min="5148" max="5148" width="11.42578125" style="42" customWidth="1"/>
    <col min="5149" max="5149" width="9.42578125" style="42" customWidth="1"/>
    <col min="5150" max="5150" width="11.42578125" style="42" customWidth="1"/>
    <col min="5151" max="5151" width="28.140625" style="42" customWidth="1"/>
    <col min="5152" max="5152" width="11.140625" style="42" customWidth="1"/>
    <col min="5153" max="5153" width="14.7109375" style="42" customWidth="1"/>
    <col min="5154" max="5154" width="5.5703125" style="42" customWidth="1"/>
    <col min="5155" max="5155" width="66.5703125" style="42" customWidth="1"/>
    <col min="5156" max="5156" width="68.28515625" style="42" customWidth="1"/>
    <col min="5157" max="5157" width="4.28515625" style="42" customWidth="1"/>
    <col min="5158" max="5158" width="11.28515625" style="42" customWidth="1"/>
    <col min="5159" max="5380" width="11.42578125" style="42"/>
    <col min="5381" max="5381" width="7.140625" style="42" customWidth="1"/>
    <col min="5382" max="5382" width="4.140625" style="42" customWidth="1"/>
    <col min="5383" max="5383" width="3" style="42" customWidth="1"/>
    <col min="5384" max="5384" width="16.140625" style="42" customWidth="1"/>
    <col min="5385" max="5385" width="14.85546875" style="42" customWidth="1"/>
    <col min="5386" max="5386" width="2.85546875" style="42" customWidth="1"/>
    <col min="5387" max="5387" width="2" style="42" bestFit="1" customWidth="1"/>
    <col min="5388" max="5388" width="2.7109375" style="42" customWidth="1"/>
    <col min="5389" max="5389" width="10.140625" style="42" customWidth="1"/>
    <col min="5390" max="5390" width="5.140625" style="42" customWidth="1"/>
    <col min="5391" max="5391" width="6.42578125" style="42" bestFit="1" customWidth="1"/>
    <col min="5392" max="5392" width="5.140625" style="42" bestFit="1" customWidth="1"/>
    <col min="5393" max="5393" width="8.7109375" style="42" customWidth="1"/>
    <col min="5394" max="5394" width="7.42578125" style="42" bestFit="1" customWidth="1"/>
    <col min="5395" max="5395" width="9.85546875" style="42" customWidth="1"/>
    <col min="5396" max="5396" width="4.140625" style="42" customWidth="1"/>
    <col min="5397" max="5397" width="2.7109375" style="42" customWidth="1"/>
    <col min="5398" max="5398" width="4.85546875" style="42" customWidth="1"/>
    <col min="5399" max="5399" width="2.7109375" style="42" customWidth="1"/>
    <col min="5400" max="5400" width="5.28515625" style="42" customWidth="1"/>
    <col min="5401" max="5401" width="2.85546875" style="42" customWidth="1"/>
    <col min="5402" max="5402" width="2.7109375" style="42" customWidth="1"/>
    <col min="5403" max="5403" width="18.5703125" style="42" customWidth="1"/>
    <col min="5404" max="5404" width="11.42578125" style="42" customWidth="1"/>
    <col min="5405" max="5405" width="9.42578125" style="42" customWidth="1"/>
    <col min="5406" max="5406" width="11.42578125" style="42" customWidth="1"/>
    <col min="5407" max="5407" width="28.140625" style="42" customWidth="1"/>
    <col min="5408" max="5408" width="11.140625" style="42" customWidth="1"/>
    <col min="5409" max="5409" width="14.7109375" style="42" customWidth="1"/>
    <col min="5410" max="5410" width="5.5703125" style="42" customWidth="1"/>
    <col min="5411" max="5411" width="66.5703125" style="42" customWidth="1"/>
    <col min="5412" max="5412" width="68.28515625" style="42" customWidth="1"/>
    <col min="5413" max="5413" width="4.28515625" style="42" customWidth="1"/>
    <col min="5414" max="5414" width="11.28515625" style="42" customWidth="1"/>
    <col min="5415" max="5636" width="11.42578125" style="42"/>
    <col min="5637" max="5637" width="7.140625" style="42" customWidth="1"/>
    <col min="5638" max="5638" width="4.140625" style="42" customWidth="1"/>
    <col min="5639" max="5639" width="3" style="42" customWidth="1"/>
    <col min="5640" max="5640" width="16.140625" style="42" customWidth="1"/>
    <col min="5641" max="5641" width="14.85546875" style="42" customWidth="1"/>
    <col min="5642" max="5642" width="2.85546875" style="42" customWidth="1"/>
    <col min="5643" max="5643" width="2" style="42" bestFit="1" customWidth="1"/>
    <col min="5644" max="5644" width="2.7109375" style="42" customWidth="1"/>
    <col min="5645" max="5645" width="10.140625" style="42" customWidth="1"/>
    <col min="5646" max="5646" width="5.140625" style="42" customWidth="1"/>
    <col min="5647" max="5647" width="6.42578125" style="42" bestFit="1" customWidth="1"/>
    <col min="5648" max="5648" width="5.140625" style="42" bestFit="1" customWidth="1"/>
    <col min="5649" max="5649" width="8.7109375" style="42" customWidth="1"/>
    <col min="5650" max="5650" width="7.42578125" style="42" bestFit="1" customWidth="1"/>
    <col min="5651" max="5651" width="9.85546875" style="42" customWidth="1"/>
    <col min="5652" max="5652" width="4.140625" style="42" customWidth="1"/>
    <col min="5653" max="5653" width="2.7109375" style="42" customWidth="1"/>
    <col min="5654" max="5654" width="4.85546875" style="42" customWidth="1"/>
    <col min="5655" max="5655" width="2.7109375" style="42" customWidth="1"/>
    <col min="5656" max="5656" width="5.28515625" style="42" customWidth="1"/>
    <col min="5657" max="5657" width="2.85546875" style="42" customWidth="1"/>
    <col min="5658" max="5658" width="2.7109375" style="42" customWidth="1"/>
    <col min="5659" max="5659" width="18.5703125" style="42" customWidth="1"/>
    <col min="5660" max="5660" width="11.42578125" style="42" customWidth="1"/>
    <col min="5661" max="5661" width="9.42578125" style="42" customWidth="1"/>
    <col min="5662" max="5662" width="11.42578125" style="42" customWidth="1"/>
    <col min="5663" max="5663" width="28.140625" style="42" customWidth="1"/>
    <col min="5664" max="5664" width="11.140625" style="42" customWidth="1"/>
    <col min="5665" max="5665" width="14.7109375" style="42" customWidth="1"/>
    <col min="5666" max="5666" width="5.5703125" style="42" customWidth="1"/>
    <col min="5667" max="5667" width="66.5703125" style="42" customWidth="1"/>
    <col min="5668" max="5668" width="68.28515625" style="42" customWidth="1"/>
    <col min="5669" max="5669" width="4.28515625" style="42" customWidth="1"/>
    <col min="5670" max="5670" width="11.28515625" style="42" customWidth="1"/>
    <col min="5671" max="5892" width="11.42578125" style="42"/>
    <col min="5893" max="5893" width="7.140625" style="42" customWidth="1"/>
    <col min="5894" max="5894" width="4.140625" style="42" customWidth="1"/>
    <col min="5895" max="5895" width="3" style="42" customWidth="1"/>
    <col min="5896" max="5896" width="16.140625" style="42" customWidth="1"/>
    <col min="5897" max="5897" width="14.85546875" style="42" customWidth="1"/>
    <col min="5898" max="5898" width="2.85546875" style="42" customWidth="1"/>
    <col min="5899" max="5899" width="2" style="42" bestFit="1" customWidth="1"/>
    <col min="5900" max="5900" width="2.7109375" style="42" customWidth="1"/>
    <col min="5901" max="5901" width="10.140625" style="42" customWidth="1"/>
    <col min="5902" max="5902" width="5.140625" style="42" customWidth="1"/>
    <col min="5903" max="5903" width="6.42578125" style="42" bestFit="1" customWidth="1"/>
    <col min="5904" max="5904" width="5.140625" style="42" bestFit="1" customWidth="1"/>
    <col min="5905" max="5905" width="8.7109375" style="42" customWidth="1"/>
    <col min="5906" max="5906" width="7.42578125" style="42" bestFit="1" customWidth="1"/>
    <col min="5907" max="5907" width="9.85546875" style="42" customWidth="1"/>
    <col min="5908" max="5908" width="4.140625" style="42" customWidth="1"/>
    <col min="5909" max="5909" width="2.7109375" style="42" customWidth="1"/>
    <col min="5910" max="5910" width="4.85546875" style="42" customWidth="1"/>
    <col min="5911" max="5911" width="2.7109375" style="42" customWidth="1"/>
    <col min="5912" max="5912" width="5.28515625" style="42" customWidth="1"/>
    <col min="5913" max="5913" width="2.85546875" style="42" customWidth="1"/>
    <col min="5914" max="5914" width="2.7109375" style="42" customWidth="1"/>
    <col min="5915" max="5915" width="18.5703125" style="42" customWidth="1"/>
    <col min="5916" max="5916" width="11.42578125" style="42" customWidth="1"/>
    <col min="5917" max="5917" width="9.42578125" style="42" customWidth="1"/>
    <col min="5918" max="5918" width="11.42578125" style="42" customWidth="1"/>
    <col min="5919" max="5919" width="28.140625" style="42" customWidth="1"/>
    <col min="5920" max="5920" width="11.140625" style="42" customWidth="1"/>
    <col min="5921" max="5921" width="14.7109375" style="42" customWidth="1"/>
    <col min="5922" max="5922" width="5.5703125" style="42" customWidth="1"/>
    <col min="5923" max="5923" width="66.5703125" style="42" customWidth="1"/>
    <col min="5924" max="5924" width="68.28515625" style="42" customWidth="1"/>
    <col min="5925" max="5925" width="4.28515625" style="42" customWidth="1"/>
    <col min="5926" max="5926" width="11.28515625" style="42" customWidth="1"/>
    <col min="5927" max="6148" width="11.42578125" style="42"/>
    <col min="6149" max="6149" width="7.140625" style="42" customWidth="1"/>
    <col min="6150" max="6150" width="4.140625" style="42" customWidth="1"/>
    <col min="6151" max="6151" width="3" style="42" customWidth="1"/>
    <col min="6152" max="6152" width="16.140625" style="42" customWidth="1"/>
    <col min="6153" max="6153" width="14.85546875" style="42" customWidth="1"/>
    <col min="6154" max="6154" width="2.85546875" style="42" customWidth="1"/>
    <col min="6155" max="6155" width="2" style="42" bestFit="1" customWidth="1"/>
    <col min="6156" max="6156" width="2.7109375" style="42" customWidth="1"/>
    <col min="6157" max="6157" width="10.140625" style="42" customWidth="1"/>
    <col min="6158" max="6158" width="5.140625" style="42" customWidth="1"/>
    <col min="6159" max="6159" width="6.42578125" style="42" bestFit="1" customWidth="1"/>
    <col min="6160" max="6160" width="5.140625" style="42" bestFit="1" customWidth="1"/>
    <col min="6161" max="6161" width="8.7109375" style="42" customWidth="1"/>
    <col min="6162" max="6162" width="7.42578125" style="42" bestFit="1" customWidth="1"/>
    <col min="6163" max="6163" width="9.85546875" style="42" customWidth="1"/>
    <col min="6164" max="6164" width="4.140625" style="42" customWidth="1"/>
    <col min="6165" max="6165" width="2.7109375" style="42" customWidth="1"/>
    <col min="6166" max="6166" width="4.85546875" style="42" customWidth="1"/>
    <col min="6167" max="6167" width="2.7109375" style="42" customWidth="1"/>
    <col min="6168" max="6168" width="5.28515625" style="42" customWidth="1"/>
    <col min="6169" max="6169" width="2.85546875" style="42" customWidth="1"/>
    <col min="6170" max="6170" width="2.7109375" style="42" customWidth="1"/>
    <col min="6171" max="6171" width="18.5703125" style="42" customWidth="1"/>
    <col min="6172" max="6172" width="11.42578125" style="42" customWidth="1"/>
    <col min="6173" max="6173" width="9.42578125" style="42" customWidth="1"/>
    <col min="6174" max="6174" width="11.42578125" style="42" customWidth="1"/>
    <col min="6175" max="6175" width="28.140625" style="42" customWidth="1"/>
    <col min="6176" max="6176" width="11.140625" style="42" customWidth="1"/>
    <col min="6177" max="6177" width="14.7109375" style="42" customWidth="1"/>
    <col min="6178" max="6178" width="5.5703125" style="42" customWidth="1"/>
    <col min="6179" max="6179" width="66.5703125" style="42" customWidth="1"/>
    <col min="6180" max="6180" width="68.28515625" style="42" customWidth="1"/>
    <col min="6181" max="6181" width="4.28515625" style="42" customWidth="1"/>
    <col min="6182" max="6182" width="11.28515625" style="42" customWidth="1"/>
    <col min="6183" max="6404" width="11.42578125" style="42"/>
    <col min="6405" max="6405" width="7.140625" style="42" customWidth="1"/>
    <col min="6406" max="6406" width="4.140625" style="42" customWidth="1"/>
    <col min="6407" max="6407" width="3" style="42" customWidth="1"/>
    <col min="6408" max="6408" width="16.140625" style="42" customWidth="1"/>
    <col min="6409" max="6409" width="14.85546875" style="42" customWidth="1"/>
    <col min="6410" max="6410" width="2.85546875" style="42" customWidth="1"/>
    <col min="6411" max="6411" width="2" style="42" bestFit="1" customWidth="1"/>
    <col min="6412" max="6412" width="2.7109375" style="42" customWidth="1"/>
    <col min="6413" max="6413" width="10.140625" style="42" customWidth="1"/>
    <col min="6414" max="6414" width="5.140625" style="42" customWidth="1"/>
    <col min="6415" max="6415" width="6.42578125" style="42" bestFit="1" customWidth="1"/>
    <col min="6416" max="6416" width="5.140625" style="42" bestFit="1" customWidth="1"/>
    <col min="6417" max="6417" width="8.7109375" style="42" customWidth="1"/>
    <col min="6418" max="6418" width="7.42578125" style="42" bestFit="1" customWidth="1"/>
    <col min="6419" max="6419" width="9.85546875" style="42" customWidth="1"/>
    <col min="6420" max="6420" width="4.140625" style="42" customWidth="1"/>
    <col min="6421" max="6421" width="2.7109375" style="42" customWidth="1"/>
    <col min="6422" max="6422" width="4.85546875" style="42" customWidth="1"/>
    <col min="6423" max="6423" width="2.7109375" style="42" customWidth="1"/>
    <col min="6424" max="6424" width="5.28515625" style="42" customWidth="1"/>
    <col min="6425" max="6425" width="2.85546875" style="42" customWidth="1"/>
    <col min="6426" max="6426" width="2.7109375" style="42" customWidth="1"/>
    <col min="6427" max="6427" width="18.5703125" style="42" customWidth="1"/>
    <col min="6428" max="6428" width="11.42578125" style="42" customWidth="1"/>
    <col min="6429" max="6429" width="9.42578125" style="42" customWidth="1"/>
    <col min="6430" max="6430" width="11.42578125" style="42" customWidth="1"/>
    <col min="6431" max="6431" width="28.140625" style="42" customWidth="1"/>
    <col min="6432" max="6432" width="11.140625" style="42" customWidth="1"/>
    <col min="6433" max="6433" width="14.7109375" style="42" customWidth="1"/>
    <col min="6434" max="6434" width="5.5703125" style="42" customWidth="1"/>
    <col min="6435" max="6435" width="66.5703125" style="42" customWidth="1"/>
    <col min="6436" max="6436" width="68.28515625" style="42" customWidth="1"/>
    <col min="6437" max="6437" width="4.28515625" style="42" customWidth="1"/>
    <col min="6438" max="6438" width="11.28515625" style="42" customWidth="1"/>
    <col min="6439" max="6660" width="11.42578125" style="42"/>
    <col min="6661" max="6661" width="7.140625" style="42" customWidth="1"/>
    <col min="6662" max="6662" width="4.140625" style="42" customWidth="1"/>
    <col min="6663" max="6663" width="3" style="42" customWidth="1"/>
    <col min="6664" max="6664" width="16.140625" style="42" customWidth="1"/>
    <col min="6665" max="6665" width="14.85546875" style="42" customWidth="1"/>
    <col min="6666" max="6666" width="2.85546875" style="42" customWidth="1"/>
    <col min="6667" max="6667" width="2" style="42" bestFit="1" customWidth="1"/>
    <col min="6668" max="6668" width="2.7109375" style="42" customWidth="1"/>
    <col min="6669" max="6669" width="10.140625" style="42" customWidth="1"/>
    <col min="6670" max="6670" width="5.140625" style="42" customWidth="1"/>
    <col min="6671" max="6671" width="6.42578125" style="42" bestFit="1" customWidth="1"/>
    <col min="6672" max="6672" width="5.140625" style="42" bestFit="1" customWidth="1"/>
    <col min="6673" max="6673" width="8.7109375" style="42" customWidth="1"/>
    <col min="6674" max="6674" width="7.42578125" style="42" bestFit="1" customWidth="1"/>
    <col min="6675" max="6675" width="9.85546875" style="42" customWidth="1"/>
    <col min="6676" max="6676" width="4.140625" style="42" customWidth="1"/>
    <col min="6677" max="6677" width="2.7109375" style="42" customWidth="1"/>
    <col min="6678" max="6678" width="4.85546875" style="42" customWidth="1"/>
    <col min="6679" max="6679" width="2.7109375" style="42" customWidth="1"/>
    <col min="6680" max="6680" width="5.28515625" style="42" customWidth="1"/>
    <col min="6681" max="6681" width="2.85546875" style="42" customWidth="1"/>
    <col min="6682" max="6682" width="2.7109375" style="42" customWidth="1"/>
    <col min="6683" max="6683" width="18.5703125" style="42" customWidth="1"/>
    <col min="6684" max="6684" width="11.42578125" style="42" customWidth="1"/>
    <col min="6685" max="6685" width="9.42578125" style="42" customWidth="1"/>
    <col min="6686" max="6686" width="11.42578125" style="42" customWidth="1"/>
    <col min="6687" max="6687" width="28.140625" style="42" customWidth="1"/>
    <col min="6688" max="6688" width="11.140625" style="42" customWidth="1"/>
    <col min="6689" max="6689" width="14.7109375" style="42" customWidth="1"/>
    <col min="6690" max="6690" width="5.5703125" style="42" customWidth="1"/>
    <col min="6691" max="6691" width="66.5703125" style="42" customWidth="1"/>
    <col min="6692" max="6692" width="68.28515625" style="42" customWidth="1"/>
    <col min="6693" max="6693" width="4.28515625" style="42" customWidth="1"/>
    <col min="6694" max="6694" width="11.28515625" style="42" customWidth="1"/>
    <col min="6695" max="6916" width="11.42578125" style="42"/>
    <col min="6917" max="6917" width="7.140625" style="42" customWidth="1"/>
    <col min="6918" max="6918" width="4.140625" style="42" customWidth="1"/>
    <col min="6919" max="6919" width="3" style="42" customWidth="1"/>
    <col min="6920" max="6920" width="16.140625" style="42" customWidth="1"/>
    <col min="6921" max="6921" width="14.85546875" style="42" customWidth="1"/>
    <col min="6922" max="6922" width="2.85546875" style="42" customWidth="1"/>
    <col min="6923" max="6923" width="2" style="42" bestFit="1" customWidth="1"/>
    <col min="6924" max="6924" width="2.7109375" style="42" customWidth="1"/>
    <col min="6925" max="6925" width="10.140625" style="42" customWidth="1"/>
    <col min="6926" max="6926" width="5.140625" style="42" customWidth="1"/>
    <col min="6927" max="6927" width="6.42578125" style="42" bestFit="1" customWidth="1"/>
    <col min="6928" max="6928" width="5.140625" style="42" bestFit="1" customWidth="1"/>
    <col min="6929" max="6929" width="8.7109375" style="42" customWidth="1"/>
    <col min="6930" max="6930" width="7.42578125" style="42" bestFit="1" customWidth="1"/>
    <col min="6931" max="6931" width="9.85546875" style="42" customWidth="1"/>
    <col min="6932" max="6932" width="4.140625" style="42" customWidth="1"/>
    <col min="6933" max="6933" width="2.7109375" style="42" customWidth="1"/>
    <col min="6934" max="6934" width="4.85546875" style="42" customWidth="1"/>
    <col min="6935" max="6935" width="2.7109375" style="42" customWidth="1"/>
    <col min="6936" max="6936" width="5.28515625" style="42" customWidth="1"/>
    <col min="6937" max="6937" width="2.85546875" style="42" customWidth="1"/>
    <col min="6938" max="6938" width="2.7109375" style="42" customWidth="1"/>
    <col min="6939" max="6939" width="18.5703125" style="42" customWidth="1"/>
    <col min="6940" max="6940" width="11.42578125" style="42" customWidth="1"/>
    <col min="6941" max="6941" width="9.42578125" style="42" customWidth="1"/>
    <col min="6942" max="6942" width="11.42578125" style="42" customWidth="1"/>
    <col min="6943" max="6943" width="28.140625" style="42" customWidth="1"/>
    <col min="6944" max="6944" width="11.140625" style="42" customWidth="1"/>
    <col min="6945" max="6945" width="14.7109375" style="42" customWidth="1"/>
    <col min="6946" max="6946" width="5.5703125" style="42" customWidth="1"/>
    <col min="6947" max="6947" width="66.5703125" style="42" customWidth="1"/>
    <col min="6948" max="6948" width="68.28515625" style="42" customWidth="1"/>
    <col min="6949" max="6949" width="4.28515625" style="42" customWidth="1"/>
    <col min="6950" max="6950" width="11.28515625" style="42" customWidth="1"/>
    <col min="6951" max="7172" width="11.42578125" style="42"/>
    <col min="7173" max="7173" width="7.140625" style="42" customWidth="1"/>
    <col min="7174" max="7174" width="4.140625" style="42" customWidth="1"/>
    <col min="7175" max="7175" width="3" style="42" customWidth="1"/>
    <col min="7176" max="7176" width="16.140625" style="42" customWidth="1"/>
    <col min="7177" max="7177" width="14.85546875" style="42" customWidth="1"/>
    <col min="7178" max="7178" width="2.85546875" style="42" customWidth="1"/>
    <col min="7179" max="7179" width="2" style="42" bestFit="1" customWidth="1"/>
    <col min="7180" max="7180" width="2.7109375" style="42" customWidth="1"/>
    <col min="7181" max="7181" width="10.140625" style="42" customWidth="1"/>
    <col min="7182" max="7182" width="5.140625" style="42" customWidth="1"/>
    <col min="7183" max="7183" width="6.42578125" style="42" bestFit="1" customWidth="1"/>
    <col min="7184" max="7184" width="5.140625" style="42" bestFit="1" customWidth="1"/>
    <col min="7185" max="7185" width="8.7109375" style="42" customWidth="1"/>
    <col min="7186" max="7186" width="7.42578125" style="42" bestFit="1" customWidth="1"/>
    <col min="7187" max="7187" width="9.85546875" style="42" customWidth="1"/>
    <col min="7188" max="7188" width="4.140625" style="42" customWidth="1"/>
    <col min="7189" max="7189" width="2.7109375" style="42" customWidth="1"/>
    <col min="7190" max="7190" width="4.85546875" style="42" customWidth="1"/>
    <col min="7191" max="7191" width="2.7109375" style="42" customWidth="1"/>
    <col min="7192" max="7192" width="5.28515625" style="42" customWidth="1"/>
    <col min="7193" max="7193" width="2.85546875" style="42" customWidth="1"/>
    <col min="7194" max="7194" width="2.7109375" style="42" customWidth="1"/>
    <col min="7195" max="7195" width="18.5703125" style="42" customWidth="1"/>
    <col min="7196" max="7196" width="11.42578125" style="42" customWidth="1"/>
    <col min="7197" max="7197" width="9.42578125" style="42" customWidth="1"/>
    <col min="7198" max="7198" width="11.42578125" style="42" customWidth="1"/>
    <col min="7199" max="7199" width="28.140625" style="42" customWidth="1"/>
    <col min="7200" max="7200" width="11.140625" style="42" customWidth="1"/>
    <col min="7201" max="7201" width="14.7109375" style="42" customWidth="1"/>
    <col min="7202" max="7202" width="5.5703125" style="42" customWidth="1"/>
    <col min="7203" max="7203" width="66.5703125" style="42" customWidth="1"/>
    <col min="7204" max="7204" width="68.28515625" style="42" customWidth="1"/>
    <col min="7205" max="7205" width="4.28515625" style="42" customWidth="1"/>
    <col min="7206" max="7206" width="11.28515625" style="42" customWidth="1"/>
    <col min="7207" max="7428" width="11.42578125" style="42"/>
    <col min="7429" max="7429" width="7.140625" style="42" customWidth="1"/>
    <col min="7430" max="7430" width="4.140625" style="42" customWidth="1"/>
    <col min="7431" max="7431" width="3" style="42" customWidth="1"/>
    <col min="7432" max="7432" width="16.140625" style="42" customWidth="1"/>
    <col min="7433" max="7433" width="14.85546875" style="42" customWidth="1"/>
    <col min="7434" max="7434" width="2.85546875" style="42" customWidth="1"/>
    <col min="7435" max="7435" width="2" style="42" bestFit="1" customWidth="1"/>
    <col min="7436" max="7436" width="2.7109375" style="42" customWidth="1"/>
    <col min="7437" max="7437" width="10.140625" style="42" customWidth="1"/>
    <col min="7438" max="7438" width="5.140625" style="42" customWidth="1"/>
    <col min="7439" max="7439" width="6.42578125" style="42" bestFit="1" customWidth="1"/>
    <col min="7440" max="7440" width="5.140625" style="42" bestFit="1" customWidth="1"/>
    <col min="7441" max="7441" width="8.7109375" style="42" customWidth="1"/>
    <col min="7442" max="7442" width="7.42578125" style="42" bestFit="1" customWidth="1"/>
    <col min="7443" max="7443" width="9.85546875" style="42" customWidth="1"/>
    <col min="7444" max="7444" width="4.140625" style="42" customWidth="1"/>
    <col min="7445" max="7445" width="2.7109375" style="42" customWidth="1"/>
    <col min="7446" max="7446" width="4.85546875" style="42" customWidth="1"/>
    <col min="7447" max="7447" width="2.7109375" style="42" customWidth="1"/>
    <col min="7448" max="7448" width="5.28515625" style="42" customWidth="1"/>
    <col min="7449" max="7449" width="2.85546875" style="42" customWidth="1"/>
    <col min="7450" max="7450" width="2.7109375" style="42" customWidth="1"/>
    <col min="7451" max="7451" width="18.5703125" style="42" customWidth="1"/>
    <col min="7452" max="7452" width="11.42578125" style="42" customWidth="1"/>
    <col min="7453" max="7453" width="9.42578125" style="42" customWidth="1"/>
    <col min="7454" max="7454" width="11.42578125" style="42" customWidth="1"/>
    <col min="7455" max="7455" width="28.140625" style="42" customWidth="1"/>
    <col min="7456" max="7456" width="11.140625" style="42" customWidth="1"/>
    <col min="7457" max="7457" width="14.7109375" style="42" customWidth="1"/>
    <col min="7458" max="7458" width="5.5703125" style="42" customWidth="1"/>
    <col min="7459" max="7459" width="66.5703125" style="42" customWidth="1"/>
    <col min="7460" max="7460" width="68.28515625" style="42" customWidth="1"/>
    <col min="7461" max="7461" width="4.28515625" style="42" customWidth="1"/>
    <col min="7462" max="7462" width="11.28515625" style="42" customWidth="1"/>
    <col min="7463" max="7684" width="11.42578125" style="42"/>
    <col min="7685" max="7685" width="7.140625" style="42" customWidth="1"/>
    <col min="7686" max="7686" width="4.140625" style="42" customWidth="1"/>
    <col min="7687" max="7687" width="3" style="42" customWidth="1"/>
    <col min="7688" max="7688" width="16.140625" style="42" customWidth="1"/>
    <col min="7689" max="7689" width="14.85546875" style="42" customWidth="1"/>
    <col min="7690" max="7690" width="2.85546875" style="42" customWidth="1"/>
    <col min="7691" max="7691" width="2" style="42" bestFit="1" customWidth="1"/>
    <col min="7692" max="7692" width="2.7109375" style="42" customWidth="1"/>
    <col min="7693" max="7693" width="10.140625" style="42" customWidth="1"/>
    <col min="7694" max="7694" width="5.140625" style="42" customWidth="1"/>
    <col min="7695" max="7695" width="6.42578125" style="42" bestFit="1" customWidth="1"/>
    <col min="7696" max="7696" width="5.140625" style="42" bestFit="1" customWidth="1"/>
    <col min="7697" max="7697" width="8.7109375" style="42" customWidth="1"/>
    <col min="7698" max="7698" width="7.42578125" style="42" bestFit="1" customWidth="1"/>
    <col min="7699" max="7699" width="9.85546875" style="42" customWidth="1"/>
    <col min="7700" max="7700" width="4.140625" style="42" customWidth="1"/>
    <col min="7701" max="7701" width="2.7109375" style="42" customWidth="1"/>
    <col min="7702" max="7702" width="4.85546875" style="42" customWidth="1"/>
    <col min="7703" max="7703" width="2.7109375" style="42" customWidth="1"/>
    <col min="7704" max="7704" width="5.28515625" style="42" customWidth="1"/>
    <col min="7705" max="7705" width="2.85546875" style="42" customWidth="1"/>
    <col min="7706" max="7706" width="2.7109375" style="42" customWidth="1"/>
    <col min="7707" max="7707" width="18.5703125" style="42" customWidth="1"/>
    <col min="7708" max="7708" width="11.42578125" style="42" customWidth="1"/>
    <col min="7709" max="7709" width="9.42578125" style="42" customWidth="1"/>
    <col min="7710" max="7710" width="11.42578125" style="42" customWidth="1"/>
    <col min="7711" max="7711" width="28.140625" style="42" customWidth="1"/>
    <col min="7712" max="7712" width="11.140625" style="42" customWidth="1"/>
    <col min="7713" max="7713" width="14.7109375" style="42" customWidth="1"/>
    <col min="7714" max="7714" width="5.5703125" style="42" customWidth="1"/>
    <col min="7715" max="7715" width="66.5703125" style="42" customWidth="1"/>
    <col min="7716" max="7716" width="68.28515625" style="42" customWidth="1"/>
    <col min="7717" max="7717" width="4.28515625" style="42" customWidth="1"/>
    <col min="7718" max="7718" width="11.28515625" style="42" customWidth="1"/>
    <col min="7719" max="7940" width="11.42578125" style="42"/>
    <col min="7941" max="7941" width="7.140625" style="42" customWidth="1"/>
    <col min="7942" max="7942" width="4.140625" style="42" customWidth="1"/>
    <col min="7943" max="7943" width="3" style="42" customWidth="1"/>
    <col min="7944" max="7944" width="16.140625" style="42" customWidth="1"/>
    <col min="7945" max="7945" width="14.85546875" style="42" customWidth="1"/>
    <col min="7946" max="7946" width="2.85546875" style="42" customWidth="1"/>
    <col min="7947" max="7947" width="2" style="42" bestFit="1" customWidth="1"/>
    <col min="7948" max="7948" width="2.7109375" style="42" customWidth="1"/>
    <col min="7949" max="7949" width="10.140625" style="42" customWidth="1"/>
    <col min="7950" max="7950" width="5.140625" style="42" customWidth="1"/>
    <col min="7951" max="7951" width="6.42578125" style="42" bestFit="1" customWidth="1"/>
    <col min="7952" max="7952" width="5.140625" style="42" bestFit="1" customWidth="1"/>
    <col min="7953" max="7953" width="8.7109375" style="42" customWidth="1"/>
    <col min="7954" max="7954" width="7.42578125" style="42" bestFit="1" customWidth="1"/>
    <col min="7955" max="7955" width="9.85546875" style="42" customWidth="1"/>
    <col min="7956" max="7956" width="4.140625" style="42" customWidth="1"/>
    <col min="7957" max="7957" width="2.7109375" style="42" customWidth="1"/>
    <col min="7958" max="7958" width="4.85546875" style="42" customWidth="1"/>
    <col min="7959" max="7959" width="2.7109375" style="42" customWidth="1"/>
    <col min="7960" max="7960" width="5.28515625" style="42" customWidth="1"/>
    <col min="7961" max="7961" width="2.85546875" style="42" customWidth="1"/>
    <col min="7962" max="7962" width="2.7109375" style="42" customWidth="1"/>
    <col min="7963" max="7963" width="18.5703125" style="42" customWidth="1"/>
    <col min="7964" max="7964" width="11.42578125" style="42" customWidth="1"/>
    <col min="7965" max="7965" width="9.42578125" style="42" customWidth="1"/>
    <col min="7966" max="7966" width="11.42578125" style="42" customWidth="1"/>
    <col min="7967" max="7967" width="28.140625" style="42" customWidth="1"/>
    <col min="7968" max="7968" width="11.140625" style="42" customWidth="1"/>
    <col min="7969" max="7969" width="14.7109375" style="42" customWidth="1"/>
    <col min="7970" max="7970" width="5.5703125" style="42" customWidth="1"/>
    <col min="7971" max="7971" width="66.5703125" style="42" customWidth="1"/>
    <col min="7972" max="7972" width="68.28515625" style="42" customWidth="1"/>
    <col min="7973" max="7973" width="4.28515625" style="42" customWidth="1"/>
    <col min="7974" max="7974" width="11.28515625" style="42" customWidth="1"/>
    <col min="7975" max="8196" width="11.42578125" style="42"/>
    <col min="8197" max="8197" width="7.140625" style="42" customWidth="1"/>
    <col min="8198" max="8198" width="4.140625" style="42" customWidth="1"/>
    <col min="8199" max="8199" width="3" style="42" customWidth="1"/>
    <col min="8200" max="8200" width="16.140625" style="42" customWidth="1"/>
    <col min="8201" max="8201" width="14.85546875" style="42" customWidth="1"/>
    <col min="8202" max="8202" width="2.85546875" style="42" customWidth="1"/>
    <col min="8203" max="8203" width="2" style="42" bestFit="1" customWidth="1"/>
    <col min="8204" max="8204" width="2.7109375" style="42" customWidth="1"/>
    <col min="8205" max="8205" width="10.140625" style="42" customWidth="1"/>
    <col min="8206" max="8206" width="5.140625" style="42" customWidth="1"/>
    <col min="8207" max="8207" width="6.42578125" style="42" bestFit="1" customWidth="1"/>
    <col min="8208" max="8208" width="5.140625" style="42" bestFit="1" customWidth="1"/>
    <col min="8209" max="8209" width="8.7109375" style="42" customWidth="1"/>
    <col min="8210" max="8210" width="7.42578125" style="42" bestFit="1" customWidth="1"/>
    <col min="8211" max="8211" width="9.85546875" style="42" customWidth="1"/>
    <col min="8212" max="8212" width="4.140625" style="42" customWidth="1"/>
    <col min="8213" max="8213" width="2.7109375" style="42" customWidth="1"/>
    <col min="8214" max="8214" width="4.85546875" style="42" customWidth="1"/>
    <col min="8215" max="8215" width="2.7109375" style="42" customWidth="1"/>
    <col min="8216" max="8216" width="5.28515625" style="42" customWidth="1"/>
    <col min="8217" max="8217" width="2.85546875" style="42" customWidth="1"/>
    <col min="8218" max="8218" width="2.7109375" style="42" customWidth="1"/>
    <col min="8219" max="8219" width="18.5703125" style="42" customWidth="1"/>
    <col min="8220" max="8220" width="11.42578125" style="42" customWidth="1"/>
    <col min="8221" max="8221" width="9.42578125" style="42" customWidth="1"/>
    <col min="8222" max="8222" width="11.42578125" style="42" customWidth="1"/>
    <col min="8223" max="8223" width="28.140625" style="42" customWidth="1"/>
    <col min="8224" max="8224" width="11.140625" style="42" customWidth="1"/>
    <col min="8225" max="8225" width="14.7109375" style="42" customWidth="1"/>
    <col min="8226" max="8226" width="5.5703125" style="42" customWidth="1"/>
    <col min="8227" max="8227" width="66.5703125" style="42" customWidth="1"/>
    <col min="8228" max="8228" width="68.28515625" style="42" customWidth="1"/>
    <col min="8229" max="8229" width="4.28515625" style="42" customWidth="1"/>
    <col min="8230" max="8230" width="11.28515625" style="42" customWidth="1"/>
    <col min="8231" max="8452" width="11.42578125" style="42"/>
    <col min="8453" max="8453" width="7.140625" style="42" customWidth="1"/>
    <col min="8454" max="8454" width="4.140625" style="42" customWidth="1"/>
    <col min="8455" max="8455" width="3" style="42" customWidth="1"/>
    <col min="8456" max="8456" width="16.140625" style="42" customWidth="1"/>
    <col min="8457" max="8457" width="14.85546875" style="42" customWidth="1"/>
    <col min="8458" max="8458" width="2.85546875" style="42" customWidth="1"/>
    <col min="8459" max="8459" width="2" style="42" bestFit="1" customWidth="1"/>
    <col min="8460" max="8460" width="2.7109375" style="42" customWidth="1"/>
    <col min="8461" max="8461" width="10.140625" style="42" customWidth="1"/>
    <col min="8462" max="8462" width="5.140625" style="42" customWidth="1"/>
    <col min="8463" max="8463" width="6.42578125" style="42" bestFit="1" customWidth="1"/>
    <col min="8464" max="8464" width="5.140625" style="42" bestFit="1" customWidth="1"/>
    <col min="8465" max="8465" width="8.7109375" style="42" customWidth="1"/>
    <col min="8466" max="8466" width="7.42578125" style="42" bestFit="1" customWidth="1"/>
    <col min="8467" max="8467" width="9.85546875" style="42" customWidth="1"/>
    <col min="8468" max="8468" width="4.140625" style="42" customWidth="1"/>
    <col min="8469" max="8469" width="2.7109375" style="42" customWidth="1"/>
    <col min="8470" max="8470" width="4.85546875" style="42" customWidth="1"/>
    <col min="8471" max="8471" width="2.7109375" style="42" customWidth="1"/>
    <col min="8472" max="8472" width="5.28515625" style="42" customWidth="1"/>
    <col min="8473" max="8473" width="2.85546875" style="42" customWidth="1"/>
    <col min="8474" max="8474" width="2.7109375" style="42" customWidth="1"/>
    <col min="8475" max="8475" width="18.5703125" style="42" customWidth="1"/>
    <col min="8476" max="8476" width="11.42578125" style="42" customWidth="1"/>
    <col min="8477" max="8477" width="9.42578125" style="42" customWidth="1"/>
    <col min="8478" max="8478" width="11.42578125" style="42" customWidth="1"/>
    <col min="8479" max="8479" width="28.140625" style="42" customWidth="1"/>
    <col min="8480" max="8480" width="11.140625" style="42" customWidth="1"/>
    <col min="8481" max="8481" width="14.7109375" style="42" customWidth="1"/>
    <col min="8482" max="8482" width="5.5703125" style="42" customWidth="1"/>
    <col min="8483" max="8483" width="66.5703125" style="42" customWidth="1"/>
    <col min="8484" max="8484" width="68.28515625" style="42" customWidth="1"/>
    <col min="8485" max="8485" width="4.28515625" style="42" customWidth="1"/>
    <col min="8486" max="8486" width="11.28515625" style="42" customWidth="1"/>
    <col min="8487" max="8708" width="11.42578125" style="42"/>
    <col min="8709" max="8709" width="7.140625" style="42" customWidth="1"/>
    <col min="8710" max="8710" width="4.140625" style="42" customWidth="1"/>
    <col min="8711" max="8711" width="3" style="42" customWidth="1"/>
    <col min="8712" max="8712" width="16.140625" style="42" customWidth="1"/>
    <col min="8713" max="8713" width="14.85546875" style="42" customWidth="1"/>
    <col min="8714" max="8714" width="2.85546875" style="42" customWidth="1"/>
    <col min="8715" max="8715" width="2" style="42" bestFit="1" customWidth="1"/>
    <col min="8716" max="8716" width="2.7109375" style="42" customWidth="1"/>
    <col min="8717" max="8717" width="10.140625" style="42" customWidth="1"/>
    <col min="8718" max="8718" width="5.140625" style="42" customWidth="1"/>
    <col min="8719" max="8719" width="6.42578125" style="42" bestFit="1" customWidth="1"/>
    <col min="8720" max="8720" width="5.140625" style="42" bestFit="1" customWidth="1"/>
    <col min="8721" max="8721" width="8.7109375" style="42" customWidth="1"/>
    <col min="8722" max="8722" width="7.42578125" style="42" bestFit="1" customWidth="1"/>
    <col min="8723" max="8723" width="9.85546875" style="42" customWidth="1"/>
    <col min="8724" max="8724" width="4.140625" style="42" customWidth="1"/>
    <col min="8725" max="8725" width="2.7109375" style="42" customWidth="1"/>
    <col min="8726" max="8726" width="4.85546875" style="42" customWidth="1"/>
    <col min="8727" max="8727" width="2.7109375" style="42" customWidth="1"/>
    <col min="8728" max="8728" width="5.28515625" style="42" customWidth="1"/>
    <col min="8729" max="8729" width="2.85546875" style="42" customWidth="1"/>
    <col min="8730" max="8730" width="2.7109375" style="42" customWidth="1"/>
    <col min="8731" max="8731" width="18.5703125" style="42" customWidth="1"/>
    <col min="8732" max="8732" width="11.42578125" style="42" customWidth="1"/>
    <col min="8733" max="8733" width="9.42578125" style="42" customWidth="1"/>
    <col min="8734" max="8734" width="11.42578125" style="42" customWidth="1"/>
    <col min="8735" max="8735" width="28.140625" style="42" customWidth="1"/>
    <col min="8736" max="8736" width="11.140625" style="42" customWidth="1"/>
    <col min="8737" max="8737" width="14.7109375" style="42" customWidth="1"/>
    <col min="8738" max="8738" width="5.5703125" style="42" customWidth="1"/>
    <col min="8739" max="8739" width="66.5703125" style="42" customWidth="1"/>
    <col min="8740" max="8740" width="68.28515625" style="42" customWidth="1"/>
    <col min="8741" max="8741" width="4.28515625" style="42" customWidth="1"/>
    <col min="8742" max="8742" width="11.28515625" style="42" customWidth="1"/>
    <col min="8743" max="8964" width="11.42578125" style="42"/>
    <col min="8965" max="8965" width="7.140625" style="42" customWidth="1"/>
    <col min="8966" max="8966" width="4.140625" style="42" customWidth="1"/>
    <col min="8967" max="8967" width="3" style="42" customWidth="1"/>
    <col min="8968" max="8968" width="16.140625" style="42" customWidth="1"/>
    <col min="8969" max="8969" width="14.85546875" style="42" customWidth="1"/>
    <col min="8970" max="8970" width="2.85546875" style="42" customWidth="1"/>
    <col min="8971" max="8971" width="2" style="42" bestFit="1" customWidth="1"/>
    <col min="8972" max="8972" width="2.7109375" style="42" customWidth="1"/>
    <col min="8973" max="8973" width="10.140625" style="42" customWidth="1"/>
    <col min="8974" max="8974" width="5.140625" style="42" customWidth="1"/>
    <col min="8975" max="8975" width="6.42578125" style="42" bestFit="1" customWidth="1"/>
    <col min="8976" max="8976" width="5.140625" style="42" bestFit="1" customWidth="1"/>
    <col min="8977" max="8977" width="8.7109375" style="42" customWidth="1"/>
    <col min="8978" max="8978" width="7.42578125" style="42" bestFit="1" customWidth="1"/>
    <col min="8979" max="8979" width="9.85546875" style="42" customWidth="1"/>
    <col min="8980" max="8980" width="4.140625" style="42" customWidth="1"/>
    <col min="8981" max="8981" width="2.7109375" style="42" customWidth="1"/>
    <col min="8982" max="8982" width="4.85546875" style="42" customWidth="1"/>
    <col min="8983" max="8983" width="2.7109375" style="42" customWidth="1"/>
    <col min="8984" max="8984" width="5.28515625" style="42" customWidth="1"/>
    <col min="8985" max="8985" width="2.85546875" style="42" customWidth="1"/>
    <col min="8986" max="8986" width="2.7109375" style="42" customWidth="1"/>
    <col min="8987" max="8987" width="18.5703125" style="42" customWidth="1"/>
    <col min="8988" max="8988" width="11.42578125" style="42" customWidth="1"/>
    <col min="8989" max="8989" width="9.42578125" style="42" customWidth="1"/>
    <col min="8990" max="8990" width="11.42578125" style="42" customWidth="1"/>
    <col min="8991" max="8991" width="28.140625" style="42" customWidth="1"/>
    <col min="8992" max="8992" width="11.140625" style="42" customWidth="1"/>
    <col min="8993" max="8993" width="14.7109375" style="42" customWidth="1"/>
    <col min="8994" max="8994" width="5.5703125" style="42" customWidth="1"/>
    <col min="8995" max="8995" width="66.5703125" style="42" customWidth="1"/>
    <col min="8996" max="8996" width="68.28515625" style="42" customWidth="1"/>
    <col min="8997" max="8997" width="4.28515625" style="42" customWidth="1"/>
    <col min="8998" max="8998" width="11.28515625" style="42" customWidth="1"/>
    <col min="8999" max="9220" width="11.42578125" style="42"/>
    <col min="9221" max="9221" width="7.140625" style="42" customWidth="1"/>
    <col min="9222" max="9222" width="4.140625" style="42" customWidth="1"/>
    <col min="9223" max="9223" width="3" style="42" customWidth="1"/>
    <col min="9224" max="9224" width="16.140625" style="42" customWidth="1"/>
    <col min="9225" max="9225" width="14.85546875" style="42" customWidth="1"/>
    <col min="9226" max="9226" width="2.85546875" style="42" customWidth="1"/>
    <col min="9227" max="9227" width="2" style="42" bestFit="1" customWidth="1"/>
    <col min="9228" max="9228" width="2.7109375" style="42" customWidth="1"/>
    <col min="9229" max="9229" width="10.140625" style="42" customWidth="1"/>
    <col min="9230" max="9230" width="5.140625" style="42" customWidth="1"/>
    <col min="9231" max="9231" width="6.42578125" style="42" bestFit="1" customWidth="1"/>
    <col min="9232" max="9232" width="5.140625" style="42" bestFit="1" customWidth="1"/>
    <col min="9233" max="9233" width="8.7109375" style="42" customWidth="1"/>
    <col min="9234" max="9234" width="7.42578125" style="42" bestFit="1" customWidth="1"/>
    <col min="9235" max="9235" width="9.85546875" style="42" customWidth="1"/>
    <col min="9236" max="9236" width="4.140625" style="42" customWidth="1"/>
    <col min="9237" max="9237" width="2.7109375" style="42" customWidth="1"/>
    <col min="9238" max="9238" width="4.85546875" style="42" customWidth="1"/>
    <col min="9239" max="9239" width="2.7109375" style="42" customWidth="1"/>
    <col min="9240" max="9240" width="5.28515625" style="42" customWidth="1"/>
    <col min="9241" max="9241" width="2.85546875" style="42" customWidth="1"/>
    <col min="9242" max="9242" width="2.7109375" style="42" customWidth="1"/>
    <col min="9243" max="9243" width="18.5703125" style="42" customWidth="1"/>
    <col min="9244" max="9244" width="11.42578125" style="42" customWidth="1"/>
    <col min="9245" max="9245" width="9.42578125" style="42" customWidth="1"/>
    <col min="9246" max="9246" width="11.42578125" style="42" customWidth="1"/>
    <col min="9247" max="9247" width="28.140625" style="42" customWidth="1"/>
    <col min="9248" max="9248" width="11.140625" style="42" customWidth="1"/>
    <col min="9249" max="9249" width="14.7109375" style="42" customWidth="1"/>
    <col min="9250" max="9250" width="5.5703125" style="42" customWidth="1"/>
    <col min="9251" max="9251" width="66.5703125" style="42" customWidth="1"/>
    <col min="9252" max="9252" width="68.28515625" style="42" customWidth="1"/>
    <col min="9253" max="9253" width="4.28515625" style="42" customWidth="1"/>
    <col min="9254" max="9254" width="11.28515625" style="42" customWidth="1"/>
    <col min="9255" max="9476" width="11.42578125" style="42"/>
    <col min="9477" max="9477" width="7.140625" style="42" customWidth="1"/>
    <col min="9478" max="9478" width="4.140625" style="42" customWidth="1"/>
    <col min="9479" max="9479" width="3" style="42" customWidth="1"/>
    <col min="9480" max="9480" width="16.140625" style="42" customWidth="1"/>
    <col min="9481" max="9481" width="14.85546875" style="42" customWidth="1"/>
    <col min="9482" max="9482" width="2.85546875" style="42" customWidth="1"/>
    <col min="9483" max="9483" width="2" style="42" bestFit="1" customWidth="1"/>
    <col min="9484" max="9484" width="2.7109375" style="42" customWidth="1"/>
    <col min="9485" max="9485" width="10.140625" style="42" customWidth="1"/>
    <col min="9486" max="9486" width="5.140625" style="42" customWidth="1"/>
    <col min="9487" max="9487" width="6.42578125" style="42" bestFit="1" customWidth="1"/>
    <col min="9488" max="9488" width="5.140625" style="42" bestFit="1" customWidth="1"/>
    <col min="9489" max="9489" width="8.7109375" style="42" customWidth="1"/>
    <col min="9490" max="9490" width="7.42578125" style="42" bestFit="1" customWidth="1"/>
    <col min="9491" max="9491" width="9.85546875" style="42" customWidth="1"/>
    <col min="9492" max="9492" width="4.140625" style="42" customWidth="1"/>
    <col min="9493" max="9493" width="2.7109375" style="42" customWidth="1"/>
    <col min="9494" max="9494" width="4.85546875" style="42" customWidth="1"/>
    <col min="9495" max="9495" width="2.7109375" style="42" customWidth="1"/>
    <col min="9496" max="9496" width="5.28515625" style="42" customWidth="1"/>
    <col min="9497" max="9497" width="2.85546875" style="42" customWidth="1"/>
    <col min="9498" max="9498" width="2.7109375" style="42" customWidth="1"/>
    <col min="9499" max="9499" width="18.5703125" style="42" customWidth="1"/>
    <col min="9500" max="9500" width="11.42578125" style="42" customWidth="1"/>
    <col min="9501" max="9501" width="9.42578125" style="42" customWidth="1"/>
    <col min="9502" max="9502" width="11.42578125" style="42" customWidth="1"/>
    <col min="9503" max="9503" width="28.140625" style="42" customWidth="1"/>
    <col min="9504" max="9504" width="11.140625" style="42" customWidth="1"/>
    <col min="9505" max="9505" width="14.7109375" style="42" customWidth="1"/>
    <col min="9506" max="9506" width="5.5703125" style="42" customWidth="1"/>
    <col min="9507" max="9507" width="66.5703125" style="42" customWidth="1"/>
    <col min="9508" max="9508" width="68.28515625" style="42" customWidth="1"/>
    <col min="9509" max="9509" width="4.28515625" style="42" customWidth="1"/>
    <col min="9510" max="9510" width="11.28515625" style="42" customWidth="1"/>
    <col min="9511" max="9732" width="11.42578125" style="42"/>
    <col min="9733" max="9733" width="7.140625" style="42" customWidth="1"/>
    <col min="9734" max="9734" width="4.140625" style="42" customWidth="1"/>
    <col min="9735" max="9735" width="3" style="42" customWidth="1"/>
    <col min="9736" max="9736" width="16.140625" style="42" customWidth="1"/>
    <col min="9737" max="9737" width="14.85546875" style="42" customWidth="1"/>
    <col min="9738" max="9738" width="2.85546875" style="42" customWidth="1"/>
    <col min="9739" max="9739" width="2" style="42" bestFit="1" customWidth="1"/>
    <col min="9740" max="9740" width="2.7109375" style="42" customWidth="1"/>
    <col min="9741" max="9741" width="10.140625" style="42" customWidth="1"/>
    <col min="9742" max="9742" width="5.140625" style="42" customWidth="1"/>
    <col min="9743" max="9743" width="6.42578125" style="42" bestFit="1" customWidth="1"/>
    <col min="9744" max="9744" width="5.140625" style="42" bestFit="1" customWidth="1"/>
    <col min="9745" max="9745" width="8.7109375" style="42" customWidth="1"/>
    <col min="9746" max="9746" width="7.42578125" style="42" bestFit="1" customWidth="1"/>
    <col min="9747" max="9747" width="9.85546875" style="42" customWidth="1"/>
    <col min="9748" max="9748" width="4.140625" style="42" customWidth="1"/>
    <col min="9749" max="9749" width="2.7109375" style="42" customWidth="1"/>
    <col min="9750" max="9750" width="4.85546875" style="42" customWidth="1"/>
    <col min="9751" max="9751" width="2.7109375" style="42" customWidth="1"/>
    <col min="9752" max="9752" width="5.28515625" style="42" customWidth="1"/>
    <col min="9753" max="9753" width="2.85546875" style="42" customWidth="1"/>
    <col min="9754" max="9754" width="2.7109375" style="42" customWidth="1"/>
    <col min="9755" max="9755" width="18.5703125" style="42" customWidth="1"/>
    <col min="9756" max="9756" width="11.42578125" style="42" customWidth="1"/>
    <col min="9757" max="9757" width="9.42578125" style="42" customWidth="1"/>
    <col min="9758" max="9758" width="11.42578125" style="42" customWidth="1"/>
    <col min="9759" max="9759" width="28.140625" style="42" customWidth="1"/>
    <col min="9760" max="9760" width="11.140625" style="42" customWidth="1"/>
    <col min="9761" max="9761" width="14.7109375" style="42" customWidth="1"/>
    <col min="9762" max="9762" width="5.5703125" style="42" customWidth="1"/>
    <col min="9763" max="9763" width="66.5703125" style="42" customWidth="1"/>
    <col min="9764" max="9764" width="68.28515625" style="42" customWidth="1"/>
    <col min="9765" max="9765" width="4.28515625" style="42" customWidth="1"/>
    <col min="9766" max="9766" width="11.28515625" style="42" customWidth="1"/>
    <col min="9767" max="9988" width="11.42578125" style="42"/>
    <col min="9989" max="9989" width="7.140625" style="42" customWidth="1"/>
    <col min="9990" max="9990" width="4.140625" style="42" customWidth="1"/>
    <col min="9991" max="9991" width="3" style="42" customWidth="1"/>
    <col min="9992" max="9992" width="16.140625" style="42" customWidth="1"/>
    <col min="9993" max="9993" width="14.85546875" style="42" customWidth="1"/>
    <col min="9994" max="9994" width="2.85546875" style="42" customWidth="1"/>
    <col min="9995" max="9995" width="2" style="42" bestFit="1" customWidth="1"/>
    <col min="9996" max="9996" width="2.7109375" style="42" customWidth="1"/>
    <col min="9997" max="9997" width="10.140625" style="42" customWidth="1"/>
    <col min="9998" max="9998" width="5.140625" style="42" customWidth="1"/>
    <col min="9999" max="9999" width="6.42578125" style="42" bestFit="1" customWidth="1"/>
    <col min="10000" max="10000" width="5.140625" style="42" bestFit="1" customWidth="1"/>
    <col min="10001" max="10001" width="8.7109375" style="42" customWidth="1"/>
    <col min="10002" max="10002" width="7.42578125" style="42" bestFit="1" customWidth="1"/>
    <col min="10003" max="10003" width="9.85546875" style="42" customWidth="1"/>
    <col min="10004" max="10004" width="4.140625" style="42" customWidth="1"/>
    <col min="10005" max="10005" width="2.7109375" style="42" customWidth="1"/>
    <col min="10006" max="10006" width="4.85546875" style="42" customWidth="1"/>
    <col min="10007" max="10007" width="2.7109375" style="42" customWidth="1"/>
    <col min="10008" max="10008" width="5.28515625" style="42" customWidth="1"/>
    <col min="10009" max="10009" width="2.85546875" style="42" customWidth="1"/>
    <col min="10010" max="10010" width="2.7109375" style="42" customWidth="1"/>
    <col min="10011" max="10011" width="18.5703125" style="42" customWidth="1"/>
    <col min="10012" max="10012" width="11.42578125" style="42" customWidth="1"/>
    <col min="10013" max="10013" width="9.42578125" style="42" customWidth="1"/>
    <col min="10014" max="10014" width="11.42578125" style="42" customWidth="1"/>
    <col min="10015" max="10015" width="28.140625" style="42" customWidth="1"/>
    <col min="10016" max="10016" width="11.140625" style="42" customWidth="1"/>
    <col min="10017" max="10017" width="14.7109375" style="42" customWidth="1"/>
    <col min="10018" max="10018" width="5.5703125" style="42" customWidth="1"/>
    <col min="10019" max="10019" width="66.5703125" style="42" customWidth="1"/>
    <col min="10020" max="10020" width="68.28515625" style="42" customWidth="1"/>
    <col min="10021" max="10021" width="4.28515625" style="42" customWidth="1"/>
    <col min="10022" max="10022" width="11.28515625" style="42" customWidth="1"/>
    <col min="10023" max="10244" width="11.42578125" style="42"/>
    <col min="10245" max="10245" width="7.140625" style="42" customWidth="1"/>
    <col min="10246" max="10246" width="4.140625" style="42" customWidth="1"/>
    <col min="10247" max="10247" width="3" style="42" customWidth="1"/>
    <col min="10248" max="10248" width="16.140625" style="42" customWidth="1"/>
    <col min="10249" max="10249" width="14.85546875" style="42" customWidth="1"/>
    <col min="10250" max="10250" width="2.85546875" style="42" customWidth="1"/>
    <col min="10251" max="10251" width="2" style="42" bestFit="1" customWidth="1"/>
    <col min="10252" max="10252" width="2.7109375" style="42" customWidth="1"/>
    <col min="10253" max="10253" width="10.140625" style="42" customWidth="1"/>
    <col min="10254" max="10254" width="5.140625" style="42" customWidth="1"/>
    <col min="10255" max="10255" width="6.42578125" style="42" bestFit="1" customWidth="1"/>
    <col min="10256" max="10256" width="5.140625" style="42" bestFit="1" customWidth="1"/>
    <col min="10257" max="10257" width="8.7109375" style="42" customWidth="1"/>
    <col min="10258" max="10258" width="7.42578125" style="42" bestFit="1" customWidth="1"/>
    <col min="10259" max="10259" width="9.85546875" style="42" customWidth="1"/>
    <col min="10260" max="10260" width="4.140625" style="42" customWidth="1"/>
    <col min="10261" max="10261" width="2.7109375" style="42" customWidth="1"/>
    <col min="10262" max="10262" width="4.85546875" style="42" customWidth="1"/>
    <col min="10263" max="10263" width="2.7109375" style="42" customWidth="1"/>
    <col min="10264" max="10264" width="5.28515625" style="42" customWidth="1"/>
    <col min="10265" max="10265" width="2.85546875" style="42" customWidth="1"/>
    <col min="10266" max="10266" width="2.7109375" style="42" customWidth="1"/>
    <col min="10267" max="10267" width="18.5703125" style="42" customWidth="1"/>
    <col min="10268" max="10268" width="11.42578125" style="42" customWidth="1"/>
    <col min="10269" max="10269" width="9.42578125" style="42" customWidth="1"/>
    <col min="10270" max="10270" width="11.42578125" style="42" customWidth="1"/>
    <col min="10271" max="10271" width="28.140625" style="42" customWidth="1"/>
    <col min="10272" max="10272" width="11.140625" style="42" customWidth="1"/>
    <col min="10273" max="10273" width="14.7109375" style="42" customWidth="1"/>
    <col min="10274" max="10274" width="5.5703125" style="42" customWidth="1"/>
    <col min="10275" max="10275" width="66.5703125" style="42" customWidth="1"/>
    <col min="10276" max="10276" width="68.28515625" style="42" customWidth="1"/>
    <col min="10277" max="10277" width="4.28515625" style="42" customWidth="1"/>
    <col min="10278" max="10278" width="11.28515625" style="42" customWidth="1"/>
    <col min="10279" max="10500" width="11.42578125" style="42"/>
    <col min="10501" max="10501" width="7.140625" style="42" customWidth="1"/>
    <col min="10502" max="10502" width="4.140625" style="42" customWidth="1"/>
    <col min="10503" max="10503" width="3" style="42" customWidth="1"/>
    <col min="10504" max="10504" width="16.140625" style="42" customWidth="1"/>
    <col min="10505" max="10505" width="14.85546875" style="42" customWidth="1"/>
    <col min="10506" max="10506" width="2.85546875" style="42" customWidth="1"/>
    <col min="10507" max="10507" width="2" style="42" bestFit="1" customWidth="1"/>
    <col min="10508" max="10508" width="2.7109375" style="42" customWidth="1"/>
    <col min="10509" max="10509" width="10.140625" style="42" customWidth="1"/>
    <col min="10510" max="10510" width="5.140625" style="42" customWidth="1"/>
    <col min="10511" max="10511" width="6.42578125" style="42" bestFit="1" customWidth="1"/>
    <col min="10512" max="10512" width="5.140625" style="42" bestFit="1" customWidth="1"/>
    <col min="10513" max="10513" width="8.7109375" style="42" customWidth="1"/>
    <col min="10514" max="10514" width="7.42578125" style="42" bestFit="1" customWidth="1"/>
    <col min="10515" max="10515" width="9.85546875" style="42" customWidth="1"/>
    <col min="10516" max="10516" width="4.140625" style="42" customWidth="1"/>
    <col min="10517" max="10517" width="2.7109375" style="42" customWidth="1"/>
    <col min="10518" max="10518" width="4.85546875" style="42" customWidth="1"/>
    <col min="10519" max="10519" width="2.7109375" style="42" customWidth="1"/>
    <col min="10520" max="10520" width="5.28515625" style="42" customWidth="1"/>
    <col min="10521" max="10521" width="2.85546875" style="42" customWidth="1"/>
    <col min="10522" max="10522" width="2.7109375" style="42" customWidth="1"/>
    <col min="10523" max="10523" width="18.5703125" style="42" customWidth="1"/>
    <col min="10524" max="10524" width="11.42578125" style="42" customWidth="1"/>
    <col min="10525" max="10525" width="9.42578125" style="42" customWidth="1"/>
    <col min="10526" max="10526" width="11.42578125" style="42" customWidth="1"/>
    <col min="10527" max="10527" width="28.140625" style="42" customWidth="1"/>
    <col min="10528" max="10528" width="11.140625" style="42" customWidth="1"/>
    <col min="10529" max="10529" width="14.7109375" style="42" customWidth="1"/>
    <col min="10530" max="10530" width="5.5703125" style="42" customWidth="1"/>
    <col min="10531" max="10531" width="66.5703125" style="42" customWidth="1"/>
    <col min="10532" max="10532" width="68.28515625" style="42" customWidth="1"/>
    <col min="10533" max="10533" width="4.28515625" style="42" customWidth="1"/>
    <col min="10534" max="10534" width="11.28515625" style="42" customWidth="1"/>
    <col min="10535" max="10756" width="11.42578125" style="42"/>
    <col min="10757" max="10757" width="7.140625" style="42" customWidth="1"/>
    <col min="10758" max="10758" width="4.140625" style="42" customWidth="1"/>
    <col min="10759" max="10759" width="3" style="42" customWidth="1"/>
    <col min="10760" max="10760" width="16.140625" style="42" customWidth="1"/>
    <col min="10761" max="10761" width="14.85546875" style="42" customWidth="1"/>
    <col min="10762" max="10762" width="2.85546875" style="42" customWidth="1"/>
    <col min="10763" max="10763" width="2" style="42" bestFit="1" customWidth="1"/>
    <col min="10764" max="10764" width="2.7109375" style="42" customWidth="1"/>
    <col min="10765" max="10765" width="10.140625" style="42" customWidth="1"/>
    <col min="10766" max="10766" width="5.140625" style="42" customWidth="1"/>
    <col min="10767" max="10767" width="6.42578125" style="42" bestFit="1" customWidth="1"/>
    <col min="10768" max="10768" width="5.140625" style="42" bestFit="1" customWidth="1"/>
    <col min="10769" max="10769" width="8.7109375" style="42" customWidth="1"/>
    <col min="10770" max="10770" width="7.42578125" style="42" bestFit="1" customWidth="1"/>
    <col min="10771" max="10771" width="9.85546875" style="42" customWidth="1"/>
    <col min="10772" max="10772" width="4.140625" style="42" customWidth="1"/>
    <col min="10773" max="10773" width="2.7109375" style="42" customWidth="1"/>
    <col min="10774" max="10774" width="4.85546875" style="42" customWidth="1"/>
    <col min="10775" max="10775" width="2.7109375" style="42" customWidth="1"/>
    <col min="10776" max="10776" width="5.28515625" style="42" customWidth="1"/>
    <col min="10777" max="10777" width="2.85546875" style="42" customWidth="1"/>
    <col min="10778" max="10778" width="2.7109375" style="42" customWidth="1"/>
    <col min="10779" max="10779" width="18.5703125" style="42" customWidth="1"/>
    <col min="10780" max="10780" width="11.42578125" style="42" customWidth="1"/>
    <col min="10781" max="10781" width="9.42578125" style="42" customWidth="1"/>
    <col min="10782" max="10782" width="11.42578125" style="42" customWidth="1"/>
    <col min="10783" max="10783" width="28.140625" style="42" customWidth="1"/>
    <col min="10784" max="10784" width="11.140625" style="42" customWidth="1"/>
    <col min="10785" max="10785" width="14.7109375" style="42" customWidth="1"/>
    <col min="10786" max="10786" width="5.5703125" style="42" customWidth="1"/>
    <col min="10787" max="10787" width="66.5703125" style="42" customWidth="1"/>
    <col min="10788" max="10788" width="68.28515625" style="42" customWidth="1"/>
    <col min="10789" max="10789" width="4.28515625" style="42" customWidth="1"/>
    <col min="10790" max="10790" width="11.28515625" style="42" customWidth="1"/>
    <col min="10791" max="11012" width="11.42578125" style="42"/>
    <col min="11013" max="11013" width="7.140625" style="42" customWidth="1"/>
    <col min="11014" max="11014" width="4.140625" style="42" customWidth="1"/>
    <col min="11015" max="11015" width="3" style="42" customWidth="1"/>
    <col min="11016" max="11016" width="16.140625" style="42" customWidth="1"/>
    <col min="11017" max="11017" width="14.85546875" style="42" customWidth="1"/>
    <col min="11018" max="11018" width="2.85546875" style="42" customWidth="1"/>
    <col min="11019" max="11019" width="2" style="42" bestFit="1" customWidth="1"/>
    <col min="11020" max="11020" width="2.7109375" style="42" customWidth="1"/>
    <col min="11021" max="11021" width="10.140625" style="42" customWidth="1"/>
    <col min="11022" max="11022" width="5.140625" style="42" customWidth="1"/>
    <col min="11023" max="11023" width="6.42578125" style="42" bestFit="1" customWidth="1"/>
    <col min="11024" max="11024" width="5.140625" style="42" bestFit="1" customWidth="1"/>
    <col min="11025" max="11025" width="8.7109375" style="42" customWidth="1"/>
    <col min="11026" max="11026" width="7.42578125" style="42" bestFit="1" customWidth="1"/>
    <col min="11027" max="11027" width="9.85546875" style="42" customWidth="1"/>
    <col min="11028" max="11028" width="4.140625" style="42" customWidth="1"/>
    <col min="11029" max="11029" width="2.7109375" style="42" customWidth="1"/>
    <col min="11030" max="11030" width="4.85546875" style="42" customWidth="1"/>
    <col min="11031" max="11031" width="2.7109375" style="42" customWidth="1"/>
    <col min="11032" max="11032" width="5.28515625" style="42" customWidth="1"/>
    <col min="11033" max="11033" width="2.85546875" style="42" customWidth="1"/>
    <col min="11034" max="11034" width="2.7109375" style="42" customWidth="1"/>
    <col min="11035" max="11035" width="18.5703125" style="42" customWidth="1"/>
    <col min="11036" max="11036" width="11.42578125" style="42" customWidth="1"/>
    <col min="11037" max="11037" width="9.42578125" style="42" customWidth="1"/>
    <col min="11038" max="11038" width="11.42578125" style="42" customWidth="1"/>
    <col min="11039" max="11039" width="28.140625" style="42" customWidth="1"/>
    <col min="11040" max="11040" width="11.140625" style="42" customWidth="1"/>
    <col min="11041" max="11041" width="14.7109375" style="42" customWidth="1"/>
    <col min="11042" max="11042" width="5.5703125" style="42" customWidth="1"/>
    <col min="11043" max="11043" width="66.5703125" style="42" customWidth="1"/>
    <col min="11044" max="11044" width="68.28515625" style="42" customWidth="1"/>
    <col min="11045" max="11045" width="4.28515625" style="42" customWidth="1"/>
    <col min="11046" max="11046" width="11.28515625" style="42" customWidth="1"/>
    <col min="11047" max="11268" width="11.42578125" style="42"/>
    <col min="11269" max="11269" width="7.140625" style="42" customWidth="1"/>
    <col min="11270" max="11270" width="4.140625" style="42" customWidth="1"/>
    <col min="11271" max="11271" width="3" style="42" customWidth="1"/>
    <col min="11272" max="11272" width="16.140625" style="42" customWidth="1"/>
    <col min="11273" max="11273" width="14.85546875" style="42" customWidth="1"/>
    <col min="11274" max="11274" width="2.85546875" style="42" customWidth="1"/>
    <col min="11275" max="11275" width="2" style="42" bestFit="1" customWidth="1"/>
    <col min="11276" max="11276" width="2.7109375" style="42" customWidth="1"/>
    <col min="11277" max="11277" width="10.140625" style="42" customWidth="1"/>
    <col min="11278" max="11278" width="5.140625" style="42" customWidth="1"/>
    <col min="11279" max="11279" width="6.42578125" style="42" bestFit="1" customWidth="1"/>
    <col min="11280" max="11280" width="5.140625" style="42" bestFit="1" customWidth="1"/>
    <col min="11281" max="11281" width="8.7109375" style="42" customWidth="1"/>
    <col min="11282" max="11282" width="7.42578125" style="42" bestFit="1" customWidth="1"/>
    <col min="11283" max="11283" width="9.85546875" style="42" customWidth="1"/>
    <col min="11284" max="11284" width="4.140625" style="42" customWidth="1"/>
    <col min="11285" max="11285" width="2.7109375" style="42" customWidth="1"/>
    <col min="11286" max="11286" width="4.85546875" style="42" customWidth="1"/>
    <col min="11287" max="11287" width="2.7109375" style="42" customWidth="1"/>
    <col min="11288" max="11288" width="5.28515625" style="42" customWidth="1"/>
    <col min="11289" max="11289" width="2.85546875" style="42" customWidth="1"/>
    <col min="11290" max="11290" width="2.7109375" style="42" customWidth="1"/>
    <col min="11291" max="11291" width="18.5703125" style="42" customWidth="1"/>
    <col min="11292" max="11292" width="11.42578125" style="42" customWidth="1"/>
    <col min="11293" max="11293" width="9.42578125" style="42" customWidth="1"/>
    <col min="11294" max="11294" width="11.42578125" style="42" customWidth="1"/>
    <col min="11295" max="11295" width="28.140625" style="42" customWidth="1"/>
    <col min="11296" max="11296" width="11.140625" style="42" customWidth="1"/>
    <col min="11297" max="11297" width="14.7109375" style="42" customWidth="1"/>
    <col min="11298" max="11298" width="5.5703125" style="42" customWidth="1"/>
    <col min="11299" max="11299" width="66.5703125" style="42" customWidth="1"/>
    <col min="11300" max="11300" width="68.28515625" style="42" customWidth="1"/>
    <col min="11301" max="11301" width="4.28515625" style="42" customWidth="1"/>
    <col min="11302" max="11302" width="11.28515625" style="42" customWidth="1"/>
    <col min="11303" max="11524" width="11.42578125" style="42"/>
    <col min="11525" max="11525" width="7.140625" style="42" customWidth="1"/>
    <col min="11526" max="11526" width="4.140625" style="42" customWidth="1"/>
    <col min="11527" max="11527" width="3" style="42" customWidth="1"/>
    <col min="11528" max="11528" width="16.140625" style="42" customWidth="1"/>
    <col min="11529" max="11529" width="14.85546875" style="42" customWidth="1"/>
    <col min="11530" max="11530" width="2.85546875" style="42" customWidth="1"/>
    <col min="11531" max="11531" width="2" style="42" bestFit="1" customWidth="1"/>
    <col min="11532" max="11532" width="2.7109375" style="42" customWidth="1"/>
    <col min="11533" max="11533" width="10.140625" style="42" customWidth="1"/>
    <col min="11534" max="11534" width="5.140625" style="42" customWidth="1"/>
    <col min="11535" max="11535" width="6.42578125" style="42" bestFit="1" customWidth="1"/>
    <col min="11536" max="11536" width="5.140625" style="42" bestFit="1" customWidth="1"/>
    <col min="11537" max="11537" width="8.7109375" style="42" customWidth="1"/>
    <col min="11538" max="11538" width="7.42578125" style="42" bestFit="1" customWidth="1"/>
    <col min="11539" max="11539" width="9.85546875" style="42" customWidth="1"/>
    <col min="11540" max="11540" width="4.140625" style="42" customWidth="1"/>
    <col min="11541" max="11541" width="2.7109375" style="42" customWidth="1"/>
    <col min="11542" max="11542" width="4.85546875" style="42" customWidth="1"/>
    <col min="11543" max="11543" width="2.7109375" style="42" customWidth="1"/>
    <col min="11544" max="11544" width="5.28515625" style="42" customWidth="1"/>
    <col min="11545" max="11545" width="2.85546875" style="42" customWidth="1"/>
    <col min="11546" max="11546" width="2.7109375" style="42" customWidth="1"/>
    <col min="11547" max="11547" width="18.5703125" style="42" customWidth="1"/>
    <col min="11548" max="11548" width="11.42578125" style="42" customWidth="1"/>
    <col min="11549" max="11549" width="9.42578125" style="42" customWidth="1"/>
    <col min="11550" max="11550" width="11.42578125" style="42" customWidth="1"/>
    <col min="11551" max="11551" width="28.140625" style="42" customWidth="1"/>
    <col min="11552" max="11552" width="11.140625" style="42" customWidth="1"/>
    <col min="11553" max="11553" width="14.7109375" style="42" customWidth="1"/>
    <col min="11554" max="11554" width="5.5703125" style="42" customWidth="1"/>
    <col min="11555" max="11555" width="66.5703125" style="42" customWidth="1"/>
    <col min="11556" max="11556" width="68.28515625" style="42" customWidth="1"/>
    <col min="11557" max="11557" width="4.28515625" style="42" customWidth="1"/>
    <col min="11558" max="11558" width="11.28515625" style="42" customWidth="1"/>
    <col min="11559" max="11780" width="11.42578125" style="42"/>
    <col min="11781" max="11781" width="7.140625" style="42" customWidth="1"/>
    <col min="11782" max="11782" width="4.140625" style="42" customWidth="1"/>
    <col min="11783" max="11783" width="3" style="42" customWidth="1"/>
    <col min="11784" max="11784" width="16.140625" style="42" customWidth="1"/>
    <col min="11785" max="11785" width="14.85546875" style="42" customWidth="1"/>
    <col min="11786" max="11786" width="2.85546875" style="42" customWidth="1"/>
    <col min="11787" max="11787" width="2" style="42" bestFit="1" customWidth="1"/>
    <col min="11788" max="11788" width="2.7109375" style="42" customWidth="1"/>
    <col min="11789" max="11789" width="10.140625" style="42" customWidth="1"/>
    <col min="11790" max="11790" width="5.140625" style="42" customWidth="1"/>
    <col min="11791" max="11791" width="6.42578125" style="42" bestFit="1" customWidth="1"/>
    <col min="11792" max="11792" width="5.140625" style="42" bestFit="1" customWidth="1"/>
    <col min="11793" max="11793" width="8.7109375" style="42" customWidth="1"/>
    <col min="11794" max="11794" width="7.42578125" style="42" bestFit="1" customWidth="1"/>
    <col min="11795" max="11795" width="9.85546875" style="42" customWidth="1"/>
    <col min="11796" max="11796" width="4.140625" style="42" customWidth="1"/>
    <col min="11797" max="11797" width="2.7109375" style="42" customWidth="1"/>
    <col min="11798" max="11798" width="4.85546875" style="42" customWidth="1"/>
    <col min="11799" max="11799" width="2.7109375" style="42" customWidth="1"/>
    <col min="11800" max="11800" width="5.28515625" style="42" customWidth="1"/>
    <col min="11801" max="11801" width="2.85546875" style="42" customWidth="1"/>
    <col min="11802" max="11802" width="2.7109375" style="42" customWidth="1"/>
    <col min="11803" max="11803" width="18.5703125" style="42" customWidth="1"/>
    <col min="11804" max="11804" width="11.42578125" style="42" customWidth="1"/>
    <col min="11805" max="11805" width="9.42578125" style="42" customWidth="1"/>
    <col min="11806" max="11806" width="11.42578125" style="42" customWidth="1"/>
    <col min="11807" max="11807" width="28.140625" style="42" customWidth="1"/>
    <col min="11808" max="11808" width="11.140625" style="42" customWidth="1"/>
    <col min="11809" max="11809" width="14.7109375" style="42" customWidth="1"/>
    <col min="11810" max="11810" width="5.5703125" style="42" customWidth="1"/>
    <col min="11811" max="11811" width="66.5703125" style="42" customWidth="1"/>
    <col min="11812" max="11812" width="68.28515625" style="42" customWidth="1"/>
    <col min="11813" max="11813" width="4.28515625" style="42" customWidth="1"/>
    <col min="11814" max="11814" width="11.28515625" style="42" customWidth="1"/>
    <col min="11815" max="12036" width="11.42578125" style="42"/>
    <col min="12037" max="12037" width="7.140625" style="42" customWidth="1"/>
    <col min="12038" max="12038" width="4.140625" style="42" customWidth="1"/>
    <col min="12039" max="12039" width="3" style="42" customWidth="1"/>
    <col min="12040" max="12040" width="16.140625" style="42" customWidth="1"/>
    <col min="12041" max="12041" width="14.85546875" style="42" customWidth="1"/>
    <col min="12042" max="12042" width="2.85546875" style="42" customWidth="1"/>
    <col min="12043" max="12043" width="2" style="42" bestFit="1" customWidth="1"/>
    <col min="12044" max="12044" width="2.7109375" style="42" customWidth="1"/>
    <col min="12045" max="12045" width="10.140625" style="42" customWidth="1"/>
    <col min="12046" max="12046" width="5.140625" style="42" customWidth="1"/>
    <col min="12047" max="12047" width="6.42578125" style="42" bestFit="1" customWidth="1"/>
    <col min="12048" max="12048" width="5.140625" style="42" bestFit="1" customWidth="1"/>
    <col min="12049" max="12049" width="8.7109375" style="42" customWidth="1"/>
    <col min="12050" max="12050" width="7.42578125" style="42" bestFit="1" customWidth="1"/>
    <col min="12051" max="12051" width="9.85546875" style="42" customWidth="1"/>
    <col min="12052" max="12052" width="4.140625" style="42" customWidth="1"/>
    <col min="12053" max="12053" width="2.7109375" style="42" customWidth="1"/>
    <col min="12054" max="12054" width="4.85546875" style="42" customWidth="1"/>
    <col min="12055" max="12055" width="2.7109375" style="42" customWidth="1"/>
    <col min="12056" max="12056" width="5.28515625" style="42" customWidth="1"/>
    <col min="12057" max="12057" width="2.85546875" style="42" customWidth="1"/>
    <col min="12058" max="12058" width="2.7109375" style="42" customWidth="1"/>
    <col min="12059" max="12059" width="18.5703125" style="42" customWidth="1"/>
    <col min="12060" max="12060" width="11.42578125" style="42" customWidth="1"/>
    <col min="12061" max="12061" width="9.42578125" style="42" customWidth="1"/>
    <col min="12062" max="12062" width="11.42578125" style="42" customWidth="1"/>
    <col min="12063" max="12063" width="28.140625" style="42" customWidth="1"/>
    <col min="12064" max="12064" width="11.140625" style="42" customWidth="1"/>
    <col min="12065" max="12065" width="14.7109375" style="42" customWidth="1"/>
    <col min="12066" max="12066" width="5.5703125" style="42" customWidth="1"/>
    <col min="12067" max="12067" width="66.5703125" style="42" customWidth="1"/>
    <col min="12068" max="12068" width="68.28515625" style="42" customWidth="1"/>
    <col min="12069" max="12069" width="4.28515625" style="42" customWidth="1"/>
    <col min="12070" max="12070" width="11.28515625" style="42" customWidth="1"/>
    <col min="12071" max="12292" width="11.42578125" style="42"/>
    <col min="12293" max="12293" width="7.140625" style="42" customWidth="1"/>
    <col min="12294" max="12294" width="4.140625" style="42" customWidth="1"/>
    <col min="12295" max="12295" width="3" style="42" customWidth="1"/>
    <col min="12296" max="12296" width="16.140625" style="42" customWidth="1"/>
    <col min="12297" max="12297" width="14.85546875" style="42" customWidth="1"/>
    <col min="12298" max="12298" width="2.85546875" style="42" customWidth="1"/>
    <col min="12299" max="12299" width="2" style="42" bestFit="1" customWidth="1"/>
    <col min="12300" max="12300" width="2.7109375" style="42" customWidth="1"/>
    <col min="12301" max="12301" width="10.140625" style="42" customWidth="1"/>
    <col min="12302" max="12302" width="5.140625" style="42" customWidth="1"/>
    <col min="12303" max="12303" width="6.42578125" style="42" bestFit="1" customWidth="1"/>
    <col min="12304" max="12304" width="5.140625" style="42" bestFit="1" customWidth="1"/>
    <col min="12305" max="12305" width="8.7109375" style="42" customWidth="1"/>
    <col min="12306" max="12306" width="7.42578125" style="42" bestFit="1" customWidth="1"/>
    <col min="12307" max="12307" width="9.85546875" style="42" customWidth="1"/>
    <col min="12308" max="12308" width="4.140625" style="42" customWidth="1"/>
    <col min="12309" max="12309" width="2.7109375" style="42" customWidth="1"/>
    <col min="12310" max="12310" width="4.85546875" style="42" customWidth="1"/>
    <col min="12311" max="12311" width="2.7109375" style="42" customWidth="1"/>
    <col min="12312" max="12312" width="5.28515625" style="42" customWidth="1"/>
    <col min="12313" max="12313" width="2.85546875" style="42" customWidth="1"/>
    <col min="12314" max="12314" width="2.7109375" style="42" customWidth="1"/>
    <col min="12315" max="12315" width="18.5703125" style="42" customWidth="1"/>
    <col min="12316" max="12316" width="11.42578125" style="42" customWidth="1"/>
    <col min="12317" max="12317" width="9.42578125" style="42" customWidth="1"/>
    <col min="12318" max="12318" width="11.42578125" style="42" customWidth="1"/>
    <col min="12319" max="12319" width="28.140625" style="42" customWidth="1"/>
    <col min="12320" max="12320" width="11.140625" style="42" customWidth="1"/>
    <col min="12321" max="12321" width="14.7109375" style="42" customWidth="1"/>
    <col min="12322" max="12322" width="5.5703125" style="42" customWidth="1"/>
    <col min="12323" max="12323" width="66.5703125" style="42" customWidth="1"/>
    <col min="12324" max="12324" width="68.28515625" style="42" customWidth="1"/>
    <col min="12325" max="12325" width="4.28515625" style="42" customWidth="1"/>
    <col min="12326" max="12326" width="11.28515625" style="42" customWidth="1"/>
    <col min="12327" max="12548" width="11.42578125" style="42"/>
    <col min="12549" max="12549" width="7.140625" style="42" customWidth="1"/>
    <col min="12550" max="12550" width="4.140625" style="42" customWidth="1"/>
    <col min="12551" max="12551" width="3" style="42" customWidth="1"/>
    <col min="12552" max="12552" width="16.140625" style="42" customWidth="1"/>
    <col min="12553" max="12553" width="14.85546875" style="42" customWidth="1"/>
    <col min="12554" max="12554" width="2.85546875" style="42" customWidth="1"/>
    <col min="12555" max="12555" width="2" style="42" bestFit="1" customWidth="1"/>
    <col min="12556" max="12556" width="2.7109375" style="42" customWidth="1"/>
    <col min="12557" max="12557" width="10.140625" style="42" customWidth="1"/>
    <col min="12558" max="12558" width="5.140625" style="42" customWidth="1"/>
    <col min="12559" max="12559" width="6.42578125" style="42" bestFit="1" customWidth="1"/>
    <col min="12560" max="12560" width="5.140625" style="42" bestFit="1" customWidth="1"/>
    <col min="12561" max="12561" width="8.7109375" style="42" customWidth="1"/>
    <col min="12562" max="12562" width="7.42578125" style="42" bestFit="1" customWidth="1"/>
    <col min="12563" max="12563" width="9.85546875" style="42" customWidth="1"/>
    <col min="12564" max="12564" width="4.140625" style="42" customWidth="1"/>
    <col min="12565" max="12565" width="2.7109375" style="42" customWidth="1"/>
    <col min="12566" max="12566" width="4.85546875" style="42" customWidth="1"/>
    <col min="12567" max="12567" width="2.7109375" style="42" customWidth="1"/>
    <col min="12568" max="12568" width="5.28515625" style="42" customWidth="1"/>
    <col min="12569" max="12569" width="2.85546875" style="42" customWidth="1"/>
    <col min="12570" max="12570" width="2.7109375" style="42" customWidth="1"/>
    <col min="12571" max="12571" width="18.5703125" style="42" customWidth="1"/>
    <col min="12572" max="12572" width="11.42578125" style="42" customWidth="1"/>
    <col min="12573" max="12573" width="9.42578125" style="42" customWidth="1"/>
    <col min="12574" max="12574" width="11.42578125" style="42" customWidth="1"/>
    <col min="12575" max="12575" width="28.140625" style="42" customWidth="1"/>
    <col min="12576" max="12576" width="11.140625" style="42" customWidth="1"/>
    <col min="12577" max="12577" width="14.7109375" style="42" customWidth="1"/>
    <col min="12578" max="12578" width="5.5703125" style="42" customWidth="1"/>
    <col min="12579" max="12579" width="66.5703125" style="42" customWidth="1"/>
    <col min="12580" max="12580" width="68.28515625" style="42" customWidth="1"/>
    <col min="12581" max="12581" width="4.28515625" style="42" customWidth="1"/>
    <col min="12582" max="12582" width="11.28515625" style="42" customWidth="1"/>
    <col min="12583" max="12804" width="11.42578125" style="42"/>
    <col min="12805" max="12805" width="7.140625" style="42" customWidth="1"/>
    <col min="12806" max="12806" width="4.140625" style="42" customWidth="1"/>
    <col min="12807" max="12807" width="3" style="42" customWidth="1"/>
    <col min="12808" max="12808" width="16.140625" style="42" customWidth="1"/>
    <col min="12809" max="12809" width="14.85546875" style="42" customWidth="1"/>
    <col min="12810" max="12810" width="2.85546875" style="42" customWidth="1"/>
    <col min="12811" max="12811" width="2" style="42" bestFit="1" customWidth="1"/>
    <col min="12812" max="12812" width="2.7109375" style="42" customWidth="1"/>
    <col min="12813" max="12813" width="10.140625" style="42" customWidth="1"/>
    <col min="12814" max="12814" width="5.140625" style="42" customWidth="1"/>
    <col min="12815" max="12815" width="6.42578125" style="42" bestFit="1" customWidth="1"/>
    <col min="12816" max="12816" width="5.140625" style="42" bestFit="1" customWidth="1"/>
    <col min="12817" max="12817" width="8.7109375" style="42" customWidth="1"/>
    <col min="12818" max="12818" width="7.42578125" style="42" bestFit="1" customWidth="1"/>
    <col min="12819" max="12819" width="9.85546875" style="42" customWidth="1"/>
    <col min="12820" max="12820" width="4.140625" style="42" customWidth="1"/>
    <col min="12821" max="12821" width="2.7109375" style="42" customWidth="1"/>
    <col min="12822" max="12822" width="4.85546875" style="42" customWidth="1"/>
    <col min="12823" max="12823" width="2.7109375" style="42" customWidth="1"/>
    <col min="12824" max="12824" width="5.28515625" style="42" customWidth="1"/>
    <col min="12825" max="12825" width="2.85546875" style="42" customWidth="1"/>
    <col min="12826" max="12826" width="2.7109375" style="42" customWidth="1"/>
    <col min="12827" max="12827" width="18.5703125" style="42" customWidth="1"/>
    <col min="12828" max="12828" width="11.42578125" style="42" customWidth="1"/>
    <col min="12829" max="12829" width="9.42578125" style="42" customWidth="1"/>
    <col min="12830" max="12830" width="11.42578125" style="42" customWidth="1"/>
    <col min="12831" max="12831" width="28.140625" style="42" customWidth="1"/>
    <col min="12832" max="12832" width="11.140625" style="42" customWidth="1"/>
    <col min="12833" max="12833" width="14.7109375" style="42" customWidth="1"/>
    <col min="12834" max="12834" width="5.5703125" style="42" customWidth="1"/>
    <col min="12835" max="12835" width="66.5703125" style="42" customWidth="1"/>
    <col min="12836" max="12836" width="68.28515625" style="42" customWidth="1"/>
    <col min="12837" max="12837" width="4.28515625" style="42" customWidth="1"/>
    <col min="12838" max="12838" width="11.28515625" style="42" customWidth="1"/>
    <col min="12839" max="13060" width="11.42578125" style="42"/>
    <col min="13061" max="13061" width="7.140625" style="42" customWidth="1"/>
    <col min="13062" max="13062" width="4.140625" style="42" customWidth="1"/>
    <col min="13063" max="13063" width="3" style="42" customWidth="1"/>
    <col min="13064" max="13064" width="16.140625" style="42" customWidth="1"/>
    <col min="13065" max="13065" width="14.85546875" style="42" customWidth="1"/>
    <col min="13066" max="13066" width="2.85546875" style="42" customWidth="1"/>
    <col min="13067" max="13067" width="2" style="42" bestFit="1" customWidth="1"/>
    <col min="13068" max="13068" width="2.7109375" style="42" customWidth="1"/>
    <col min="13069" max="13069" width="10.140625" style="42" customWidth="1"/>
    <col min="13070" max="13070" width="5.140625" style="42" customWidth="1"/>
    <col min="13071" max="13071" width="6.42578125" style="42" bestFit="1" customWidth="1"/>
    <col min="13072" max="13072" width="5.140625" style="42" bestFit="1" customWidth="1"/>
    <col min="13073" max="13073" width="8.7109375" style="42" customWidth="1"/>
    <col min="13074" max="13074" width="7.42578125" style="42" bestFit="1" customWidth="1"/>
    <col min="13075" max="13075" width="9.85546875" style="42" customWidth="1"/>
    <col min="13076" max="13076" width="4.140625" style="42" customWidth="1"/>
    <col min="13077" max="13077" width="2.7109375" style="42" customWidth="1"/>
    <col min="13078" max="13078" width="4.85546875" style="42" customWidth="1"/>
    <col min="13079" max="13079" width="2.7109375" style="42" customWidth="1"/>
    <col min="13080" max="13080" width="5.28515625" style="42" customWidth="1"/>
    <col min="13081" max="13081" width="2.85546875" style="42" customWidth="1"/>
    <col min="13082" max="13082" width="2.7109375" style="42" customWidth="1"/>
    <col min="13083" max="13083" width="18.5703125" style="42" customWidth="1"/>
    <col min="13084" max="13084" width="11.42578125" style="42" customWidth="1"/>
    <col min="13085" max="13085" width="9.42578125" style="42" customWidth="1"/>
    <col min="13086" max="13086" width="11.42578125" style="42" customWidth="1"/>
    <col min="13087" max="13087" width="28.140625" style="42" customWidth="1"/>
    <col min="13088" max="13088" width="11.140625" style="42" customWidth="1"/>
    <col min="13089" max="13089" width="14.7109375" style="42" customWidth="1"/>
    <col min="13090" max="13090" width="5.5703125" style="42" customWidth="1"/>
    <col min="13091" max="13091" width="66.5703125" style="42" customWidth="1"/>
    <col min="13092" max="13092" width="68.28515625" style="42" customWidth="1"/>
    <col min="13093" max="13093" width="4.28515625" style="42" customWidth="1"/>
    <col min="13094" max="13094" width="11.28515625" style="42" customWidth="1"/>
    <col min="13095" max="13316" width="11.42578125" style="42"/>
    <col min="13317" max="13317" width="7.140625" style="42" customWidth="1"/>
    <col min="13318" max="13318" width="4.140625" style="42" customWidth="1"/>
    <col min="13319" max="13319" width="3" style="42" customWidth="1"/>
    <col min="13320" max="13320" width="16.140625" style="42" customWidth="1"/>
    <col min="13321" max="13321" width="14.85546875" style="42" customWidth="1"/>
    <col min="13322" max="13322" width="2.85546875" style="42" customWidth="1"/>
    <col min="13323" max="13323" width="2" style="42" bestFit="1" customWidth="1"/>
    <col min="13324" max="13324" width="2.7109375" style="42" customWidth="1"/>
    <col min="13325" max="13325" width="10.140625" style="42" customWidth="1"/>
    <col min="13326" max="13326" width="5.140625" style="42" customWidth="1"/>
    <col min="13327" max="13327" width="6.42578125" style="42" bestFit="1" customWidth="1"/>
    <col min="13328" max="13328" width="5.140625" style="42" bestFit="1" customWidth="1"/>
    <col min="13329" max="13329" width="8.7109375" style="42" customWidth="1"/>
    <col min="13330" max="13330" width="7.42578125" style="42" bestFit="1" customWidth="1"/>
    <col min="13331" max="13331" width="9.85546875" style="42" customWidth="1"/>
    <col min="13332" max="13332" width="4.140625" style="42" customWidth="1"/>
    <col min="13333" max="13333" width="2.7109375" style="42" customWidth="1"/>
    <col min="13334" max="13334" width="4.85546875" style="42" customWidth="1"/>
    <col min="13335" max="13335" width="2.7109375" style="42" customWidth="1"/>
    <col min="13336" max="13336" width="5.28515625" style="42" customWidth="1"/>
    <col min="13337" max="13337" width="2.85546875" style="42" customWidth="1"/>
    <col min="13338" max="13338" width="2.7109375" style="42" customWidth="1"/>
    <col min="13339" max="13339" width="18.5703125" style="42" customWidth="1"/>
    <col min="13340" max="13340" width="11.42578125" style="42" customWidth="1"/>
    <col min="13341" max="13341" width="9.42578125" style="42" customWidth="1"/>
    <col min="13342" max="13342" width="11.42578125" style="42" customWidth="1"/>
    <col min="13343" max="13343" width="28.140625" style="42" customWidth="1"/>
    <col min="13344" max="13344" width="11.140625" style="42" customWidth="1"/>
    <col min="13345" max="13345" width="14.7109375" style="42" customWidth="1"/>
    <col min="13346" max="13346" width="5.5703125" style="42" customWidth="1"/>
    <col min="13347" max="13347" width="66.5703125" style="42" customWidth="1"/>
    <col min="13348" max="13348" width="68.28515625" style="42" customWidth="1"/>
    <col min="13349" max="13349" width="4.28515625" style="42" customWidth="1"/>
    <col min="13350" max="13350" width="11.28515625" style="42" customWidth="1"/>
    <col min="13351" max="13572" width="11.42578125" style="42"/>
    <col min="13573" max="13573" width="7.140625" style="42" customWidth="1"/>
    <col min="13574" max="13574" width="4.140625" style="42" customWidth="1"/>
    <col min="13575" max="13575" width="3" style="42" customWidth="1"/>
    <col min="13576" max="13576" width="16.140625" style="42" customWidth="1"/>
    <col min="13577" max="13577" width="14.85546875" style="42" customWidth="1"/>
    <col min="13578" max="13578" width="2.85546875" style="42" customWidth="1"/>
    <col min="13579" max="13579" width="2" style="42" bestFit="1" customWidth="1"/>
    <col min="13580" max="13580" width="2.7109375" style="42" customWidth="1"/>
    <col min="13581" max="13581" width="10.140625" style="42" customWidth="1"/>
    <col min="13582" max="13582" width="5.140625" style="42" customWidth="1"/>
    <col min="13583" max="13583" width="6.42578125" style="42" bestFit="1" customWidth="1"/>
    <col min="13584" max="13584" width="5.140625" style="42" bestFit="1" customWidth="1"/>
    <col min="13585" max="13585" width="8.7109375" style="42" customWidth="1"/>
    <col min="13586" max="13586" width="7.42578125" style="42" bestFit="1" customWidth="1"/>
    <col min="13587" max="13587" width="9.85546875" style="42" customWidth="1"/>
    <col min="13588" max="13588" width="4.140625" style="42" customWidth="1"/>
    <col min="13589" max="13589" width="2.7109375" style="42" customWidth="1"/>
    <col min="13590" max="13590" width="4.85546875" style="42" customWidth="1"/>
    <col min="13591" max="13591" width="2.7109375" style="42" customWidth="1"/>
    <col min="13592" max="13592" width="5.28515625" style="42" customWidth="1"/>
    <col min="13593" max="13593" width="2.85546875" style="42" customWidth="1"/>
    <col min="13594" max="13594" width="2.7109375" style="42" customWidth="1"/>
    <col min="13595" max="13595" width="18.5703125" style="42" customWidth="1"/>
    <col min="13596" max="13596" width="11.42578125" style="42" customWidth="1"/>
    <col min="13597" max="13597" width="9.42578125" style="42" customWidth="1"/>
    <col min="13598" max="13598" width="11.42578125" style="42" customWidth="1"/>
    <col min="13599" max="13599" width="28.140625" style="42" customWidth="1"/>
    <col min="13600" max="13600" width="11.140625" style="42" customWidth="1"/>
    <col min="13601" max="13601" width="14.7109375" style="42" customWidth="1"/>
    <col min="13602" max="13602" width="5.5703125" style="42" customWidth="1"/>
    <col min="13603" max="13603" width="66.5703125" style="42" customWidth="1"/>
    <col min="13604" max="13604" width="68.28515625" style="42" customWidth="1"/>
    <col min="13605" max="13605" width="4.28515625" style="42" customWidth="1"/>
    <col min="13606" max="13606" width="11.28515625" style="42" customWidth="1"/>
    <col min="13607" max="13828" width="11.42578125" style="42"/>
    <col min="13829" max="13829" width="7.140625" style="42" customWidth="1"/>
    <col min="13830" max="13830" width="4.140625" style="42" customWidth="1"/>
    <col min="13831" max="13831" width="3" style="42" customWidth="1"/>
    <col min="13832" max="13832" width="16.140625" style="42" customWidth="1"/>
    <col min="13833" max="13833" width="14.85546875" style="42" customWidth="1"/>
    <col min="13834" max="13834" width="2.85546875" style="42" customWidth="1"/>
    <col min="13835" max="13835" width="2" style="42" bestFit="1" customWidth="1"/>
    <col min="13836" max="13836" width="2.7109375" style="42" customWidth="1"/>
    <col min="13837" max="13837" width="10.140625" style="42" customWidth="1"/>
    <col min="13838" max="13838" width="5.140625" style="42" customWidth="1"/>
    <col min="13839" max="13839" width="6.42578125" style="42" bestFit="1" customWidth="1"/>
    <col min="13840" max="13840" width="5.140625" style="42" bestFit="1" customWidth="1"/>
    <col min="13841" max="13841" width="8.7109375" style="42" customWidth="1"/>
    <col min="13842" max="13842" width="7.42578125" style="42" bestFit="1" customWidth="1"/>
    <col min="13843" max="13843" width="9.85546875" style="42" customWidth="1"/>
    <col min="13844" max="13844" width="4.140625" style="42" customWidth="1"/>
    <col min="13845" max="13845" width="2.7109375" style="42" customWidth="1"/>
    <col min="13846" max="13846" width="4.85546875" style="42" customWidth="1"/>
    <col min="13847" max="13847" width="2.7109375" style="42" customWidth="1"/>
    <col min="13848" max="13848" width="5.28515625" style="42" customWidth="1"/>
    <col min="13849" max="13849" width="2.85546875" style="42" customWidth="1"/>
    <col min="13850" max="13850" width="2.7109375" style="42" customWidth="1"/>
    <col min="13851" max="13851" width="18.5703125" style="42" customWidth="1"/>
    <col min="13852" max="13852" width="11.42578125" style="42" customWidth="1"/>
    <col min="13853" max="13853" width="9.42578125" style="42" customWidth="1"/>
    <col min="13854" max="13854" width="11.42578125" style="42" customWidth="1"/>
    <col min="13855" max="13855" width="28.140625" style="42" customWidth="1"/>
    <col min="13856" max="13856" width="11.140625" style="42" customWidth="1"/>
    <col min="13857" max="13857" width="14.7109375" style="42" customWidth="1"/>
    <col min="13858" max="13858" width="5.5703125" style="42" customWidth="1"/>
    <col min="13859" max="13859" width="66.5703125" style="42" customWidth="1"/>
    <col min="13860" max="13860" width="68.28515625" style="42" customWidth="1"/>
    <col min="13861" max="13861" width="4.28515625" style="42" customWidth="1"/>
    <col min="13862" max="13862" width="11.28515625" style="42" customWidth="1"/>
    <col min="13863" max="14084" width="11.42578125" style="42"/>
    <col min="14085" max="14085" width="7.140625" style="42" customWidth="1"/>
    <col min="14086" max="14086" width="4.140625" style="42" customWidth="1"/>
    <col min="14087" max="14087" width="3" style="42" customWidth="1"/>
    <col min="14088" max="14088" width="16.140625" style="42" customWidth="1"/>
    <col min="14089" max="14089" width="14.85546875" style="42" customWidth="1"/>
    <col min="14090" max="14090" width="2.85546875" style="42" customWidth="1"/>
    <col min="14091" max="14091" width="2" style="42" bestFit="1" customWidth="1"/>
    <col min="14092" max="14092" width="2.7109375" style="42" customWidth="1"/>
    <col min="14093" max="14093" width="10.140625" style="42" customWidth="1"/>
    <col min="14094" max="14094" width="5.140625" style="42" customWidth="1"/>
    <col min="14095" max="14095" width="6.42578125" style="42" bestFit="1" customWidth="1"/>
    <col min="14096" max="14096" width="5.140625" style="42" bestFit="1" customWidth="1"/>
    <col min="14097" max="14097" width="8.7109375" style="42" customWidth="1"/>
    <col min="14098" max="14098" width="7.42578125" style="42" bestFit="1" customWidth="1"/>
    <col min="14099" max="14099" width="9.85546875" style="42" customWidth="1"/>
    <col min="14100" max="14100" width="4.140625" style="42" customWidth="1"/>
    <col min="14101" max="14101" width="2.7109375" style="42" customWidth="1"/>
    <col min="14102" max="14102" width="4.85546875" style="42" customWidth="1"/>
    <col min="14103" max="14103" width="2.7109375" style="42" customWidth="1"/>
    <col min="14104" max="14104" width="5.28515625" style="42" customWidth="1"/>
    <col min="14105" max="14105" width="2.85546875" style="42" customWidth="1"/>
    <col min="14106" max="14106" width="2.7109375" style="42" customWidth="1"/>
    <col min="14107" max="14107" width="18.5703125" style="42" customWidth="1"/>
    <col min="14108" max="14108" width="11.42578125" style="42" customWidth="1"/>
    <col min="14109" max="14109" width="9.42578125" style="42" customWidth="1"/>
    <col min="14110" max="14110" width="11.42578125" style="42" customWidth="1"/>
    <col min="14111" max="14111" width="28.140625" style="42" customWidth="1"/>
    <col min="14112" max="14112" width="11.140625" style="42" customWidth="1"/>
    <col min="14113" max="14113" width="14.7109375" style="42" customWidth="1"/>
    <col min="14114" max="14114" width="5.5703125" style="42" customWidth="1"/>
    <col min="14115" max="14115" width="66.5703125" style="42" customWidth="1"/>
    <col min="14116" max="14116" width="68.28515625" style="42" customWidth="1"/>
    <col min="14117" max="14117" width="4.28515625" style="42" customWidth="1"/>
    <col min="14118" max="14118" width="11.28515625" style="42" customWidth="1"/>
    <col min="14119" max="14340" width="11.42578125" style="42"/>
    <col min="14341" max="14341" width="7.140625" style="42" customWidth="1"/>
    <col min="14342" max="14342" width="4.140625" style="42" customWidth="1"/>
    <col min="14343" max="14343" width="3" style="42" customWidth="1"/>
    <col min="14344" max="14344" width="16.140625" style="42" customWidth="1"/>
    <col min="14345" max="14345" width="14.85546875" style="42" customWidth="1"/>
    <col min="14346" max="14346" width="2.85546875" style="42" customWidth="1"/>
    <col min="14347" max="14347" width="2" style="42" bestFit="1" customWidth="1"/>
    <col min="14348" max="14348" width="2.7109375" style="42" customWidth="1"/>
    <col min="14349" max="14349" width="10.140625" style="42" customWidth="1"/>
    <col min="14350" max="14350" width="5.140625" style="42" customWidth="1"/>
    <col min="14351" max="14351" width="6.42578125" style="42" bestFit="1" customWidth="1"/>
    <col min="14352" max="14352" width="5.140625" style="42" bestFit="1" customWidth="1"/>
    <col min="14353" max="14353" width="8.7109375" style="42" customWidth="1"/>
    <col min="14354" max="14354" width="7.42578125" style="42" bestFit="1" customWidth="1"/>
    <col min="14355" max="14355" width="9.85546875" style="42" customWidth="1"/>
    <col min="14356" max="14356" width="4.140625" style="42" customWidth="1"/>
    <col min="14357" max="14357" width="2.7109375" style="42" customWidth="1"/>
    <col min="14358" max="14358" width="4.85546875" style="42" customWidth="1"/>
    <col min="14359" max="14359" width="2.7109375" style="42" customWidth="1"/>
    <col min="14360" max="14360" width="5.28515625" style="42" customWidth="1"/>
    <col min="14361" max="14361" width="2.85546875" style="42" customWidth="1"/>
    <col min="14362" max="14362" width="2.7109375" style="42" customWidth="1"/>
    <col min="14363" max="14363" width="18.5703125" style="42" customWidth="1"/>
    <col min="14364" max="14364" width="11.42578125" style="42" customWidth="1"/>
    <col min="14365" max="14365" width="9.42578125" style="42" customWidth="1"/>
    <col min="14366" max="14366" width="11.42578125" style="42" customWidth="1"/>
    <col min="14367" max="14367" width="28.140625" style="42" customWidth="1"/>
    <col min="14368" max="14368" width="11.140625" style="42" customWidth="1"/>
    <col min="14369" max="14369" width="14.7109375" style="42" customWidth="1"/>
    <col min="14370" max="14370" width="5.5703125" style="42" customWidth="1"/>
    <col min="14371" max="14371" width="66.5703125" style="42" customWidth="1"/>
    <col min="14372" max="14372" width="68.28515625" style="42" customWidth="1"/>
    <col min="14373" max="14373" width="4.28515625" style="42" customWidth="1"/>
    <col min="14374" max="14374" width="11.28515625" style="42" customWidth="1"/>
    <col min="14375" max="14596" width="11.42578125" style="42"/>
    <col min="14597" max="14597" width="7.140625" style="42" customWidth="1"/>
    <col min="14598" max="14598" width="4.140625" style="42" customWidth="1"/>
    <col min="14599" max="14599" width="3" style="42" customWidth="1"/>
    <col min="14600" max="14600" width="16.140625" style="42" customWidth="1"/>
    <col min="14601" max="14601" width="14.85546875" style="42" customWidth="1"/>
    <col min="14602" max="14602" width="2.85546875" style="42" customWidth="1"/>
    <col min="14603" max="14603" width="2" style="42" bestFit="1" customWidth="1"/>
    <col min="14604" max="14604" width="2.7109375" style="42" customWidth="1"/>
    <col min="14605" max="14605" width="10.140625" style="42" customWidth="1"/>
    <col min="14606" max="14606" width="5.140625" style="42" customWidth="1"/>
    <col min="14607" max="14607" width="6.42578125" style="42" bestFit="1" customWidth="1"/>
    <col min="14608" max="14608" width="5.140625" style="42" bestFit="1" customWidth="1"/>
    <col min="14609" max="14609" width="8.7109375" style="42" customWidth="1"/>
    <col min="14610" max="14610" width="7.42578125" style="42" bestFit="1" customWidth="1"/>
    <col min="14611" max="14611" width="9.85546875" style="42" customWidth="1"/>
    <col min="14612" max="14612" width="4.140625" style="42" customWidth="1"/>
    <col min="14613" max="14613" width="2.7109375" style="42" customWidth="1"/>
    <col min="14614" max="14614" width="4.85546875" style="42" customWidth="1"/>
    <col min="14615" max="14615" width="2.7109375" style="42" customWidth="1"/>
    <col min="14616" max="14616" width="5.28515625" style="42" customWidth="1"/>
    <col min="14617" max="14617" width="2.85546875" style="42" customWidth="1"/>
    <col min="14618" max="14618" width="2.7109375" style="42" customWidth="1"/>
    <col min="14619" max="14619" width="18.5703125" style="42" customWidth="1"/>
    <col min="14620" max="14620" width="11.42578125" style="42" customWidth="1"/>
    <col min="14621" max="14621" width="9.42578125" style="42" customWidth="1"/>
    <col min="14622" max="14622" width="11.42578125" style="42" customWidth="1"/>
    <col min="14623" max="14623" width="28.140625" style="42" customWidth="1"/>
    <col min="14624" max="14624" width="11.140625" style="42" customWidth="1"/>
    <col min="14625" max="14625" width="14.7109375" style="42" customWidth="1"/>
    <col min="14626" max="14626" width="5.5703125" style="42" customWidth="1"/>
    <col min="14627" max="14627" width="66.5703125" style="42" customWidth="1"/>
    <col min="14628" max="14628" width="68.28515625" style="42" customWidth="1"/>
    <col min="14629" max="14629" width="4.28515625" style="42" customWidth="1"/>
    <col min="14630" max="14630" width="11.28515625" style="42" customWidth="1"/>
    <col min="14631" max="14852" width="11.42578125" style="42"/>
    <col min="14853" max="14853" width="7.140625" style="42" customWidth="1"/>
    <col min="14854" max="14854" width="4.140625" style="42" customWidth="1"/>
    <col min="14855" max="14855" width="3" style="42" customWidth="1"/>
    <col min="14856" max="14856" width="16.140625" style="42" customWidth="1"/>
    <col min="14857" max="14857" width="14.85546875" style="42" customWidth="1"/>
    <col min="14858" max="14858" width="2.85546875" style="42" customWidth="1"/>
    <col min="14859" max="14859" width="2" style="42" bestFit="1" customWidth="1"/>
    <col min="14860" max="14860" width="2.7109375" style="42" customWidth="1"/>
    <col min="14861" max="14861" width="10.140625" style="42" customWidth="1"/>
    <col min="14862" max="14862" width="5.140625" style="42" customWidth="1"/>
    <col min="14863" max="14863" width="6.42578125" style="42" bestFit="1" customWidth="1"/>
    <col min="14864" max="14864" width="5.140625" style="42" bestFit="1" customWidth="1"/>
    <col min="14865" max="14865" width="8.7109375" style="42" customWidth="1"/>
    <col min="14866" max="14866" width="7.42578125" style="42" bestFit="1" customWidth="1"/>
    <col min="14867" max="14867" width="9.85546875" style="42" customWidth="1"/>
    <col min="14868" max="14868" width="4.140625" style="42" customWidth="1"/>
    <col min="14869" max="14869" width="2.7109375" style="42" customWidth="1"/>
    <col min="14870" max="14870" width="4.85546875" style="42" customWidth="1"/>
    <col min="14871" max="14871" width="2.7109375" style="42" customWidth="1"/>
    <col min="14872" max="14872" width="5.28515625" style="42" customWidth="1"/>
    <col min="14873" max="14873" width="2.85546875" style="42" customWidth="1"/>
    <col min="14874" max="14874" width="2.7109375" style="42" customWidth="1"/>
    <col min="14875" max="14875" width="18.5703125" style="42" customWidth="1"/>
    <col min="14876" max="14876" width="11.42578125" style="42" customWidth="1"/>
    <col min="14877" max="14877" width="9.42578125" style="42" customWidth="1"/>
    <col min="14878" max="14878" width="11.42578125" style="42" customWidth="1"/>
    <col min="14879" max="14879" width="28.140625" style="42" customWidth="1"/>
    <col min="14880" max="14880" width="11.140625" style="42" customWidth="1"/>
    <col min="14881" max="14881" width="14.7109375" style="42" customWidth="1"/>
    <col min="14882" max="14882" width="5.5703125" style="42" customWidth="1"/>
    <col min="14883" max="14883" width="66.5703125" style="42" customWidth="1"/>
    <col min="14884" max="14884" width="68.28515625" style="42" customWidth="1"/>
    <col min="14885" max="14885" width="4.28515625" style="42" customWidth="1"/>
    <col min="14886" max="14886" width="11.28515625" style="42" customWidth="1"/>
    <col min="14887" max="15108" width="11.42578125" style="42"/>
    <col min="15109" max="15109" width="7.140625" style="42" customWidth="1"/>
    <col min="15110" max="15110" width="4.140625" style="42" customWidth="1"/>
    <col min="15111" max="15111" width="3" style="42" customWidth="1"/>
    <col min="15112" max="15112" width="16.140625" style="42" customWidth="1"/>
    <col min="15113" max="15113" width="14.85546875" style="42" customWidth="1"/>
    <col min="15114" max="15114" width="2.85546875" style="42" customWidth="1"/>
    <col min="15115" max="15115" width="2" style="42" bestFit="1" customWidth="1"/>
    <col min="15116" max="15116" width="2.7109375" style="42" customWidth="1"/>
    <col min="15117" max="15117" width="10.140625" style="42" customWidth="1"/>
    <col min="15118" max="15118" width="5.140625" style="42" customWidth="1"/>
    <col min="15119" max="15119" width="6.42578125" style="42" bestFit="1" customWidth="1"/>
    <col min="15120" max="15120" width="5.140625" style="42" bestFit="1" customWidth="1"/>
    <col min="15121" max="15121" width="8.7109375" style="42" customWidth="1"/>
    <col min="15122" max="15122" width="7.42578125" style="42" bestFit="1" customWidth="1"/>
    <col min="15123" max="15123" width="9.85546875" style="42" customWidth="1"/>
    <col min="15124" max="15124" width="4.140625" style="42" customWidth="1"/>
    <col min="15125" max="15125" width="2.7109375" style="42" customWidth="1"/>
    <col min="15126" max="15126" width="4.85546875" style="42" customWidth="1"/>
    <col min="15127" max="15127" width="2.7109375" style="42" customWidth="1"/>
    <col min="15128" max="15128" width="5.28515625" style="42" customWidth="1"/>
    <col min="15129" max="15129" width="2.85546875" style="42" customWidth="1"/>
    <col min="15130" max="15130" width="2.7109375" style="42" customWidth="1"/>
    <col min="15131" max="15131" width="18.5703125" style="42" customWidth="1"/>
    <col min="15132" max="15132" width="11.42578125" style="42" customWidth="1"/>
    <col min="15133" max="15133" width="9.42578125" style="42" customWidth="1"/>
    <col min="15134" max="15134" width="11.42578125" style="42" customWidth="1"/>
    <col min="15135" max="15135" width="28.140625" style="42" customWidth="1"/>
    <col min="15136" max="15136" width="11.140625" style="42" customWidth="1"/>
    <col min="15137" max="15137" width="14.7109375" style="42" customWidth="1"/>
    <col min="15138" max="15138" width="5.5703125" style="42" customWidth="1"/>
    <col min="15139" max="15139" width="66.5703125" style="42" customWidth="1"/>
    <col min="15140" max="15140" width="68.28515625" style="42" customWidth="1"/>
    <col min="15141" max="15141" width="4.28515625" style="42" customWidth="1"/>
    <col min="15142" max="15142" width="11.28515625" style="42" customWidth="1"/>
    <col min="15143" max="15364" width="11.42578125" style="42"/>
    <col min="15365" max="15365" width="7.140625" style="42" customWidth="1"/>
    <col min="15366" max="15366" width="4.140625" style="42" customWidth="1"/>
    <col min="15367" max="15367" width="3" style="42" customWidth="1"/>
    <col min="15368" max="15368" width="16.140625" style="42" customWidth="1"/>
    <col min="15369" max="15369" width="14.85546875" style="42" customWidth="1"/>
    <col min="15370" max="15370" width="2.85546875" style="42" customWidth="1"/>
    <col min="15371" max="15371" width="2" style="42" bestFit="1" customWidth="1"/>
    <col min="15372" max="15372" width="2.7109375" style="42" customWidth="1"/>
    <col min="15373" max="15373" width="10.140625" style="42" customWidth="1"/>
    <col min="15374" max="15374" width="5.140625" style="42" customWidth="1"/>
    <col min="15375" max="15375" width="6.42578125" style="42" bestFit="1" customWidth="1"/>
    <col min="15376" max="15376" width="5.140625" style="42" bestFit="1" customWidth="1"/>
    <col min="15377" max="15377" width="8.7109375" style="42" customWidth="1"/>
    <col min="15378" max="15378" width="7.42578125" style="42" bestFit="1" customWidth="1"/>
    <col min="15379" max="15379" width="9.85546875" style="42" customWidth="1"/>
    <col min="15380" max="15380" width="4.140625" style="42" customWidth="1"/>
    <col min="15381" max="15381" width="2.7109375" style="42" customWidth="1"/>
    <col min="15382" max="15382" width="4.85546875" style="42" customWidth="1"/>
    <col min="15383" max="15383" width="2.7109375" style="42" customWidth="1"/>
    <col min="15384" max="15384" width="5.28515625" style="42" customWidth="1"/>
    <col min="15385" max="15385" width="2.85546875" style="42" customWidth="1"/>
    <col min="15386" max="15386" width="2.7109375" style="42" customWidth="1"/>
    <col min="15387" max="15387" width="18.5703125" style="42" customWidth="1"/>
    <col min="15388" max="15388" width="11.42578125" style="42" customWidth="1"/>
    <col min="15389" max="15389" width="9.42578125" style="42" customWidth="1"/>
    <col min="15390" max="15390" width="11.42578125" style="42" customWidth="1"/>
    <col min="15391" max="15391" width="28.140625" style="42" customWidth="1"/>
    <col min="15392" max="15392" width="11.140625" style="42" customWidth="1"/>
    <col min="15393" max="15393" width="14.7109375" style="42" customWidth="1"/>
    <col min="15394" max="15394" width="5.5703125" style="42" customWidth="1"/>
    <col min="15395" max="15395" width="66.5703125" style="42" customWidth="1"/>
    <col min="15396" max="15396" width="68.28515625" style="42" customWidth="1"/>
    <col min="15397" max="15397" width="4.28515625" style="42" customWidth="1"/>
    <col min="15398" max="15398" width="11.28515625" style="42" customWidth="1"/>
    <col min="15399" max="15620" width="11.42578125" style="42"/>
    <col min="15621" max="15621" width="7.140625" style="42" customWidth="1"/>
    <col min="15622" max="15622" width="4.140625" style="42" customWidth="1"/>
    <col min="15623" max="15623" width="3" style="42" customWidth="1"/>
    <col min="15624" max="15624" width="16.140625" style="42" customWidth="1"/>
    <col min="15625" max="15625" width="14.85546875" style="42" customWidth="1"/>
    <col min="15626" max="15626" width="2.85546875" style="42" customWidth="1"/>
    <col min="15627" max="15627" width="2" style="42" bestFit="1" customWidth="1"/>
    <col min="15628" max="15628" width="2.7109375" style="42" customWidth="1"/>
    <col min="15629" max="15629" width="10.140625" style="42" customWidth="1"/>
    <col min="15630" max="15630" width="5.140625" style="42" customWidth="1"/>
    <col min="15631" max="15631" width="6.42578125" style="42" bestFit="1" customWidth="1"/>
    <col min="15632" max="15632" width="5.140625" style="42" bestFit="1" customWidth="1"/>
    <col min="15633" max="15633" width="8.7109375" style="42" customWidth="1"/>
    <col min="15634" max="15634" width="7.42578125" style="42" bestFit="1" customWidth="1"/>
    <col min="15635" max="15635" width="9.85546875" style="42" customWidth="1"/>
    <col min="15636" max="15636" width="4.140625" style="42" customWidth="1"/>
    <col min="15637" max="15637" width="2.7109375" style="42" customWidth="1"/>
    <col min="15638" max="15638" width="4.85546875" style="42" customWidth="1"/>
    <col min="15639" max="15639" width="2.7109375" style="42" customWidth="1"/>
    <col min="15640" max="15640" width="5.28515625" style="42" customWidth="1"/>
    <col min="15641" max="15641" width="2.85546875" style="42" customWidth="1"/>
    <col min="15642" max="15642" width="2.7109375" style="42" customWidth="1"/>
    <col min="15643" max="15643" width="18.5703125" style="42" customWidth="1"/>
    <col min="15644" max="15644" width="11.42578125" style="42" customWidth="1"/>
    <col min="15645" max="15645" width="9.42578125" style="42" customWidth="1"/>
    <col min="15646" max="15646" width="11.42578125" style="42" customWidth="1"/>
    <col min="15647" max="15647" width="28.140625" style="42" customWidth="1"/>
    <col min="15648" max="15648" width="11.140625" style="42" customWidth="1"/>
    <col min="15649" max="15649" width="14.7109375" style="42" customWidth="1"/>
    <col min="15650" max="15650" width="5.5703125" style="42" customWidth="1"/>
    <col min="15651" max="15651" width="66.5703125" style="42" customWidth="1"/>
    <col min="15652" max="15652" width="68.28515625" style="42" customWidth="1"/>
    <col min="15653" max="15653" width="4.28515625" style="42" customWidth="1"/>
    <col min="15654" max="15654" width="11.28515625" style="42" customWidth="1"/>
    <col min="15655" max="15876" width="11.42578125" style="42"/>
    <col min="15877" max="15877" width="7.140625" style="42" customWidth="1"/>
    <col min="15878" max="15878" width="4.140625" style="42" customWidth="1"/>
    <col min="15879" max="15879" width="3" style="42" customWidth="1"/>
    <col min="15880" max="15880" width="16.140625" style="42" customWidth="1"/>
    <col min="15881" max="15881" width="14.85546875" style="42" customWidth="1"/>
    <col min="15882" max="15882" width="2.85546875" style="42" customWidth="1"/>
    <col min="15883" max="15883" width="2" style="42" bestFit="1" customWidth="1"/>
    <col min="15884" max="15884" width="2.7109375" style="42" customWidth="1"/>
    <col min="15885" max="15885" width="10.140625" style="42" customWidth="1"/>
    <col min="15886" max="15886" width="5.140625" style="42" customWidth="1"/>
    <col min="15887" max="15887" width="6.42578125" style="42" bestFit="1" customWidth="1"/>
    <col min="15888" max="15888" width="5.140625" style="42" bestFit="1" customWidth="1"/>
    <col min="15889" max="15889" width="8.7109375" style="42" customWidth="1"/>
    <col min="15890" max="15890" width="7.42578125" style="42" bestFit="1" customWidth="1"/>
    <col min="15891" max="15891" width="9.85546875" style="42" customWidth="1"/>
    <col min="15892" max="15892" width="4.140625" style="42" customWidth="1"/>
    <col min="15893" max="15893" width="2.7109375" style="42" customWidth="1"/>
    <col min="15894" max="15894" width="4.85546875" style="42" customWidth="1"/>
    <col min="15895" max="15895" width="2.7109375" style="42" customWidth="1"/>
    <col min="15896" max="15896" width="5.28515625" style="42" customWidth="1"/>
    <col min="15897" max="15897" width="2.85546875" style="42" customWidth="1"/>
    <col min="15898" max="15898" width="2.7109375" style="42" customWidth="1"/>
    <col min="15899" max="15899" width="18.5703125" style="42" customWidth="1"/>
    <col min="15900" max="15900" width="11.42578125" style="42" customWidth="1"/>
    <col min="15901" max="15901" width="9.42578125" style="42" customWidth="1"/>
    <col min="15902" max="15902" width="11.42578125" style="42" customWidth="1"/>
    <col min="15903" max="15903" width="28.140625" style="42" customWidth="1"/>
    <col min="15904" max="15904" width="11.140625" style="42" customWidth="1"/>
    <col min="15905" max="15905" width="14.7109375" style="42" customWidth="1"/>
    <col min="15906" max="15906" width="5.5703125" style="42" customWidth="1"/>
    <col min="15907" max="15907" width="66.5703125" style="42" customWidth="1"/>
    <col min="15908" max="15908" width="68.28515625" style="42" customWidth="1"/>
    <col min="15909" max="15909" width="4.28515625" style="42" customWidth="1"/>
    <col min="15910" max="15910" width="11.28515625" style="42" customWidth="1"/>
    <col min="15911" max="16132" width="11.42578125" style="42"/>
    <col min="16133" max="16133" width="7.140625" style="42" customWidth="1"/>
    <col min="16134" max="16134" width="4.140625" style="42" customWidth="1"/>
    <col min="16135" max="16135" width="3" style="42" customWidth="1"/>
    <col min="16136" max="16136" width="16.140625" style="42" customWidth="1"/>
    <col min="16137" max="16137" width="14.85546875" style="42" customWidth="1"/>
    <col min="16138" max="16138" width="2.85546875" style="42" customWidth="1"/>
    <col min="16139" max="16139" width="2" style="42" bestFit="1" customWidth="1"/>
    <col min="16140" max="16140" width="2.7109375" style="42" customWidth="1"/>
    <col min="16141" max="16141" width="10.140625" style="42" customWidth="1"/>
    <col min="16142" max="16142" width="5.140625" style="42" customWidth="1"/>
    <col min="16143" max="16143" width="6.42578125" style="42" bestFit="1" customWidth="1"/>
    <col min="16144" max="16144" width="5.140625" style="42" bestFit="1" customWidth="1"/>
    <col min="16145" max="16145" width="8.7109375" style="42" customWidth="1"/>
    <col min="16146" max="16146" width="7.42578125" style="42" bestFit="1" customWidth="1"/>
    <col min="16147" max="16147" width="9.85546875" style="42" customWidth="1"/>
    <col min="16148" max="16148" width="4.140625" style="42" customWidth="1"/>
    <col min="16149" max="16149" width="2.7109375" style="42" customWidth="1"/>
    <col min="16150" max="16150" width="4.85546875" style="42" customWidth="1"/>
    <col min="16151" max="16151" width="2.7109375" style="42" customWidth="1"/>
    <col min="16152" max="16152" width="5.28515625" style="42" customWidth="1"/>
    <col min="16153" max="16153" width="2.85546875" style="42" customWidth="1"/>
    <col min="16154" max="16154" width="2.7109375" style="42" customWidth="1"/>
    <col min="16155" max="16155" width="18.5703125" style="42" customWidth="1"/>
    <col min="16156" max="16156" width="11.42578125" style="42" customWidth="1"/>
    <col min="16157" max="16157" width="9.42578125" style="42" customWidth="1"/>
    <col min="16158" max="16158" width="11.42578125" style="42" customWidth="1"/>
    <col min="16159" max="16159" width="28.140625" style="42" customWidth="1"/>
    <col min="16160" max="16160" width="11.140625" style="42" customWidth="1"/>
    <col min="16161" max="16161" width="14.7109375" style="42" customWidth="1"/>
    <col min="16162" max="16162" width="5.5703125" style="42" customWidth="1"/>
    <col min="16163" max="16163" width="66.5703125" style="42" customWidth="1"/>
    <col min="16164" max="16164" width="68.28515625" style="42" customWidth="1"/>
    <col min="16165" max="16165" width="4.28515625" style="42" customWidth="1"/>
    <col min="16166" max="16166" width="11.28515625" style="42" customWidth="1"/>
    <col min="16167" max="16384" width="11.42578125" style="42"/>
  </cols>
  <sheetData>
    <row r="1" spans="1:60" ht="13.5" thickBot="1" x14ac:dyDescent="0.25">
      <c r="A1" s="180"/>
      <c r="B1" s="180"/>
      <c r="C1" s="180"/>
      <c r="D1" s="180"/>
      <c r="E1" s="180"/>
      <c r="F1" s="180"/>
      <c r="G1" s="180"/>
      <c r="H1" s="180"/>
      <c r="I1" s="180"/>
      <c r="J1" s="180"/>
      <c r="K1" s="180"/>
      <c r="L1" s="180"/>
      <c r="M1" s="180"/>
      <c r="N1" s="180"/>
      <c r="O1" s="180"/>
      <c r="P1" s="180"/>
      <c r="Q1" s="180"/>
      <c r="R1" s="175"/>
      <c r="S1" s="180"/>
      <c r="T1" s="180"/>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0"/>
      <c r="AX1" s="180"/>
      <c r="AY1" s="180"/>
      <c r="AZ1" s="180"/>
      <c r="BA1" s="180"/>
      <c r="BB1" s="180"/>
      <c r="BC1" s="180"/>
      <c r="BD1" s="180"/>
      <c r="BE1" s="180"/>
      <c r="BF1" s="180"/>
      <c r="BG1" s="180"/>
      <c r="BH1" s="180"/>
    </row>
    <row r="2" spans="1:60" ht="14.25" thickTop="1" thickBot="1" x14ac:dyDescent="0.25">
      <c r="A2" s="7"/>
      <c r="B2" s="7"/>
      <c r="C2" s="109"/>
      <c r="D2" s="110"/>
      <c r="E2" s="110"/>
      <c r="F2" s="110"/>
      <c r="G2" s="110"/>
      <c r="H2" s="110"/>
      <c r="I2" s="110"/>
      <c r="J2" s="110"/>
      <c r="K2" s="110"/>
      <c r="L2" s="110"/>
      <c r="M2" s="110"/>
      <c r="N2" s="110"/>
      <c r="O2" s="110"/>
      <c r="P2" s="110"/>
      <c r="Q2" s="111"/>
      <c r="R2" s="391"/>
      <c r="S2" s="391"/>
      <c r="T2" s="115"/>
      <c r="U2" s="221"/>
      <c r="V2" s="221"/>
      <c r="W2" s="222"/>
      <c r="X2" s="222"/>
      <c r="Y2" s="173"/>
      <c r="Z2" s="173"/>
      <c r="AA2" s="276" t="s">
        <v>212</v>
      </c>
      <c r="AB2" s="223"/>
      <c r="AC2" s="173"/>
      <c r="AD2" s="224" t="s">
        <v>676</v>
      </c>
      <c r="AE2" s="608" t="s">
        <v>677</v>
      </c>
      <c r="AF2" s="609"/>
      <c r="AM2" s="173"/>
      <c r="AN2" s="173"/>
      <c r="AO2" s="173"/>
      <c r="AP2" s="173"/>
      <c r="AQ2" s="173"/>
      <c r="AR2" s="173"/>
      <c r="AS2" s="173"/>
      <c r="AT2" s="181"/>
      <c r="AU2" s="181"/>
      <c r="AV2" s="181"/>
      <c r="AW2" s="180"/>
      <c r="AX2" s="180"/>
      <c r="AY2" s="180"/>
      <c r="AZ2" s="180"/>
      <c r="BA2" s="180"/>
      <c r="BB2" s="180"/>
      <c r="BC2" s="180"/>
      <c r="BD2" s="180"/>
      <c r="BE2" s="180"/>
      <c r="BF2" s="180"/>
      <c r="BG2" s="180"/>
      <c r="BH2" s="180"/>
    </row>
    <row r="3" spans="1:60" ht="19.5" thickTop="1" thickBot="1" x14ac:dyDescent="0.25">
      <c r="A3" s="175"/>
      <c r="B3" s="7"/>
      <c r="C3" s="112"/>
      <c r="D3" s="610" t="s">
        <v>1166</v>
      </c>
      <c r="E3" s="611"/>
      <c r="F3" s="611"/>
      <c r="G3" s="611"/>
      <c r="H3" s="611"/>
      <c r="I3" s="611"/>
      <c r="J3" s="611"/>
      <c r="K3" s="611"/>
      <c r="L3" s="611"/>
      <c r="M3" s="611"/>
      <c r="N3" s="611"/>
      <c r="O3" s="611"/>
      <c r="P3" s="612"/>
      <c r="Q3" s="113"/>
      <c r="R3" s="392"/>
      <c r="S3" s="392"/>
      <c r="T3" s="392"/>
      <c r="U3" s="225"/>
      <c r="V3" s="225"/>
      <c r="AA3" s="379" t="str">
        <f>'DonnesP-Sajade'!C11</f>
        <v>CLAUDIA 4 Brun foncé</v>
      </c>
      <c r="AB3" s="380">
        <f>'DonnesP-Sajade'!E11</f>
        <v>40.747500000000002</v>
      </c>
      <c r="AC3" s="173"/>
      <c r="AD3" s="226" t="s">
        <v>678</v>
      </c>
      <c r="AE3" s="350" t="s">
        <v>679</v>
      </c>
      <c r="AF3" s="351" t="s">
        <v>680</v>
      </c>
      <c r="AG3" s="227"/>
      <c r="AM3" s="173"/>
      <c r="AN3" s="173"/>
      <c r="AO3" s="173"/>
      <c r="AP3" s="173"/>
      <c r="AQ3" s="173"/>
      <c r="AR3" s="173"/>
      <c r="AS3" s="173"/>
      <c r="AT3" s="181"/>
      <c r="AU3" s="181"/>
      <c r="AV3" s="181"/>
      <c r="AW3" s="180"/>
      <c r="AX3" s="180"/>
      <c r="AY3" s="180"/>
      <c r="AZ3" s="180"/>
      <c r="BA3" s="180"/>
      <c r="BB3" s="180"/>
      <c r="BC3" s="180"/>
      <c r="BD3" s="180"/>
      <c r="BE3" s="180"/>
      <c r="BF3" s="180"/>
      <c r="BG3" s="180"/>
      <c r="BH3" s="180"/>
    </row>
    <row r="4" spans="1:60" ht="13.5" thickTop="1" x14ac:dyDescent="0.2">
      <c r="A4" s="175"/>
      <c r="B4" s="7"/>
      <c r="C4" s="112"/>
      <c r="D4" s="115"/>
      <c r="E4" s="115"/>
      <c r="F4" s="115"/>
      <c r="G4" s="115"/>
      <c r="H4" s="115"/>
      <c r="I4" s="115"/>
      <c r="J4" s="115"/>
      <c r="K4" s="115"/>
      <c r="L4" s="115"/>
      <c r="M4" s="115"/>
      <c r="N4" s="115"/>
      <c r="O4" s="115"/>
      <c r="P4" s="115"/>
      <c r="Q4" s="116"/>
      <c r="R4" s="391"/>
      <c r="S4" s="391"/>
      <c r="T4" s="391"/>
      <c r="U4" s="219"/>
      <c r="V4" s="219"/>
      <c r="AA4" s="381" t="str">
        <f>'DonnesP-Sajade'!C12</f>
        <v>CLAUDIA 5 Bleu</v>
      </c>
      <c r="AB4" s="382">
        <f>'DonnesP-Sajade'!E12</f>
        <v>40.747500000000002</v>
      </c>
      <c r="AC4" s="173"/>
      <c r="AD4" s="354" t="s">
        <v>681</v>
      </c>
      <c r="AE4" s="350" t="s">
        <v>682</v>
      </c>
      <c r="AF4" s="355" t="s">
        <v>683</v>
      </c>
      <c r="AG4" s="227"/>
      <c r="AM4" s="173"/>
      <c r="AN4" s="173"/>
      <c r="AO4" s="173"/>
      <c r="AP4" s="173"/>
      <c r="AQ4" s="173"/>
      <c r="AR4" s="173"/>
      <c r="AS4" s="173"/>
      <c r="AT4" s="181"/>
      <c r="AU4" s="181"/>
      <c r="AV4" s="181"/>
      <c r="AW4" s="180"/>
      <c r="AX4" s="180"/>
      <c r="AY4" s="180"/>
      <c r="AZ4" s="180"/>
      <c r="BA4" s="180"/>
      <c r="BB4" s="180"/>
      <c r="BC4" s="180"/>
      <c r="BD4" s="180"/>
      <c r="BE4" s="180"/>
      <c r="BF4" s="180"/>
      <c r="BG4" s="180"/>
      <c r="BH4" s="180"/>
    </row>
    <row r="5" spans="1:60" x14ac:dyDescent="0.2">
      <c r="A5" s="175"/>
      <c r="B5" s="7"/>
      <c r="C5" s="117"/>
      <c r="D5" s="118"/>
      <c r="E5" s="118"/>
      <c r="F5" s="119"/>
      <c r="G5" s="119"/>
      <c r="H5" s="119"/>
      <c r="I5" s="119"/>
      <c r="J5" s="118"/>
      <c r="K5" s="118"/>
      <c r="L5" s="118"/>
      <c r="M5" s="118"/>
      <c r="N5" s="118"/>
      <c r="O5" s="118"/>
      <c r="P5" s="118"/>
      <c r="Q5" s="120"/>
      <c r="R5" s="391"/>
      <c r="S5" s="391"/>
      <c r="T5" s="391"/>
      <c r="U5" s="219"/>
      <c r="V5" s="219"/>
      <c r="AA5" s="381" t="str">
        <f>'DonnesP-Sajade'!C13</f>
        <v>CLAUDIA 6 Coquille d'œuf, jaune, beige</v>
      </c>
      <c r="AB5" s="382">
        <f>'DonnesP-Sajade'!E13</f>
        <v>40.747500000000002</v>
      </c>
      <c r="AC5" s="173"/>
      <c r="AD5" s="354" t="s">
        <v>684</v>
      </c>
      <c r="AE5" s="350" t="s">
        <v>685</v>
      </c>
      <c r="AF5" s="355" t="s">
        <v>686</v>
      </c>
      <c r="AG5" s="227"/>
      <c r="AM5" s="173"/>
      <c r="AN5" s="173"/>
      <c r="AO5" s="173"/>
      <c r="AP5" s="173"/>
      <c r="AQ5" s="173"/>
      <c r="AR5" s="173"/>
      <c r="AS5" s="173"/>
      <c r="AT5" s="181"/>
      <c r="AU5" s="181"/>
      <c r="AV5" s="181"/>
      <c r="AW5" s="180"/>
      <c r="AX5" s="180"/>
      <c r="AY5" s="180"/>
      <c r="AZ5" s="180"/>
      <c r="BA5" s="180"/>
      <c r="BB5" s="180"/>
      <c r="BC5" s="180"/>
      <c r="BD5" s="180"/>
      <c r="BE5" s="180"/>
      <c r="BF5" s="180"/>
      <c r="BG5" s="180"/>
      <c r="BH5" s="180"/>
    </row>
    <row r="6" spans="1:60" ht="15" x14ac:dyDescent="0.2">
      <c r="A6" s="175"/>
      <c r="B6" s="7"/>
      <c r="C6" s="117"/>
      <c r="D6" s="121" t="s">
        <v>687</v>
      </c>
      <c r="E6" s="118"/>
      <c r="F6" s="119"/>
      <c r="G6" s="119"/>
      <c r="H6" s="119"/>
      <c r="I6" s="119"/>
      <c r="J6" s="118"/>
      <c r="K6" s="118"/>
      <c r="L6" s="118"/>
      <c r="M6" s="118"/>
      <c r="N6" s="613">
        <f ca="1">TODAY()</f>
        <v>43941</v>
      </c>
      <c r="O6" s="614"/>
      <c r="P6" s="118"/>
      <c r="Q6" s="120"/>
      <c r="R6" s="391"/>
      <c r="S6" s="391"/>
      <c r="T6" s="391"/>
      <c r="U6" s="219"/>
      <c r="V6" s="219"/>
      <c r="AA6" s="381" t="str">
        <f>'DonnesP-Sajade'!C14</f>
        <v>CLAUDIA 7 Vert</v>
      </c>
      <c r="AB6" s="382">
        <f>'DonnesP-Sajade'!E14</f>
        <v>40.747500000000002</v>
      </c>
      <c r="AC6" s="173"/>
      <c r="AD6" s="354" t="s">
        <v>688</v>
      </c>
      <c r="AE6" s="350" t="s">
        <v>689</v>
      </c>
      <c r="AF6" s="355" t="s">
        <v>690</v>
      </c>
      <c r="AG6" s="227"/>
      <c r="AM6" s="173"/>
      <c r="AN6" s="173"/>
      <c r="AO6" s="173"/>
      <c r="AP6" s="173"/>
      <c r="AQ6" s="173"/>
      <c r="AR6" s="173"/>
      <c r="AS6" s="173"/>
      <c r="AT6" s="181"/>
      <c r="AU6" s="181"/>
      <c r="AV6" s="181"/>
      <c r="AW6" s="180"/>
      <c r="AX6" s="180"/>
      <c r="AY6" s="180"/>
      <c r="AZ6" s="180"/>
      <c r="BA6" s="180"/>
      <c r="BB6" s="180"/>
      <c r="BC6" s="180"/>
      <c r="BD6" s="180"/>
      <c r="BE6" s="180"/>
      <c r="BF6" s="180"/>
      <c r="BG6" s="180"/>
      <c r="BH6" s="180"/>
    </row>
    <row r="7" spans="1:60" ht="13.5" thickBot="1" x14ac:dyDescent="0.25">
      <c r="A7" s="175"/>
      <c r="B7" s="7"/>
      <c r="C7" s="117"/>
      <c r="D7" s="118"/>
      <c r="E7" s="118"/>
      <c r="F7" s="119"/>
      <c r="G7" s="119"/>
      <c r="H7" s="119"/>
      <c r="I7" s="119"/>
      <c r="J7" s="118"/>
      <c r="K7" s="118"/>
      <c r="L7" s="118"/>
      <c r="M7" s="118"/>
      <c r="N7" s="118"/>
      <c r="O7" s="118"/>
      <c r="P7" s="118"/>
      <c r="Q7" s="120"/>
      <c r="R7" s="391"/>
      <c r="S7" s="391"/>
      <c r="T7" s="391"/>
      <c r="U7" s="219"/>
      <c r="V7" s="219"/>
      <c r="AA7" s="381" t="str">
        <f>'DonnesP-Sajade'!C15</f>
        <v>CLAUDIA 10 Blanc base</v>
      </c>
      <c r="AB7" s="382">
        <f>'DonnesP-Sajade'!E15</f>
        <v>40.747500000000002</v>
      </c>
      <c r="AC7" s="173"/>
      <c r="AD7" s="354" t="s">
        <v>691</v>
      </c>
      <c r="AE7" s="350" t="s">
        <v>692</v>
      </c>
      <c r="AF7" s="355" t="s">
        <v>693</v>
      </c>
      <c r="AG7" s="227"/>
      <c r="AM7" s="173"/>
      <c r="AN7" s="173"/>
      <c r="AO7" s="173"/>
      <c r="AP7" s="173"/>
      <c r="AQ7" s="173"/>
      <c r="AR7" s="173"/>
      <c r="AS7" s="173"/>
      <c r="AT7" s="181"/>
      <c r="AU7" s="181"/>
      <c r="AV7" s="181"/>
      <c r="AW7" s="180"/>
      <c r="AX7" s="180"/>
      <c r="AY7" s="180"/>
      <c r="AZ7" s="180"/>
      <c r="BA7" s="180"/>
      <c r="BB7" s="180"/>
      <c r="BC7" s="180"/>
      <c r="BD7" s="180"/>
      <c r="BE7" s="180"/>
      <c r="BF7" s="180"/>
      <c r="BG7" s="180"/>
      <c r="BH7" s="180"/>
    </row>
    <row r="8" spans="1:60" ht="13.5" thickBot="1" x14ac:dyDescent="0.25">
      <c r="A8" s="175"/>
      <c r="B8" s="7"/>
      <c r="C8" s="117"/>
      <c r="D8" s="118" t="s">
        <v>476</v>
      </c>
      <c r="E8" s="599"/>
      <c r="F8" s="600"/>
      <c r="G8" s="600"/>
      <c r="H8" s="600"/>
      <c r="I8" s="601"/>
      <c r="J8" s="118"/>
      <c r="K8" s="118"/>
      <c r="L8" s="118"/>
      <c r="M8" s="118"/>
      <c r="N8" s="118" t="s">
        <v>477</v>
      </c>
      <c r="O8" s="602"/>
      <c r="P8" s="603"/>
      <c r="Q8" s="120"/>
      <c r="R8" s="391"/>
      <c r="S8" s="391"/>
      <c r="T8" s="391"/>
      <c r="U8" s="219"/>
      <c r="V8" s="219"/>
      <c r="AA8" s="381" t="str">
        <f>'DonnesP-Sajade'!C16</f>
        <v>CORINNA 2 brun clair, ocre</v>
      </c>
      <c r="AB8" s="382">
        <f>'DonnesP-Sajade'!E16</f>
        <v>41.445000000000007</v>
      </c>
      <c r="AC8" s="173"/>
      <c r="AD8" s="354" t="s">
        <v>694</v>
      </c>
      <c r="AE8" s="350" t="s">
        <v>695</v>
      </c>
      <c r="AF8" s="355" t="s">
        <v>696</v>
      </c>
      <c r="AG8" s="227"/>
      <c r="AM8" s="173"/>
      <c r="AN8" s="173"/>
      <c r="AO8" s="173"/>
      <c r="AP8" s="173"/>
      <c r="AQ8" s="173"/>
      <c r="AR8" s="173"/>
      <c r="AS8" s="173"/>
      <c r="AT8" s="181"/>
      <c r="AU8" s="181"/>
      <c r="AV8" s="181"/>
      <c r="AW8" s="180"/>
      <c r="AX8" s="180"/>
      <c r="AY8" s="180"/>
      <c r="AZ8" s="180"/>
      <c r="BA8" s="180"/>
      <c r="BB8" s="180"/>
      <c r="BC8" s="180"/>
      <c r="BD8" s="180"/>
      <c r="BE8" s="180"/>
      <c r="BF8" s="180"/>
      <c r="BG8" s="180"/>
      <c r="BH8" s="180"/>
    </row>
    <row r="9" spans="1:60" ht="13.5" thickBot="1" x14ac:dyDescent="0.25">
      <c r="A9" s="175"/>
      <c r="B9" s="7"/>
      <c r="C9" s="117"/>
      <c r="D9" s="118"/>
      <c r="E9" s="118"/>
      <c r="F9" s="119"/>
      <c r="G9" s="119"/>
      <c r="H9" s="119"/>
      <c r="I9" s="119"/>
      <c r="J9" s="118"/>
      <c r="K9" s="118"/>
      <c r="L9" s="118"/>
      <c r="M9" s="118"/>
      <c r="N9" s="118"/>
      <c r="O9" s="118"/>
      <c r="P9" s="118"/>
      <c r="Q9" s="120"/>
      <c r="R9" s="391"/>
      <c r="S9" s="391"/>
      <c r="T9" s="391"/>
      <c r="U9" s="219"/>
      <c r="V9" s="219"/>
      <c r="AA9" s="381" t="str">
        <f>'DonnesP-Sajade'!C17</f>
        <v>GRANIT 02 Brun clair</v>
      </c>
      <c r="AB9" s="382">
        <f>'DonnesP-Sajade'!E17</f>
        <v>63.472500000000004</v>
      </c>
      <c r="AC9" s="173"/>
      <c r="AD9" s="354" t="s">
        <v>697</v>
      </c>
      <c r="AE9" s="350" t="s">
        <v>698</v>
      </c>
      <c r="AF9" s="355" t="s">
        <v>699</v>
      </c>
      <c r="AG9" s="227"/>
      <c r="AM9" s="173"/>
      <c r="AN9" s="173"/>
      <c r="AO9" s="173"/>
      <c r="AP9" s="173"/>
      <c r="AQ9" s="173"/>
      <c r="AR9" s="173"/>
      <c r="AS9" s="173"/>
      <c r="AT9" s="181"/>
      <c r="AU9" s="181"/>
      <c r="AV9" s="181"/>
      <c r="AW9" s="180"/>
      <c r="AX9" s="180"/>
      <c r="AY9" s="180"/>
      <c r="AZ9" s="180"/>
      <c r="BA9" s="180"/>
      <c r="BB9" s="180"/>
      <c r="BC9" s="180"/>
      <c r="BD9" s="180"/>
      <c r="BE9" s="180"/>
      <c r="BF9" s="180"/>
      <c r="BG9" s="180"/>
      <c r="BH9" s="180"/>
    </row>
    <row r="10" spans="1:60" ht="13.5" thickBot="1" x14ac:dyDescent="0.25">
      <c r="A10" s="175"/>
      <c r="B10" s="7"/>
      <c r="C10" s="117"/>
      <c r="D10" s="118" t="s">
        <v>480</v>
      </c>
      <c r="E10" s="599"/>
      <c r="F10" s="600"/>
      <c r="G10" s="600"/>
      <c r="H10" s="600"/>
      <c r="I10" s="600"/>
      <c r="J10" s="600"/>
      <c r="K10" s="600"/>
      <c r="L10" s="601"/>
      <c r="M10" s="118"/>
      <c r="N10" s="118" t="s">
        <v>481</v>
      </c>
      <c r="O10" s="602"/>
      <c r="P10" s="603"/>
      <c r="Q10" s="120"/>
      <c r="R10" s="391"/>
      <c r="S10" s="391"/>
      <c r="T10" s="391"/>
      <c r="U10" s="219"/>
      <c r="V10" s="219"/>
      <c r="AA10" s="381" t="str">
        <f>'DonnesP-Sajade'!C18</f>
        <v>GRANIT 04 VERT</v>
      </c>
      <c r="AB10" s="382">
        <f>'DonnesP-Sajade'!E18</f>
        <v>63.472500000000004</v>
      </c>
      <c r="AC10" s="173"/>
      <c r="AD10" s="354" t="s">
        <v>700</v>
      </c>
      <c r="AE10" s="350" t="s">
        <v>701</v>
      </c>
      <c r="AF10" s="355" t="s">
        <v>702</v>
      </c>
      <c r="AG10" s="227"/>
      <c r="AM10" s="173"/>
      <c r="AN10" s="173"/>
      <c r="AO10" s="173"/>
      <c r="AP10" s="173"/>
      <c r="AQ10" s="173"/>
      <c r="AR10" s="173"/>
      <c r="AS10" s="173"/>
      <c r="AT10" s="181"/>
      <c r="AU10" s="181"/>
      <c r="AV10" s="181"/>
      <c r="AW10" s="180"/>
      <c r="AX10" s="180"/>
      <c r="AY10" s="180"/>
      <c r="AZ10" s="180"/>
      <c r="BA10" s="180"/>
      <c r="BB10" s="180"/>
      <c r="BC10" s="180"/>
      <c r="BD10" s="180"/>
      <c r="BE10" s="180"/>
      <c r="BF10" s="180"/>
      <c r="BG10" s="180"/>
      <c r="BH10" s="180"/>
    </row>
    <row r="11" spans="1:60" ht="13.5" thickBot="1" x14ac:dyDescent="0.25">
      <c r="A11" s="175"/>
      <c r="B11" s="7"/>
      <c r="C11" s="117"/>
      <c r="D11" s="118"/>
      <c r="E11" s="118"/>
      <c r="F11" s="119"/>
      <c r="G11" s="119"/>
      <c r="H11" s="119"/>
      <c r="I11" s="119"/>
      <c r="J11" s="118"/>
      <c r="K11" s="118"/>
      <c r="L11" s="118"/>
      <c r="M11" s="118"/>
      <c r="N11" s="118"/>
      <c r="O11" s="118"/>
      <c r="P11" s="118"/>
      <c r="Q11" s="120"/>
      <c r="R11" s="391"/>
      <c r="S11" s="391"/>
      <c r="T11" s="391"/>
      <c r="U11" s="219"/>
      <c r="V11" s="219"/>
      <c r="AA11" s="381" t="str">
        <f>'DonnesP-Sajade'!C19</f>
        <v>IRINA 1 brun, jaune, noir</v>
      </c>
      <c r="AB11" s="382">
        <f>'DonnesP-Sajade'!E19</f>
        <v>51.704999999999998</v>
      </c>
      <c r="AC11" s="173"/>
      <c r="AD11" s="354" t="s">
        <v>703</v>
      </c>
      <c r="AE11" s="356" t="s">
        <v>704</v>
      </c>
      <c r="AF11" s="357" t="s">
        <v>705</v>
      </c>
      <c r="AG11" s="227"/>
      <c r="AK11" s="218"/>
      <c r="AL11" s="228"/>
      <c r="AM11" s="173"/>
      <c r="AN11" s="173"/>
      <c r="AO11" s="173"/>
      <c r="AP11" s="173"/>
      <c r="AQ11" s="173"/>
      <c r="AR11" s="173"/>
      <c r="AS11" s="173"/>
      <c r="AT11" s="181"/>
      <c r="AU11" s="181"/>
      <c r="AV11" s="181"/>
      <c r="AW11" s="180"/>
      <c r="AX11" s="180"/>
      <c r="AY11" s="180"/>
      <c r="AZ11" s="180"/>
      <c r="BA11" s="180"/>
      <c r="BB11" s="180"/>
      <c r="BC11" s="180"/>
      <c r="BD11" s="180"/>
      <c r="BE11" s="180"/>
      <c r="BF11" s="180"/>
      <c r="BG11" s="180"/>
      <c r="BH11" s="180"/>
    </row>
    <row r="12" spans="1:60" ht="13.5" thickBot="1" x14ac:dyDescent="0.25">
      <c r="A12" s="175"/>
      <c r="B12" s="7"/>
      <c r="C12" s="117"/>
      <c r="D12" s="118" t="s">
        <v>483</v>
      </c>
      <c r="E12" s="599"/>
      <c r="F12" s="600"/>
      <c r="G12" s="600"/>
      <c r="H12" s="601"/>
      <c r="I12" s="119"/>
      <c r="J12" s="118" t="s">
        <v>484</v>
      </c>
      <c r="K12" s="604"/>
      <c r="L12" s="605"/>
      <c r="M12" s="118"/>
      <c r="N12" s="118" t="s">
        <v>485</v>
      </c>
      <c r="O12" s="606"/>
      <c r="P12" s="607"/>
      <c r="Q12" s="120"/>
      <c r="R12" s="391"/>
      <c r="S12" s="398" t="s">
        <v>720</v>
      </c>
      <c r="T12" s="391"/>
      <c r="U12" s="219"/>
      <c r="V12" s="219"/>
      <c r="AA12" s="381" t="str">
        <f>'DonnesP-Sajade'!C20</f>
        <v>LUDMILLA 01 Blanc fil bleu</v>
      </c>
      <c r="AB12" s="382">
        <f>'DonnesP-Sajade'!E20</f>
        <v>28.169999999999998</v>
      </c>
      <c r="AC12" s="173"/>
      <c r="AD12" s="354" t="s">
        <v>706</v>
      </c>
      <c r="AK12" s="229"/>
      <c r="AM12" s="173"/>
      <c r="AN12" s="173"/>
      <c r="AO12" s="173"/>
      <c r="AP12" s="173"/>
      <c r="AQ12" s="173"/>
      <c r="AR12" s="173"/>
      <c r="AS12" s="173"/>
      <c r="AT12" s="181"/>
      <c r="AU12" s="181"/>
      <c r="AV12" s="181"/>
      <c r="AW12" s="180"/>
      <c r="AX12" s="180"/>
      <c r="AY12" s="180"/>
      <c r="AZ12" s="180"/>
      <c r="BA12" s="180"/>
      <c r="BB12" s="180"/>
      <c r="BC12" s="180"/>
      <c r="BD12" s="180"/>
      <c r="BE12" s="180"/>
      <c r="BF12" s="180"/>
      <c r="BG12" s="180"/>
      <c r="BH12" s="180"/>
    </row>
    <row r="13" spans="1:60" ht="13.5" thickBot="1" x14ac:dyDescent="0.25">
      <c r="A13" s="175"/>
      <c r="B13" s="7"/>
      <c r="C13" s="117"/>
      <c r="D13" s="118"/>
      <c r="E13" s="118"/>
      <c r="F13" s="119"/>
      <c r="G13" s="119"/>
      <c r="H13" s="119"/>
      <c r="I13" s="119"/>
      <c r="J13" s="118"/>
      <c r="K13" s="118"/>
      <c r="L13" s="118"/>
      <c r="M13" s="118"/>
      <c r="N13" s="118"/>
      <c r="O13" s="118"/>
      <c r="P13" s="118"/>
      <c r="Q13" s="120"/>
      <c r="R13" s="391"/>
      <c r="S13" s="644"/>
      <c r="T13" s="391"/>
      <c r="U13" s="219"/>
      <c r="V13" s="219"/>
      <c r="AA13" s="381" t="str">
        <f>'DonnesP-Sajade'!C21</f>
        <v>MONTAGNA 01 Violet Foncé</v>
      </c>
      <c r="AB13" s="382">
        <f>'DonnesP-Sajade'!E21</f>
        <v>53.392499999999998</v>
      </c>
      <c r="AC13" s="173"/>
      <c r="AD13" s="354" t="s">
        <v>707</v>
      </c>
      <c r="AK13" s="230"/>
      <c r="AM13" s="173"/>
      <c r="AN13" s="173"/>
      <c r="AO13" s="173"/>
      <c r="AP13" s="173"/>
      <c r="AQ13" s="173"/>
      <c r="AR13" s="173"/>
      <c r="AS13" s="173"/>
      <c r="AT13" s="181"/>
      <c r="AU13" s="181"/>
      <c r="AV13" s="181"/>
      <c r="AW13" s="180"/>
      <c r="AX13" s="180"/>
      <c r="AY13" s="180"/>
      <c r="AZ13" s="180"/>
      <c r="BA13" s="180"/>
      <c r="BB13" s="180"/>
      <c r="BC13" s="180"/>
      <c r="BD13" s="180"/>
      <c r="BE13" s="180"/>
      <c r="BF13" s="180"/>
      <c r="BG13" s="180"/>
      <c r="BH13" s="180"/>
    </row>
    <row r="14" spans="1:60" ht="13.5" thickBot="1" x14ac:dyDescent="0.25">
      <c r="A14" s="175"/>
      <c r="B14" s="7"/>
      <c r="C14" s="117"/>
      <c r="D14" s="118"/>
      <c r="E14" s="118"/>
      <c r="F14" s="119"/>
      <c r="G14" s="119"/>
      <c r="H14" s="119"/>
      <c r="I14" s="649" t="s">
        <v>486</v>
      </c>
      <c r="J14" s="650"/>
      <c r="K14" s="651"/>
      <c r="L14" s="600"/>
      <c r="M14" s="600"/>
      <c r="N14" s="600"/>
      <c r="O14" s="600"/>
      <c r="P14" s="601"/>
      <c r="Q14" s="120"/>
      <c r="R14" s="391"/>
      <c r="S14" s="645"/>
      <c r="T14" s="391"/>
      <c r="U14" s="219"/>
      <c r="V14" s="219"/>
      <c r="AA14" s="381" t="str">
        <f>'DonnesP-Sajade'!C22</f>
        <v>MONTAGNA 05 Gris clair</v>
      </c>
      <c r="AB14" s="382">
        <f>'DonnesP-Sajade'!E22</f>
        <v>53.392499999999998</v>
      </c>
      <c r="AC14" s="173"/>
      <c r="AD14" s="354" t="s">
        <v>708</v>
      </c>
      <c r="AE14" s="228"/>
      <c r="AI14" s="228"/>
      <c r="AM14" s="173"/>
      <c r="AN14" s="173"/>
      <c r="AO14" s="173"/>
      <c r="AP14" s="173"/>
      <c r="AQ14" s="173"/>
      <c r="AR14" s="173"/>
      <c r="AS14" s="173"/>
      <c r="AT14" s="181"/>
      <c r="AU14" s="181"/>
      <c r="AV14" s="181"/>
      <c r="AW14" s="180"/>
      <c r="AX14" s="180"/>
      <c r="AY14" s="180"/>
      <c r="AZ14" s="180"/>
      <c r="BA14" s="180"/>
      <c r="BB14" s="180"/>
      <c r="BC14" s="180"/>
      <c r="BD14" s="180"/>
      <c r="BE14" s="180"/>
      <c r="BF14" s="180"/>
      <c r="BG14" s="180"/>
      <c r="BH14" s="180"/>
    </row>
    <row r="15" spans="1:60" x14ac:dyDescent="0.2">
      <c r="A15" s="7"/>
      <c r="B15" s="7"/>
      <c r="C15" s="117"/>
      <c r="D15" s="118"/>
      <c r="E15" s="118"/>
      <c r="F15" s="119"/>
      <c r="G15" s="119"/>
      <c r="H15" s="119"/>
      <c r="I15" s="119"/>
      <c r="J15" s="118"/>
      <c r="K15" s="118"/>
      <c r="L15" s="118"/>
      <c r="M15" s="118"/>
      <c r="N15" s="118"/>
      <c r="O15" s="118"/>
      <c r="P15" s="118"/>
      <c r="Q15" s="120"/>
      <c r="R15" s="391"/>
      <c r="S15" s="645"/>
      <c r="T15" s="391"/>
      <c r="U15" s="219"/>
      <c r="V15" s="219"/>
      <c r="AA15" s="381" t="str">
        <f>'DonnesP-Sajade'!C23</f>
        <v>MONTAGNA 06 Anthraite</v>
      </c>
      <c r="AB15" s="382">
        <f>'DonnesP-Sajade'!E23</f>
        <v>53.392499999999998</v>
      </c>
      <c r="AC15" s="173"/>
      <c r="AD15" s="354" t="s">
        <v>709</v>
      </c>
      <c r="AE15" s="360" t="s">
        <v>685</v>
      </c>
      <c r="AF15" s="360" t="s">
        <v>689</v>
      </c>
      <c r="AG15" s="360" t="s">
        <v>692</v>
      </c>
      <c r="AH15" s="360" t="s">
        <v>695</v>
      </c>
      <c r="AI15" s="360" t="s">
        <v>698</v>
      </c>
      <c r="AK15" s="360" t="s">
        <v>701</v>
      </c>
      <c r="AL15" s="361" t="s">
        <v>710</v>
      </c>
      <c r="AM15" s="173"/>
      <c r="AN15" s="173"/>
      <c r="AO15" s="173"/>
      <c r="AP15" s="173"/>
      <c r="AQ15" s="173"/>
      <c r="AR15" s="173"/>
      <c r="AS15" s="173"/>
      <c r="AT15" s="181"/>
      <c r="AU15" s="181"/>
      <c r="AV15" s="181"/>
      <c r="AW15" s="180"/>
      <c r="AX15" s="180"/>
      <c r="AY15" s="180"/>
      <c r="AZ15" s="180"/>
      <c r="BA15" s="180"/>
      <c r="BB15" s="180"/>
      <c r="BC15" s="180"/>
      <c r="BD15" s="180"/>
      <c r="BE15" s="180"/>
      <c r="BF15" s="180"/>
      <c r="BG15" s="180"/>
      <c r="BH15" s="180"/>
    </row>
    <row r="16" spans="1:60" ht="5.0999999999999996" customHeight="1" thickBot="1" x14ac:dyDescent="0.25">
      <c r="A16" s="7"/>
      <c r="B16" s="7"/>
      <c r="C16" s="122"/>
      <c r="D16" s="123"/>
      <c r="E16" s="123"/>
      <c r="F16" s="124"/>
      <c r="G16" s="124"/>
      <c r="H16" s="124"/>
      <c r="I16" s="124"/>
      <c r="J16" s="123"/>
      <c r="K16" s="123"/>
      <c r="L16" s="123"/>
      <c r="M16" s="123"/>
      <c r="N16" s="123"/>
      <c r="O16" s="123"/>
      <c r="P16" s="123"/>
      <c r="Q16" s="125"/>
      <c r="R16" s="391"/>
      <c r="S16" s="645"/>
      <c r="T16" s="391"/>
      <c r="U16" s="219"/>
      <c r="V16" s="219"/>
      <c r="AA16" s="383" t="e">
        <f>'DonnesP-Sajade'!#REF!</f>
        <v>#REF!</v>
      </c>
      <c r="AB16" s="384" t="e">
        <f>'DonnesP-Sajade'!#REF!</f>
        <v>#REF!</v>
      </c>
      <c r="AC16" s="173"/>
      <c r="AD16" s="354" t="s">
        <v>711</v>
      </c>
      <c r="AE16" s="362" t="s">
        <v>712</v>
      </c>
      <c r="AF16" s="363" t="s">
        <v>476</v>
      </c>
      <c r="AG16" s="364" t="s">
        <v>692</v>
      </c>
      <c r="AH16" s="365" t="s">
        <v>695</v>
      </c>
      <c r="AI16" s="231" t="s">
        <v>713</v>
      </c>
      <c r="AJ16" s="232"/>
      <c r="AK16" s="233"/>
      <c r="AL16" s="234"/>
      <c r="AM16" s="173"/>
      <c r="AN16" s="173"/>
      <c r="AO16" s="173"/>
      <c r="AP16" s="173"/>
      <c r="AQ16" s="173"/>
      <c r="AR16" s="173"/>
      <c r="AS16" s="173"/>
      <c r="AT16" s="181"/>
      <c r="AU16" s="181"/>
      <c r="AV16" s="181"/>
      <c r="AW16" s="180"/>
      <c r="AX16" s="180"/>
      <c r="AY16" s="180"/>
      <c r="AZ16" s="180"/>
      <c r="BA16" s="180"/>
      <c r="BB16" s="180"/>
      <c r="BC16" s="180"/>
      <c r="BD16" s="180"/>
      <c r="BE16" s="180"/>
      <c r="BF16" s="180"/>
      <c r="BG16" s="180"/>
      <c r="BH16" s="180"/>
    </row>
    <row r="17" spans="1:60" ht="15.75" thickBot="1" x14ac:dyDescent="0.25">
      <c r="A17" s="7"/>
      <c r="B17" s="7"/>
      <c r="C17" s="126"/>
      <c r="D17" s="127" t="s">
        <v>714</v>
      </c>
      <c r="E17" s="128" t="s">
        <v>465</v>
      </c>
      <c r="F17" s="72"/>
      <c r="G17" s="72"/>
      <c r="H17" s="72"/>
      <c r="I17" s="129"/>
      <c r="J17" s="130"/>
      <c r="K17" s="647" t="s">
        <v>715</v>
      </c>
      <c r="L17" s="647"/>
      <c r="M17" s="647"/>
      <c r="N17" s="648"/>
      <c r="O17" s="131"/>
      <c r="P17" s="132" t="s">
        <v>488</v>
      </c>
      <c r="Q17" s="133"/>
      <c r="R17" s="393"/>
      <c r="S17" s="645"/>
      <c r="T17" s="393"/>
      <c r="U17" s="235"/>
      <c r="V17" s="235"/>
      <c r="AA17" s="379" t="str">
        <f>'DonnesP-Sajade'!C29</f>
        <v>ALISHA 4 blanc, brun, or</v>
      </c>
      <c r="AB17" s="380">
        <f>'DonnesP-Sajade'!E29</f>
        <v>62.28</v>
      </c>
      <c r="AC17" s="173"/>
      <c r="AD17" s="354" t="s">
        <v>716</v>
      </c>
      <c r="AE17" s="366">
        <f t="shared" ref="AE17:AE19" si="0">SUMPRODUCT((nom=AF17)*1)-SUMPRODUCT((AF18:AF84=AF17)*1)</f>
        <v>1</v>
      </c>
      <c r="AF17" s="367" t="s">
        <v>681</v>
      </c>
      <c r="AG17" s="367" t="s">
        <v>717</v>
      </c>
      <c r="AH17" s="217">
        <v>1</v>
      </c>
      <c r="AI17" s="368" t="str">
        <f t="shared" ref="AI17:AI19" si="1">IF(SUMPRODUCT((nom=AF17)*(nom=choix_nom)*(Prépa=AG17))-SUMPRODUCT((AF18:AF84=AF17)*(AF18:AF84=choix_nom)*(AG18:AG84=AG17))&gt;0,AG17,"")</f>
        <v/>
      </c>
      <c r="AJ17" s="369" t="str">
        <f>IF(AI17="","",IF(ISERROR(INDEX(AJ$16:AJ16,MATCH(AI17,AI$16:AI16,0))),MAX(AJ$16:AJ16)+1,INDEX(AJ$16:AJ16,MATCH(AI17,AI$16:AI16,0))))</f>
        <v/>
      </c>
      <c r="AK17" s="370" t="str">
        <f>IF(MIN(AJ17:AJ84)&gt;0,MIN(AJ17:AJ84),"")</f>
        <v/>
      </c>
      <c r="AL17" s="368" t="str">
        <f t="shared" ref="AL17:AL48" si="2">IF(AK17="","",INDEX(ANNULNB3,MATCH(AK17,$AJ$17:$AJ$84,0)))</f>
        <v/>
      </c>
      <c r="AM17" s="173"/>
      <c r="AN17" s="173"/>
      <c r="AO17" s="173"/>
      <c r="AP17" s="173"/>
      <c r="AQ17" s="173"/>
      <c r="AR17" s="173"/>
      <c r="AS17" s="173"/>
      <c r="AT17" s="181"/>
      <c r="AU17" s="181"/>
      <c r="AV17" s="181"/>
      <c r="AW17" s="180"/>
      <c r="AX17" s="180"/>
      <c r="AY17" s="180"/>
      <c r="AZ17" s="180"/>
      <c r="BA17" s="180"/>
      <c r="BB17" s="180"/>
      <c r="BC17" s="180"/>
      <c r="BD17" s="180"/>
      <c r="BE17" s="180"/>
      <c r="BF17" s="180"/>
      <c r="BG17" s="180"/>
      <c r="BH17" s="180"/>
    </row>
    <row r="18" spans="1:60" ht="13.5" thickBot="1" x14ac:dyDescent="0.25">
      <c r="A18" s="7"/>
      <c r="B18" s="7"/>
      <c r="C18" s="122"/>
      <c r="D18" s="123"/>
      <c r="E18" s="123"/>
      <c r="F18" s="124"/>
      <c r="G18" s="124"/>
      <c r="H18" s="124"/>
      <c r="I18" s="124"/>
      <c r="J18" s="123"/>
      <c r="K18" s="123"/>
      <c r="L18" s="123"/>
      <c r="M18" s="123"/>
      <c r="N18" s="123"/>
      <c r="O18" s="123"/>
      <c r="P18" s="123"/>
      <c r="Q18" s="125"/>
      <c r="R18" s="391"/>
      <c r="S18" s="645"/>
      <c r="T18" s="391"/>
      <c r="U18" s="236"/>
      <c r="V18" s="236"/>
      <c r="AA18" s="381" t="str">
        <f>'DonnesP-Sajade'!C31</f>
        <v>CELINA Ocre Clair</v>
      </c>
      <c r="AB18" s="382">
        <f>'DonnesP-Sajade'!E31</f>
        <v>61.604999999999997</v>
      </c>
      <c r="AC18" s="173"/>
      <c r="AD18" s="354" t="s">
        <v>718</v>
      </c>
      <c r="AE18" s="371">
        <f t="shared" si="0"/>
        <v>1</v>
      </c>
      <c r="AF18" s="372" t="s">
        <v>684</v>
      </c>
      <c r="AG18" s="372" t="s">
        <v>719</v>
      </c>
      <c r="AH18" s="217">
        <v>1</v>
      </c>
      <c r="AI18" s="373" t="str">
        <f t="shared" si="1"/>
        <v/>
      </c>
      <c r="AJ18" s="374" t="str">
        <f>IF(AI18="","",IF(ISERROR(INDEX(AJ$16:AJ17,MATCH(AI18,AI$16:AI17,0))),MAX(AJ$16:AJ17)+1,INDEX(AJ$16:AJ17,MATCH(AI18,AI$16:AI17,0))))</f>
        <v/>
      </c>
      <c r="AK18" s="374" t="str">
        <f t="shared" ref="AK18:AK81" si="3">IF(AK17="","",IF(AK17=MAX($AJ$17:$AJ$84),"",AK17+1))</f>
        <v/>
      </c>
      <c r="AL18" s="373" t="str">
        <f t="shared" si="2"/>
        <v/>
      </c>
      <c r="AM18" s="173"/>
      <c r="AN18" s="173"/>
      <c r="AO18" s="173"/>
      <c r="AP18" s="173"/>
      <c r="AQ18" s="173"/>
      <c r="AR18" s="173"/>
      <c r="AS18" s="173"/>
      <c r="AT18" s="181"/>
      <c r="AU18" s="181"/>
      <c r="AV18" s="181"/>
      <c r="AW18" s="180"/>
      <c r="AX18" s="180"/>
      <c r="AY18" s="180"/>
      <c r="AZ18" s="180"/>
      <c r="BA18" s="180"/>
      <c r="BB18" s="180"/>
      <c r="BC18" s="180"/>
      <c r="BD18" s="180"/>
      <c r="BE18" s="180"/>
      <c r="BF18" s="180"/>
      <c r="BG18" s="180"/>
      <c r="BH18" s="180"/>
    </row>
    <row r="19" spans="1:60" ht="13.5" thickBot="1" x14ac:dyDescent="0.25">
      <c r="A19" s="7"/>
      <c r="B19" s="7"/>
      <c r="C19" s="122"/>
      <c r="D19" s="123" t="s">
        <v>720</v>
      </c>
      <c r="E19" s="134" t="s">
        <v>212</v>
      </c>
      <c r="F19" s="124"/>
      <c r="G19" s="124"/>
      <c r="H19" s="124"/>
      <c r="I19" s="124" t="s">
        <v>721</v>
      </c>
      <c r="J19" s="642"/>
      <c r="K19" s="643"/>
      <c r="L19" s="132" t="s">
        <v>722</v>
      </c>
      <c r="M19" s="123"/>
      <c r="N19" s="135" t="s">
        <v>723</v>
      </c>
      <c r="O19" s="131"/>
      <c r="P19" s="132" t="s">
        <v>722</v>
      </c>
      <c r="Q19" s="136"/>
      <c r="R19" s="394"/>
      <c r="S19" s="646"/>
      <c r="T19" s="394"/>
      <c r="W19" s="237">
        <f>J19*O19</f>
        <v>0</v>
      </c>
      <c r="X19" s="236" t="s">
        <v>488</v>
      </c>
      <c r="AA19" s="381" t="str">
        <f>'DonnesP-Sajade'!C32</f>
        <v>DIANA Blanc base</v>
      </c>
      <c r="AB19" s="382">
        <f>'DonnesP-Sajade'!E32</f>
        <v>43.964999999999996</v>
      </c>
      <c r="AC19" s="173"/>
      <c r="AD19" s="354" t="s">
        <v>724</v>
      </c>
      <c r="AE19" s="371">
        <f t="shared" si="0"/>
        <v>1</v>
      </c>
      <c r="AF19" s="372" t="s">
        <v>688</v>
      </c>
      <c r="AG19" s="372" t="s">
        <v>725</v>
      </c>
      <c r="AH19" s="217">
        <v>1</v>
      </c>
      <c r="AI19" s="373" t="str">
        <f t="shared" si="1"/>
        <v/>
      </c>
      <c r="AJ19" s="374" t="str">
        <f>IF(AI19="","",IF(ISERROR(INDEX(AJ$16:AJ18,MATCH(AI19,AI$16:AI18,0))),MAX(AJ$16:AJ18)+1,INDEX(AJ$16:AJ18,MATCH(AI19,AI$16:AI18,0))))</f>
        <v/>
      </c>
      <c r="AK19" s="374" t="str">
        <f t="shared" si="3"/>
        <v/>
      </c>
      <c r="AL19" s="373" t="str">
        <f t="shared" si="2"/>
        <v/>
      </c>
      <c r="AM19" s="173"/>
      <c r="AN19" s="173"/>
      <c r="AO19" s="173"/>
      <c r="AP19" s="173"/>
      <c r="AQ19" s="173"/>
      <c r="AR19" s="173"/>
      <c r="AS19" s="173"/>
      <c r="AT19" s="181"/>
      <c r="AU19" s="181"/>
      <c r="AV19" s="181"/>
      <c r="AW19" s="180"/>
      <c r="AX19" s="180"/>
      <c r="AY19" s="180"/>
      <c r="AZ19" s="180"/>
      <c r="BA19" s="180"/>
      <c r="BB19" s="180"/>
      <c r="BC19" s="180"/>
      <c r="BD19" s="180"/>
      <c r="BE19" s="180"/>
      <c r="BF19" s="180"/>
      <c r="BG19" s="180"/>
      <c r="BH19" s="180"/>
    </row>
    <row r="20" spans="1:60" ht="13.5" thickBot="1" x14ac:dyDescent="0.25">
      <c r="A20" s="7"/>
      <c r="B20" s="7"/>
      <c r="C20" s="122"/>
      <c r="D20" s="123"/>
      <c r="E20" s="123"/>
      <c r="F20" s="124"/>
      <c r="G20" s="124"/>
      <c r="H20" s="124"/>
      <c r="I20" s="124"/>
      <c r="J20" s="123"/>
      <c r="K20" s="123"/>
      <c r="L20" s="123"/>
      <c r="M20" s="123"/>
      <c r="N20" s="135"/>
      <c r="O20" s="123"/>
      <c r="P20" s="123"/>
      <c r="Q20" s="136"/>
      <c r="R20" s="394"/>
      <c r="S20" s="394"/>
      <c r="T20" s="394"/>
      <c r="U20" s="236"/>
      <c r="V20" s="236"/>
      <c r="AA20" s="381" t="str">
        <f>'DonnesP-Sajade'!C33</f>
        <v>PRINTEMPS 05 Beige, effets rouge/or</v>
      </c>
      <c r="AB20" s="382">
        <f>'DonnesP-Sajade'!E33</f>
        <v>52.335000000000001</v>
      </c>
      <c r="AC20" s="173"/>
      <c r="AD20" s="354" t="s">
        <v>726</v>
      </c>
      <c r="AE20" s="371">
        <f t="shared" ref="AE20:AE51" si="4">SUMPRODUCT((nom=AF20)*1)-SUMPRODUCT((AF21:AF88=AF20)*1)</f>
        <v>1</v>
      </c>
      <c r="AF20" s="372" t="s">
        <v>691</v>
      </c>
      <c r="AG20" s="372" t="s">
        <v>727</v>
      </c>
      <c r="AH20" s="217">
        <v>1</v>
      </c>
      <c r="AI20" s="373" t="str">
        <f t="shared" ref="AI20:AI51" si="5">IF(SUMPRODUCT((nom=AF20)*(nom=choix_nom)*(Prépa=AG20))-SUMPRODUCT((AF21:AF88=AF20)*(AF21:AF88=choix_nom)*(AG21:AG88=AG20))&gt;0,AG20,"")</f>
        <v/>
      </c>
      <c r="AJ20" s="374" t="str">
        <f>IF(AI20="","",IF(ISERROR(INDEX(AJ$16:AJ19,MATCH(AI20,AI$16:AI19,0))),MAX(AJ$16:AJ19)+1,INDEX(AJ$16:AJ19,MATCH(AI20,AI$16:AI19,0))))</f>
        <v/>
      </c>
      <c r="AK20" s="374" t="str">
        <f t="shared" si="3"/>
        <v/>
      </c>
      <c r="AL20" s="373" t="str">
        <f t="shared" si="2"/>
        <v/>
      </c>
      <c r="AM20" s="173"/>
      <c r="AN20" s="173"/>
      <c r="AO20" s="173"/>
      <c r="AP20" s="173"/>
      <c r="AQ20" s="173"/>
      <c r="AR20" s="173"/>
      <c r="AS20" s="173"/>
      <c r="AT20" s="181"/>
      <c r="AU20" s="181"/>
      <c r="AV20" s="181"/>
      <c r="AW20" s="180"/>
      <c r="AX20" s="180"/>
      <c r="AY20" s="180"/>
      <c r="AZ20" s="180"/>
      <c r="BA20" s="180"/>
      <c r="BB20" s="180"/>
      <c r="BC20" s="180"/>
      <c r="BD20" s="180"/>
      <c r="BE20" s="180"/>
      <c r="BF20" s="180"/>
      <c r="BG20" s="180"/>
      <c r="BH20" s="180"/>
    </row>
    <row r="21" spans="1:60" ht="13.5" thickBot="1" x14ac:dyDescent="0.25">
      <c r="A21" s="7"/>
      <c r="B21" s="7"/>
      <c r="C21" s="122"/>
      <c r="D21" s="123" t="s">
        <v>728</v>
      </c>
      <c r="E21" s="134" t="s">
        <v>212</v>
      </c>
      <c r="F21" s="124"/>
      <c r="G21" s="124"/>
      <c r="H21" s="124"/>
      <c r="I21" s="124" t="s">
        <v>721</v>
      </c>
      <c r="J21" s="642"/>
      <c r="K21" s="643"/>
      <c r="L21" s="132" t="s">
        <v>722</v>
      </c>
      <c r="M21" s="123"/>
      <c r="N21" s="135" t="s">
        <v>729</v>
      </c>
      <c r="O21" s="131"/>
      <c r="P21" s="132" t="s">
        <v>722</v>
      </c>
      <c r="Q21" s="136"/>
      <c r="R21" s="394"/>
      <c r="S21" s="399" t="s">
        <v>1169</v>
      </c>
      <c r="T21" s="394"/>
      <c r="W21" s="237">
        <f>J21*O21</f>
        <v>0</v>
      </c>
      <c r="X21" s="236" t="s">
        <v>488</v>
      </c>
      <c r="AA21" s="381" t="str">
        <f>'DonnesP-Sajade'!C34</f>
        <v>GRACE 06 Bleu Polaire</v>
      </c>
      <c r="AB21" s="382">
        <f>'DonnesP-Sajade'!E34</f>
        <v>56.047499999999999</v>
      </c>
      <c r="AC21" s="173"/>
      <c r="AD21" s="354" t="s">
        <v>730</v>
      </c>
      <c r="AE21" s="371">
        <f t="shared" si="4"/>
        <v>1</v>
      </c>
      <c r="AF21" s="372" t="s">
        <v>694</v>
      </c>
      <c r="AG21" s="372" t="s">
        <v>731</v>
      </c>
      <c r="AH21" s="217">
        <v>1</v>
      </c>
      <c r="AI21" s="373" t="str">
        <f t="shared" si="5"/>
        <v/>
      </c>
      <c r="AJ21" s="374" t="str">
        <f>IF(AI21="","",IF(ISERROR(INDEX(AJ$16:AJ20,MATCH(AI21,AI$16:AI20,0))),MAX(AJ$16:AJ20)+1,INDEX(AJ$16:AJ20,MATCH(AI21,AI$16:AI20,0))))</f>
        <v/>
      </c>
      <c r="AK21" s="374" t="str">
        <f t="shared" si="3"/>
        <v/>
      </c>
      <c r="AL21" s="373" t="str">
        <f t="shared" si="2"/>
        <v/>
      </c>
      <c r="AM21" s="173"/>
      <c r="AN21" s="173"/>
      <c r="AO21" s="173"/>
      <c r="AP21" s="173"/>
      <c r="AQ21" s="173"/>
      <c r="AR21" s="173"/>
      <c r="AS21" s="173"/>
      <c r="AT21" s="181"/>
      <c r="AU21" s="181"/>
      <c r="AV21" s="181"/>
      <c r="AW21" s="180"/>
      <c r="AX21" s="180"/>
      <c r="AY21" s="180"/>
      <c r="AZ21" s="180"/>
      <c r="BA21" s="180"/>
      <c r="BB21" s="180"/>
      <c r="BC21" s="180"/>
      <c r="BD21" s="180"/>
      <c r="BE21" s="180"/>
      <c r="BF21" s="180"/>
      <c r="BG21" s="180"/>
      <c r="BH21" s="180"/>
    </row>
    <row r="22" spans="1:60" ht="15" x14ac:dyDescent="0.2">
      <c r="A22" s="7"/>
      <c r="B22" s="7"/>
      <c r="C22" s="122"/>
      <c r="D22" s="123"/>
      <c r="E22" s="114"/>
      <c r="F22" s="137" t="b">
        <f>E21=""</f>
        <v>0</v>
      </c>
      <c r="G22" s="138"/>
      <c r="H22" s="124"/>
      <c r="I22" s="124"/>
      <c r="J22" s="139"/>
      <c r="K22" s="139"/>
      <c r="L22" s="123"/>
      <c r="M22" s="123"/>
      <c r="N22" s="123"/>
      <c r="O22" s="123"/>
      <c r="P22" s="139"/>
      <c r="Q22" s="125"/>
      <c r="R22" s="391"/>
      <c r="S22" s="644"/>
      <c r="T22" s="391"/>
      <c r="U22" s="238"/>
      <c r="V22" s="236"/>
      <c r="AA22" s="381" t="str">
        <f>'DonnesP-Sajade'!C35</f>
        <v>GRACE 07A1 Sable, beige</v>
      </c>
      <c r="AB22" s="382">
        <f>'DonnesP-Sajade'!E35</f>
        <v>56.047499999999999</v>
      </c>
      <c r="AC22" s="173"/>
      <c r="AD22" s="354" t="s">
        <v>732</v>
      </c>
      <c r="AE22" s="371">
        <f t="shared" si="4"/>
        <v>1</v>
      </c>
      <c r="AF22" s="372" t="s">
        <v>697</v>
      </c>
      <c r="AG22" s="372" t="s">
        <v>733</v>
      </c>
      <c r="AH22" s="217">
        <v>1</v>
      </c>
      <c r="AI22" s="373" t="str">
        <f t="shared" si="5"/>
        <v/>
      </c>
      <c r="AJ22" s="374" t="str">
        <f>IF(AI22="","",IF(ISERROR(INDEX(AJ$16:AJ21,MATCH(AI22,AI$16:AI21,0))),MAX(AJ$16:AJ21)+1,INDEX(AJ$16:AJ21,MATCH(AI22,AI$16:AI21,0))))</f>
        <v/>
      </c>
      <c r="AK22" s="374" t="str">
        <f t="shared" si="3"/>
        <v/>
      </c>
      <c r="AL22" s="373" t="str">
        <f t="shared" si="2"/>
        <v/>
      </c>
      <c r="AM22" s="173"/>
      <c r="AN22" s="173"/>
      <c r="AO22" s="173"/>
      <c r="AP22" s="173"/>
      <c r="AQ22" s="173"/>
      <c r="AR22" s="173"/>
      <c r="AS22" s="173"/>
      <c r="AT22" s="181"/>
      <c r="AU22" s="181"/>
      <c r="AV22" s="181"/>
      <c r="AW22" s="180"/>
      <c r="AX22" s="180"/>
      <c r="AY22" s="180"/>
      <c r="AZ22" s="180"/>
      <c r="BA22" s="180"/>
      <c r="BB22" s="180"/>
      <c r="BC22" s="180"/>
      <c r="BD22" s="180"/>
      <c r="BE22" s="180"/>
      <c r="BF22" s="180"/>
      <c r="BG22" s="180"/>
      <c r="BH22" s="180"/>
    </row>
    <row r="23" spans="1:60" ht="15" x14ac:dyDescent="0.2">
      <c r="A23" s="7"/>
      <c r="B23" s="7"/>
      <c r="C23" s="126"/>
      <c r="D23" s="140" t="s">
        <v>734</v>
      </c>
      <c r="E23" s="114"/>
      <c r="F23" s="137" t="b">
        <f>ISBLANK(E21)</f>
        <v>0</v>
      </c>
      <c r="G23" s="138"/>
      <c r="H23" s="129"/>
      <c r="I23" s="129"/>
      <c r="J23" s="130"/>
      <c r="K23" s="130"/>
      <c r="L23" s="130"/>
      <c r="M23" s="130"/>
      <c r="N23" s="130"/>
      <c r="O23" s="130"/>
      <c r="P23" s="130"/>
      <c r="Q23" s="133"/>
      <c r="R23" s="393"/>
      <c r="S23" s="645"/>
      <c r="T23" s="393"/>
      <c r="U23" s="235"/>
      <c r="V23" s="235"/>
      <c r="AA23" s="381" t="str">
        <f>'DonnesP-Sajade'!C36</f>
        <v>GRACE 10A1 blanc, sable</v>
      </c>
      <c r="AB23" s="382">
        <f>'DonnesP-Sajade'!E36</f>
        <v>56.047499999999999</v>
      </c>
      <c r="AC23" s="173"/>
      <c r="AD23" s="354" t="s">
        <v>735</v>
      </c>
      <c r="AE23" s="371">
        <f t="shared" si="4"/>
        <v>1</v>
      </c>
      <c r="AF23" s="372" t="s">
        <v>700</v>
      </c>
      <c r="AG23" s="372" t="s">
        <v>736</v>
      </c>
      <c r="AH23" s="217">
        <v>2</v>
      </c>
      <c r="AI23" s="373" t="str">
        <f t="shared" si="5"/>
        <v/>
      </c>
      <c r="AJ23" s="374" t="str">
        <f>IF(AI23="","",IF(ISERROR(INDEX(AJ$16:AJ22,MATCH(AI23,AI$16:AI22,0))),MAX(AJ$16:AJ22)+1,INDEX(AJ$16:AJ22,MATCH(AI23,AI$16:AI22,0))))</f>
        <v/>
      </c>
      <c r="AK23" s="374" t="str">
        <f t="shared" si="3"/>
        <v/>
      </c>
      <c r="AL23" s="373" t="str">
        <f t="shared" si="2"/>
        <v/>
      </c>
      <c r="AM23" s="173"/>
      <c r="AN23" s="173"/>
      <c r="AO23" s="173"/>
      <c r="AP23" s="173"/>
      <c r="AQ23" s="173"/>
      <c r="AR23" s="173"/>
      <c r="AS23" s="173"/>
      <c r="AT23" s="181"/>
      <c r="AU23" s="181"/>
      <c r="AV23" s="181"/>
      <c r="AW23" s="180"/>
      <c r="AX23" s="180"/>
      <c r="AY23" s="180"/>
      <c r="AZ23" s="180"/>
      <c r="BA23" s="180"/>
      <c r="BB23" s="180"/>
      <c r="BC23" s="180"/>
      <c r="BD23" s="180"/>
      <c r="BE23" s="180"/>
      <c r="BF23" s="180"/>
      <c r="BG23" s="180"/>
      <c r="BH23" s="180"/>
    </row>
    <row r="24" spans="1:60" ht="5.0999999999999996" customHeight="1" thickBot="1" x14ac:dyDescent="0.25">
      <c r="A24" s="7"/>
      <c r="B24" s="7"/>
      <c r="C24" s="122"/>
      <c r="D24" s="123"/>
      <c r="E24" s="123"/>
      <c r="F24" s="124"/>
      <c r="G24" s="124"/>
      <c r="H24" s="124"/>
      <c r="I24" s="124"/>
      <c r="J24" s="123"/>
      <c r="K24" s="123"/>
      <c r="L24" s="123"/>
      <c r="M24" s="123"/>
      <c r="N24" s="123"/>
      <c r="O24" s="123"/>
      <c r="P24" s="123"/>
      <c r="Q24" s="125"/>
      <c r="R24" s="391"/>
      <c r="S24" s="645"/>
      <c r="T24" s="391"/>
      <c r="U24" s="237">
        <v>0.15</v>
      </c>
      <c r="V24" s="236"/>
      <c r="AA24" s="381" t="str">
        <f>'DonnesP-Sajade'!C37</f>
        <v>GRACE 11 Antracite</v>
      </c>
      <c r="AB24" s="382">
        <f>'DonnesP-Sajade'!E37</f>
        <v>56.047499999999999</v>
      </c>
      <c r="AC24" s="173"/>
      <c r="AD24" s="354" t="s">
        <v>737</v>
      </c>
      <c r="AE24" s="371">
        <f t="shared" si="4"/>
        <v>1</v>
      </c>
      <c r="AF24" s="372" t="s">
        <v>703</v>
      </c>
      <c r="AG24" s="372" t="s">
        <v>738</v>
      </c>
      <c r="AH24" s="217">
        <v>2</v>
      </c>
      <c r="AI24" s="373" t="str">
        <f t="shared" si="5"/>
        <v/>
      </c>
      <c r="AJ24" s="374" t="str">
        <f>IF(AI24="","",IF(ISERROR(INDEX(AJ$16:AJ23,MATCH(AI24,AI$16:AI23,0))),MAX(AJ$16:AJ23)+1,INDEX(AJ$16:AJ23,MATCH(AI24,AI$16:AI23,0))))</f>
        <v/>
      </c>
      <c r="AK24" s="374" t="str">
        <f t="shared" si="3"/>
        <v/>
      </c>
      <c r="AL24" s="373" t="str">
        <f t="shared" si="2"/>
        <v/>
      </c>
      <c r="AM24" s="173"/>
      <c r="AN24" s="173"/>
      <c r="AO24" s="173"/>
      <c r="AP24" s="173"/>
      <c r="AQ24" s="173"/>
      <c r="AR24" s="173"/>
      <c r="AS24" s="173"/>
      <c r="AT24" s="181"/>
      <c r="AU24" s="181"/>
      <c r="AV24" s="181"/>
      <c r="AW24" s="180"/>
      <c r="AX24" s="180"/>
      <c r="AY24" s="180"/>
      <c r="AZ24" s="180"/>
      <c r="BA24" s="180"/>
      <c r="BB24" s="180"/>
      <c r="BC24" s="180"/>
      <c r="BD24" s="180"/>
      <c r="BE24" s="180"/>
      <c r="BF24" s="180"/>
      <c r="BG24" s="180"/>
      <c r="BH24" s="180"/>
    </row>
    <row r="25" spans="1:60" ht="13.5" thickBot="1" x14ac:dyDescent="0.25">
      <c r="A25" s="7"/>
      <c r="B25" s="7"/>
      <c r="C25" s="122"/>
      <c r="D25" s="123" t="s">
        <v>739</v>
      </c>
      <c r="E25" s="141" t="s">
        <v>740</v>
      </c>
      <c r="F25" s="142"/>
      <c r="G25" s="143" t="s">
        <v>493</v>
      </c>
      <c r="H25" s="124"/>
      <c r="I25" s="124" t="s">
        <v>723</v>
      </c>
      <c r="J25" s="642"/>
      <c r="K25" s="643"/>
      <c r="L25" s="132" t="s">
        <v>722</v>
      </c>
      <c r="M25" s="135" t="s">
        <v>729</v>
      </c>
      <c r="N25" s="123"/>
      <c r="O25" s="131"/>
      <c r="P25" s="132" t="s">
        <v>722</v>
      </c>
      <c r="Q25" s="144"/>
      <c r="R25" s="395"/>
      <c r="S25" s="645"/>
      <c r="T25" s="395"/>
      <c r="U25" s="239"/>
      <c r="V25" s="240"/>
      <c r="W25" s="241">
        <f>F25*J25*O25</f>
        <v>0</v>
      </c>
      <c r="X25" s="242" t="s">
        <v>488</v>
      </c>
      <c r="AA25" s="381" t="str">
        <f>'DonnesP-Sajade'!C38</f>
        <v>AUTOMNE 01 Saumon</v>
      </c>
      <c r="AB25" s="382">
        <f>'DonnesP-Sajade'!E38</f>
        <v>51.052500000000002</v>
      </c>
      <c r="AC25" s="173"/>
      <c r="AD25" s="354" t="s">
        <v>741</v>
      </c>
      <c r="AE25" s="371">
        <f t="shared" si="4"/>
        <v>1</v>
      </c>
      <c r="AF25" s="372" t="s">
        <v>706</v>
      </c>
      <c r="AG25" s="372" t="s">
        <v>742</v>
      </c>
      <c r="AH25" s="217">
        <v>1</v>
      </c>
      <c r="AI25" s="373" t="str">
        <f t="shared" si="5"/>
        <v/>
      </c>
      <c r="AJ25" s="374" t="str">
        <f>IF(AI25="","",IF(ISERROR(INDEX(AJ$16:AJ24,MATCH(AI25,AI$16:AI24,0))),MAX(AJ$16:AJ24)+1,INDEX(AJ$16:AJ24,MATCH(AI25,AI$16:AI24,0))))</f>
        <v/>
      </c>
      <c r="AK25" s="374" t="str">
        <f t="shared" si="3"/>
        <v/>
      </c>
      <c r="AL25" s="373" t="str">
        <f t="shared" si="2"/>
        <v/>
      </c>
      <c r="AM25" s="173"/>
      <c r="AN25" s="173"/>
      <c r="AO25" s="173"/>
      <c r="AP25" s="173"/>
      <c r="AQ25" s="173"/>
      <c r="AR25" s="173"/>
      <c r="AS25" s="181"/>
      <c r="AT25" s="181"/>
      <c r="AU25" s="181"/>
      <c r="AV25" s="181"/>
      <c r="AW25" s="180"/>
      <c r="AX25" s="180"/>
      <c r="AY25" s="180"/>
      <c r="AZ25" s="180"/>
      <c r="BA25" s="180"/>
      <c r="BB25" s="180"/>
      <c r="BC25" s="180"/>
      <c r="BD25" s="180"/>
      <c r="BE25" s="180"/>
      <c r="BF25" s="180"/>
      <c r="BG25" s="180"/>
      <c r="BH25" s="180"/>
    </row>
    <row r="26" spans="1:60" ht="5.0999999999999996" customHeight="1" thickBot="1" x14ac:dyDescent="0.25">
      <c r="A26" s="7"/>
      <c r="B26" s="7"/>
      <c r="C26" s="122"/>
      <c r="D26" s="123"/>
      <c r="E26" s="135"/>
      <c r="F26" s="123"/>
      <c r="G26" s="123"/>
      <c r="H26" s="124"/>
      <c r="I26" s="124"/>
      <c r="J26" s="123"/>
      <c r="K26" s="123"/>
      <c r="L26" s="123"/>
      <c r="M26" s="135"/>
      <c r="N26" s="123"/>
      <c r="O26" s="123"/>
      <c r="P26" s="123"/>
      <c r="Q26" s="144"/>
      <c r="R26" s="395"/>
      <c r="S26" s="645"/>
      <c r="T26" s="395"/>
      <c r="U26" s="236"/>
      <c r="V26" s="236"/>
      <c r="AA26" s="381" t="str">
        <f>'DonnesP-Sajade'!C39</f>
        <v>AUTOMNE 02 Mandarine</v>
      </c>
      <c r="AB26" s="382">
        <f>'DonnesP-Sajade'!E39</f>
        <v>51.052500000000002</v>
      </c>
      <c r="AC26" s="173"/>
      <c r="AD26" s="354" t="s">
        <v>743</v>
      </c>
      <c r="AE26" s="371">
        <f t="shared" si="4"/>
        <v>1</v>
      </c>
      <c r="AF26" s="372" t="s">
        <v>707</v>
      </c>
      <c r="AG26" s="372" t="s">
        <v>744</v>
      </c>
      <c r="AH26" s="217">
        <v>1</v>
      </c>
      <c r="AI26" s="373" t="str">
        <f t="shared" si="5"/>
        <v/>
      </c>
      <c r="AJ26" s="374" t="str">
        <f>IF(AI26="","",IF(ISERROR(INDEX(AJ$16:AJ25,MATCH(AI26,AI$16:AI25,0))),MAX(AJ$16:AJ25)+1,INDEX(AJ$16:AJ25,MATCH(AI26,AI$16:AI25,0))))</f>
        <v/>
      </c>
      <c r="AK26" s="374" t="str">
        <f t="shared" si="3"/>
        <v/>
      </c>
      <c r="AL26" s="373" t="str">
        <f t="shared" si="2"/>
        <v/>
      </c>
      <c r="AM26" s="173"/>
      <c r="AN26" s="173"/>
      <c r="AO26" s="173"/>
      <c r="AP26" s="173"/>
      <c r="AQ26" s="173"/>
      <c r="AR26" s="173"/>
      <c r="AS26" s="173"/>
      <c r="AT26" s="181"/>
      <c r="AU26" s="181"/>
      <c r="AV26" s="181"/>
      <c r="AW26" s="180"/>
      <c r="AX26" s="180"/>
      <c r="AY26" s="180"/>
      <c r="AZ26" s="180"/>
      <c r="BA26" s="180"/>
      <c r="BB26" s="180"/>
      <c r="BC26" s="180"/>
      <c r="BD26" s="180"/>
      <c r="BE26" s="180"/>
      <c r="BF26" s="180"/>
      <c r="BG26" s="180"/>
      <c r="BH26" s="180"/>
    </row>
    <row r="27" spans="1:60" ht="13.5" thickBot="1" x14ac:dyDescent="0.25">
      <c r="A27" s="7"/>
      <c r="B27" s="7"/>
      <c r="C27" s="122"/>
      <c r="D27" s="123" t="s">
        <v>745</v>
      </c>
      <c r="E27" s="141" t="s">
        <v>740</v>
      </c>
      <c r="F27" s="142"/>
      <c r="G27" s="143" t="s">
        <v>493</v>
      </c>
      <c r="H27" s="124"/>
      <c r="I27" s="124" t="s">
        <v>723</v>
      </c>
      <c r="J27" s="642"/>
      <c r="K27" s="643"/>
      <c r="L27" s="132" t="s">
        <v>722</v>
      </c>
      <c r="M27" s="135" t="s">
        <v>729</v>
      </c>
      <c r="N27" s="123"/>
      <c r="O27" s="131"/>
      <c r="P27" s="132" t="s">
        <v>722</v>
      </c>
      <c r="Q27" s="144"/>
      <c r="R27" s="395"/>
      <c r="S27" s="645"/>
      <c r="T27" s="395"/>
      <c r="U27" s="239"/>
      <c r="V27" s="240"/>
      <c r="W27" s="241">
        <f>F27*J27*O27</f>
        <v>0</v>
      </c>
      <c r="X27" s="242" t="s">
        <v>488</v>
      </c>
      <c r="AA27" s="381" t="str">
        <f>'DonnesP-Sajade'!C40</f>
        <v>AUTOMNE 04 Abricot</v>
      </c>
      <c r="AB27" s="382">
        <f>'DonnesP-Sajade'!E40</f>
        <v>51.052500000000002</v>
      </c>
      <c r="AC27" s="173"/>
      <c r="AD27" s="354" t="s">
        <v>746</v>
      </c>
      <c r="AE27" s="371">
        <f t="shared" si="4"/>
        <v>1</v>
      </c>
      <c r="AF27" s="372" t="s">
        <v>708</v>
      </c>
      <c r="AG27" s="372" t="s">
        <v>747</v>
      </c>
      <c r="AH27" s="217">
        <v>1</v>
      </c>
      <c r="AI27" s="373" t="str">
        <f t="shared" si="5"/>
        <v/>
      </c>
      <c r="AJ27" s="374" t="str">
        <f>IF(AI27="","",IF(ISERROR(INDEX(AJ$16:AJ26,MATCH(AI27,AI$16:AI26,0))),MAX(AJ$16:AJ26)+1,INDEX(AJ$16:AJ26,MATCH(AI27,AI$16:AI26,0))))</f>
        <v/>
      </c>
      <c r="AK27" s="374" t="str">
        <f t="shared" si="3"/>
        <v/>
      </c>
      <c r="AL27" s="373" t="str">
        <f t="shared" si="2"/>
        <v/>
      </c>
      <c r="AM27" s="173"/>
      <c r="AN27" s="173"/>
      <c r="AO27" s="173"/>
      <c r="AP27" s="173"/>
      <c r="AQ27" s="173"/>
      <c r="AR27" s="173"/>
      <c r="AS27" s="173"/>
      <c r="AT27" s="181"/>
      <c r="AU27" s="181"/>
      <c r="AV27" s="181"/>
      <c r="AW27" s="180"/>
      <c r="AX27" s="180"/>
      <c r="AY27" s="180"/>
      <c r="AZ27" s="180"/>
      <c r="BA27" s="180"/>
      <c r="BB27" s="180"/>
      <c r="BC27" s="180"/>
      <c r="BD27" s="180"/>
      <c r="BE27" s="180"/>
      <c r="BF27" s="180"/>
      <c r="BG27" s="180"/>
      <c r="BH27" s="180"/>
    </row>
    <row r="28" spans="1:60" ht="5.0999999999999996" customHeight="1" thickBot="1" x14ac:dyDescent="0.25">
      <c r="A28" s="7"/>
      <c r="B28" s="7"/>
      <c r="C28" s="122"/>
      <c r="D28" s="123"/>
      <c r="E28" s="135"/>
      <c r="F28" s="123"/>
      <c r="G28" s="123"/>
      <c r="H28" s="124"/>
      <c r="I28" s="124"/>
      <c r="J28" s="123"/>
      <c r="K28" s="123"/>
      <c r="L28" s="123"/>
      <c r="M28" s="135"/>
      <c r="N28" s="123"/>
      <c r="O28" s="123"/>
      <c r="P28" s="123"/>
      <c r="Q28" s="144"/>
      <c r="R28" s="395"/>
      <c r="S28" s="645"/>
      <c r="T28" s="395"/>
      <c r="U28" s="236"/>
      <c r="V28" s="236"/>
      <c r="AA28" s="381" t="str">
        <f>'DonnesP-Sajade'!C41</f>
        <v>MONTAGNA 02 Gris Pastel</v>
      </c>
      <c r="AB28" s="382">
        <f>'DonnesP-Sajade'!E41</f>
        <v>53.392499999999998</v>
      </c>
      <c r="AC28" s="173"/>
      <c r="AD28" s="354" t="s">
        <v>748</v>
      </c>
      <c r="AE28" s="371">
        <f t="shared" si="4"/>
        <v>1</v>
      </c>
      <c r="AF28" s="372" t="s">
        <v>709</v>
      </c>
      <c r="AG28" s="372" t="s">
        <v>749</v>
      </c>
      <c r="AH28" s="217">
        <v>1</v>
      </c>
      <c r="AI28" s="373" t="str">
        <f t="shared" si="5"/>
        <v/>
      </c>
      <c r="AJ28" s="374" t="str">
        <f>IF(AI28="","",IF(ISERROR(INDEX(AJ$16:AJ27,MATCH(AI28,AI$16:AI27,0))),MAX(AJ$16:AJ27)+1,INDEX(AJ$16:AJ27,MATCH(AI28,AI$16:AI27,0))))</f>
        <v/>
      </c>
      <c r="AK28" s="374" t="str">
        <f t="shared" si="3"/>
        <v/>
      </c>
      <c r="AL28" s="373" t="str">
        <f t="shared" si="2"/>
        <v/>
      </c>
      <c r="AM28" s="173"/>
      <c r="AN28" s="173"/>
      <c r="AO28" s="173"/>
      <c r="AP28" s="173"/>
      <c r="AQ28" s="173"/>
      <c r="AR28" s="173"/>
      <c r="AS28" s="173"/>
      <c r="AT28" s="181"/>
      <c r="AU28" s="181"/>
      <c r="AV28" s="181"/>
      <c r="AW28" s="180"/>
      <c r="AX28" s="180"/>
      <c r="AY28" s="180"/>
      <c r="AZ28" s="180"/>
      <c r="BA28" s="180"/>
      <c r="BB28" s="180"/>
      <c r="BC28" s="180"/>
      <c r="BD28" s="180"/>
      <c r="BE28" s="180"/>
      <c r="BF28" s="180"/>
      <c r="BG28" s="180"/>
      <c r="BH28" s="180"/>
    </row>
    <row r="29" spans="1:60" ht="13.5" thickBot="1" x14ac:dyDescent="0.25">
      <c r="A29" s="7"/>
      <c r="B29" s="7"/>
      <c r="C29" s="122"/>
      <c r="D29" s="123" t="s">
        <v>750</v>
      </c>
      <c r="E29" s="141" t="s">
        <v>740</v>
      </c>
      <c r="F29" s="142"/>
      <c r="G29" s="143" t="s">
        <v>493</v>
      </c>
      <c r="H29" s="124"/>
      <c r="I29" s="124" t="s">
        <v>723</v>
      </c>
      <c r="J29" s="642"/>
      <c r="K29" s="643"/>
      <c r="L29" s="132" t="s">
        <v>722</v>
      </c>
      <c r="M29" s="135" t="s">
        <v>729</v>
      </c>
      <c r="N29" s="123"/>
      <c r="O29" s="131"/>
      <c r="P29" s="132" t="s">
        <v>722</v>
      </c>
      <c r="Q29" s="144"/>
      <c r="R29" s="395"/>
      <c r="S29" s="645"/>
      <c r="T29" s="395"/>
      <c r="U29" s="239">
        <f>-((2*O29)+J29)*$U$24*F29</f>
        <v>0</v>
      </c>
      <c r="V29" s="243" t="s">
        <v>488</v>
      </c>
      <c r="W29" s="241">
        <f>F29*J29*O29</f>
        <v>0</v>
      </c>
      <c r="X29" s="242" t="s">
        <v>488</v>
      </c>
      <c r="AA29" s="381" t="str">
        <f>'DonnesP-Sajade'!C42</f>
        <v>MONTAGNA 03 Gris</v>
      </c>
      <c r="AB29" s="382">
        <f>'DonnesP-Sajade'!E42</f>
        <v>53.392499999999998</v>
      </c>
      <c r="AC29" s="173"/>
      <c r="AD29" s="354" t="s">
        <v>751</v>
      </c>
      <c r="AE29" s="371">
        <f t="shared" si="4"/>
        <v>1</v>
      </c>
      <c r="AF29" s="372" t="s">
        <v>711</v>
      </c>
      <c r="AG29" s="372" t="s">
        <v>752</v>
      </c>
      <c r="AH29" s="217">
        <v>1</v>
      </c>
      <c r="AI29" s="373" t="str">
        <f t="shared" si="5"/>
        <v/>
      </c>
      <c r="AJ29" s="374" t="str">
        <f>IF(AI29="","",IF(ISERROR(INDEX(AJ$16:AJ28,MATCH(AI29,AI$16:AI28,0))),MAX(AJ$16:AJ28)+1,INDEX(AJ$16:AJ28,MATCH(AI29,AI$16:AI28,0))))</f>
        <v/>
      </c>
      <c r="AK29" s="374" t="str">
        <f t="shared" si="3"/>
        <v/>
      </c>
      <c r="AL29" s="373" t="str">
        <f t="shared" si="2"/>
        <v/>
      </c>
      <c r="AM29" s="173"/>
      <c r="AN29" s="173"/>
      <c r="AO29" s="173"/>
      <c r="AP29" s="173"/>
      <c r="AQ29" s="173"/>
      <c r="AR29" s="173"/>
      <c r="AS29" s="173"/>
      <c r="AT29" s="181"/>
      <c r="AU29" s="181"/>
      <c r="AV29" s="181"/>
      <c r="AW29" s="180"/>
      <c r="AX29" s="180"/>
      <c r="AY29" s="180"/>
      <c r="AZ29" s="180"/>
      <c r="BA29" s="180"/>
      <c r="BB29" s="180"/>
      <c r="BC29" s="180"/>
      <c r="BD29" s="180"/>
      <c r="BE29" s="180"/>
      <c r="BF29" s="180"/>
      <c r="BG29" s="180"/>
      <c r="BH29" s="180"/>
    </row>
    <row r="30" spans="1:60" ht="5.0999999999999996" customHeight="1" thickBot="1" x14ac:dyDescent="0.25">
      <c r="A30" s="7"/>
      <c r="B30" s="7"/>
      <c r="C30" s="122"/>
      <c r="D30" s="123"/>
      <c r="E30" s="123"/>
      <c r="F30" s="123"/>
      <c r="G30" s="123"/>
      <c r="H30" s="124"/>
      <c r="I30" s="124"/>
      <c r="J30" s="123"/>
      <c r="K30" s="123"/>
      <c r="L30" s="123"/>
      <c r="M30" s="135"/>
      <c r="N30" s="123"/>
      <c r="O30" s="123"/>
      <c r="P30" s="123"/>
      <c r="Q30" s="144"/>
      <c r="R30" s="395"/>
      <c r="S30" s="646"/>
      <c r="T30" s="395"/>
      <c r="U30" s="236"/>
      <c r="V30" s="236"/>
      <c r="AA30" s="381" t="str">
        <f>'DonnesP-Sajade'!C43</f>
        <v>TERRA 01 Beige (sp 121)</v>
      </c>
      <c r="AB30" s="382">
        <f>'DonnesP-Sajade'!E43</f>
        <v>56.070000000000007</v>
      </c>
      <c r="AC30" s="173"/>
      <c r="AD30" s="354" t="s">
        <v>753</v>
      </c>
      <c r="AE30" s="371">
        <f t="shared" si="4"/>
        <v>1</v>
      </c>
      <c r="AF30" s="372" t="s">
        <v>716</v>
      </c>
      <c r="AG30" s="372" t="s">
        <v>754</v>
      </c>
      <c r="AH30" s="217">
        <v>1</v>
      </c>
      <c r="AI30" s="373" t="str">
        <f t="shared" si="5"/>
        <v/>
      </c>
      <c r="AJ30" s="374" t="str">
        <f>IF(AI30="","",IF(ISERROR(INDEX(AJ$16:AJ29,MATCH(AI30,AI$16:AI29,0))),MAX(AJ$16:AJ29)+1,INDEX(AJ$16:AJ29,MATCH(AI30,AI$16:AI29,0))))</f>
        <v/>
      </c>
      <c r="AK30" s="374" t="str">
        <f t="shared" si="3"/>
        <v/>
      </c>
      <c r="AL30" s="373" t="str">
        <f t="shared" si="2"/>
        <v/>
      </c>
      <c r="AM30" s="173"/>
      <c r="AN30" s="173"/>
      <c r="AO30" s="173"/>
      <c r="AP30" s="173"/>
      <c r="AQ30" s="173"/>
      <c r="AR30" s="173"/>
      <c r="AS30" s="173"/>
      <c r="AT30" s="181"/>
      <c r="AU30" s="181"/>
      <c r="AV30" s="181"/>
      <c r="AW30" s="180"/>
      <c r="AX30" s="180"/>
      <c r="AY30" s="180"/>
      <c r="AZ30" s="180"/>
      <c r="BA30" s="180"/>
      <c r="BB30" s="180"/>
      <c r="BC30" s="180"/>
      <c r="BD30" s="180"/>
      <c r="BE30" s="180"/>
      <c r="BF30" s="180"/>
      <c r="BG30" s="180"/>
      <c r="BH30" s="180"/>
    </row>
    <row r="31" spans="1:60" ht="13.5" thickBot="1" x14ac:dyDescent="0.25">
      <c r="A31" s="7"/>
      <c r="B31" s="7"/>
      <c r="C31" s="122"/>
      <c r="D31" s="123" t="s">
        <v>755</v>
      </c>
      <c r="E31" s="123"/>
      <c r="F31" s="142"/>
      <c r="G31" s="143" t="s">
        <v>493</v>
      </c>
      <c r="H31" s="124"/>
      <c r="I31" s="124" t="s">
        <v>723</v>
      </c>
      <c r="J31" s="642"/>
      <c r="K31" s="643"/>
      <c r="L31" s="132" t="s">
        <v>722</v>
      </c>
      <c r="M31" s="135" t="s">
        <v>729</v>
      </c>
      <c r="N31" s="123"/>
      <c r="O31" s="131"/>
      <c r="P31" s="132" t="s">
        <v>722</v>
      </c>
      <c r="Q31" s="144"/>
      <c r="R31" s="395"/>
      <c r="S31" s="395"/>
      <c r="T31" s="395"/>
      <c r="U31" s="239">
        <f>-((2*O31)+J31)*$U$24*F31</f>
        <v>0</v>
      </c>
      <c r="V31" s="243" t="s">
        <v>488</v>
      </c>
      <c r="W31" s="241">
        <f>F31*J31*O31</f>
        <v>0</v>
      </c>
      <c r="X31" s="242" t="s">
        <v>488</v>
      </c>
      <c r="AA31" s="383" t="str">
        <f>'DonnesP-Sajade'!C44</f>
        <v>TERRA 02 Jaune (sp 122)</v>
      </c>
      <c r="AB31" s="384">
        <f>'DonnesP-Sajade'!E44</f>
        <v>56.070000000000007</v>
      </c>
      <c r="AC31" s="173"/>
      <c r="AD31" s="354" t="s">
        <v>756</v>
      </c>
      <c r="AE31" s="371">
        <f t="shared" si="4"/>
        <v>1</v>
      </c>
      <c r="AF31" s="372" t="s">
        <v>718</v>
      </c>
      <c r="AG31" s="372" t="s">
        <v>757</v>
      </c>
      <c r="AH31" s="217">
        <v>1</v>
      </c>
      <c r="AI31" s="373" t="str">
        <f t="shared" si="5"/>
        <v/>
      </c>
      <c r="AJ31" s="374" t="str">
        <f>IF(AI31="","",IF(ISERROR(INDEX(AJ$16:AJ30,MATCH(AI31,AI$16:AI30,0))),MAX(AJ$16:AJ30)+1,INDEX(AJ$16:AJ30,MATCH(AI31,AI$16:AI30,0))))</f>
        <v/>
      </c>
      <c r="AK31" s="374" t="str">
        <f t="shared" si="3"/>
        <v/>
      </c>
      <c r="AL31" s="373" t="str">
        <f t="shared" si="2"/>
        <v/>
      </c>
      <c r="AM31" s="173"/>
      <c r="AN31" s="173"/>
      <c r="AO31" s="173"/>
      <c r="AP31" s="173"/>
      <c r="AQ31" s="173"/>
      <c r="AR31" s="173"/>
      <c r="AS31" s="173"/>
      <c r="AT31" s="181"/>
      <c r="AU31" s="181"/>
      <c r="AV31" s="181"/>
      <c r="AW31" s="180"/>
      <c r="AX31" s="180"/>
      <c r="AY31" s="180"/>
      <c r="AZ31" s="180"/>
      <c r="BA31" s="180"/>
      <c r="BB31" s="180"/>
      <c r="BC31" s="180"/>
      <c r="BD31" s="180"/>
      <c r="BE31" s="180"/>
      <c r="BF31" s="180"/>
      <c r="BG31" s="180"/>
      <c r="BH31" s="180"/>
    </row>
    <row r="32" spans="1:60" ht="5.0999999999999996" customHeight="1" thickBot="1" x14ac:dyDescent="0.25">
      <c r="A32" s="7"/>
      <c r="B32" s="7"/>
      <c r="C32" s="122"/>
      <c r="D32" s="123"/>
      <c r="E32" s="123"/>
      <c r="F32" s="123"/>
      <c r="G32" s="123"/>
      <c r="H32" s="124"/>
      <c r="I32" s="124"/>
      <c r="J32" s="123"/>
      <c r="K32" s="123"/>
      <c r="L32" s="123"/>
      <c r="M32" s="135"/>
      <c r="N32" s="123"/>
      <c r="O32" s="123"/>
      <c r="P32" s="123"/>
      <c r="Q32" s="144"/>
      <c r="R32" s="395"/>
      <c r="S32" s="395"/>
      <c r="T32" s="395"/>
      <c r="U32" s="236"/>
      <c r="V32" s="236"/>
      <c r="AA32" s="379" t="str">
        <f>'DonnesP-Sajade'!C47</f>
        <v>ALISHA A1 Blanc base, cristal</v>
      </c>
      <c r="AB32" s="380">
        <f>'DonnesP-Sajade'!E47</f>
        <v>62.28</v>
      </c>
      <c r="AC32" s="173"/>
      <c r="AD32" s="354" t="s">
        <v>758</v>
      </c>
      <c r="AE32" s="371">
        <f t="shared" si="4"/>
        <v>1</v>
      </c>
      <c r="AF32" s="372" t="s">
        <v>724</v>
      </c>
      <c r="AG32" s="372" t="s">
        <v>759</v>
      </c>
      <c r="AH32" s="217">
        <v>2</v>
      </c>
      <c r="AI32" s="373" t="str">
        <f t="shared" si="5"/>
        <v/>
      </c>
      <c r="AJ32" s="374" t="str">
        <f>IF(AI32="","",IF(ISERROR(INDEX(AJ$16:AJ31,MATCH(AI32,AI$16:AI31,0))),MAX(AJ$16:AJ31)+1,INDEX(AJ$16:AJ31,MATCH(AI32,AI$16:AI31,0))))</f>
        <v/>
      </c>
      <c r="AK32" s="374" t="str">
        <f t="shared" si="3"/>
        <v/>
      </c>
      <c r="AL32" s="373" t="str">
        <f t="shared" si="2"/>
        <v/>
      </c>
      <c r="AM32" s="173"/>
      <c r="AN32" s="173"/>
      <c r="AO32" s="173"/>
      <c r="AP32" s="173"/>
      <c r="AQ32" s="173"/>
      <c r="AR32" s="173"/>
      <c r="AS32" s="173"/>
      <c r="AT32" s="181"/>
      <c r="AU32" s="181"/>
      <c r="AV32" s="181"/>
      <c r="AW32" s="180"/>
      <c r="AX32" s="180"/>
      <c r="AY32" s="180"/>
      <c r="AZ32" s="180"/>
      <c r="BA32" s="180"/>
      <c r="BB32" s="180"/>
      <c r="BC32" s="180"/>
      <c r="BD32" s="180"/>
      <c r="BE32" s="180"/>
      <c r="BF32" s="180"/>
      <c r="BG32" s="180"/>
      <c r="BH32" s="180"/>
    </row>
    <row r="33" spans="1:60" ht="13.5" thickBot="1" x14ac:dyDescent="0.25">
      <c r="A33" s="7"/>
      <c r="B33" s="7"/>
      <c r="C33" s="122"/>
      <c r="D33" s="123" t="s">
        <v>760</v>
      </c>
      <c r="E33" s="123"/>
      <c r="F33" s="142"/>
      <c r="G33" s="143" t="s">
        <v>493</v>
      </c>
      <c r="H33" s="124"/>
      <c r="I33" s="124" t="s">
        <v>723</v>
      </c>
      <c r="J33" s="642"/>
      <c r="K33" s="643"/>
      <c r="L33" s="132" t="s">
        <v>722</v>
      </c>
      <c r="M33" s="135" t="s">
        <v>729</v>
      </c>
      <c r="N33" s="123"/>
      <c r="O33" s="131"/>
      <c r="P33" s="132" t="s">
        <v>722</v>
      </c>
      <c r="Q33" s="144"/>
      <c r="R33" s="395"/>
      <c r="S33" s="395"/>
      <c r="T33" s="395"/>
      <c r="U33" s="239">
        <f>-((2*O33)+J33)*$U$24*F33</f>
        <v>0</v>
      </c>
      <c r="V33" s="243" t="s">
        <v>488</v>
      </c>
      <c r="W33" s="241">
        <f>F33*J33*O33</f>
        <v>0</v>
      </c>
      <c r="X33" s="242" t="s">
        <v>488</v>
      </c>
      <c r="AA33" s="381" t="str">
        <f>'DonnesP-Sajade'!C48</f>
        <v>ALISHA 2 blanc, argent (E07)</v>
      </c>
      <c r="AB33" s="382">
        <f>'DonnesP-Sajade'!E48</f>
        <v>66.375</v>
      </c>
      <c r="AC33" s="173"/>
      <c r="AD33" s="354" t="s">
        <v>761</v>
      </c>
      <c r="AE33" s="371">
        <f t="shared" si="4"/>
        <v>1</v>
      </c>
      <c r="AF33" s="372" t="s">
        <v>726</v>
      </c>
      <c r="AG33" s="372" t="s">
        <v>762</v>
      </c>
      <c r="AH33" s="217">
        <v>2</v>
      </c>
      <c r="AI33" s="373" t="str">
        <f t="shared" si="5"/>
        <v/>
      </c>
      <c r="AJ33" s="374" t="str">
        <f>IF(AI33="","",IF(ISERROR(INDEX(AJ$16:AJ32,MATCH(AI33,AI$16:AI32,0))),MAX(AJ$16:AJ32)+1,INDEX(AJ$16:AJ32,MATCH(AI33,AI$16:AI32,0))))</f>
        <v/>
      </c>
      <c r="AK33" s="374" t="str">
        <f t="shared" si="3"/>
        <v/>
      </c>
      <c r="AL33" s="373" t="str">
        <f t="shared" si="2"/>
        <v/>
      </c>
      <c r="AM33" s="173"/>
      <c r="AN33" s="173"/>
      <c r="AO33" s="173"/>
      <c r="AP33" s="173"/>
      <c r="AQ33" s="173"/>
      <c r="AR33" s="173"/>
      <c r="AS33" s="173"/>
      <c r="AT33" s="181"/>
      <c r="AU33" s="181"/>
      <c r="AV33" s="181"/>
      <c r="AW33" s="180"/>
      <c r="AX33" s="180"/>
      <c r="AY33" s="180"/>
      <c r="AZ33" s="180"/>
      <c r="BA33" s="180"/>
      <c r="BB33" s="180"/>
      <c r="BC33" s="180"/>
      <c r="BD33" s="180"/>
      <c r="BE33" s="180"/>
      <c r="BF33" s="180"/>
      <c r="BG33" s="180"/>
      <c r="BH33" s="180"/>
    </row>
    <row r="34" spans="1:60" ht="5.0999999999999996" customHeight="1" thickBot="1" x14ac:dyDescent="0.25">
      <c r="A34" s="7"/>
      <c r="B34" s="7"/>
      <c r="C34" s="122"/>
      <c r="D34" s="123"/>
      <c r="E34" s="123"/>
      <c r="F34" s="123"/>
      <c r="G34" s="123"/>
      <c r="H34" s="124"/>
      <c r="I34" s="124"/>
      <c r="J34" s="123"/>
      <c r="K34" s="123"/>
      <c r="L34" s="123"/>
      <c r="M34" s="135"/>
      <c r="N34" s="123"/>
      <c r="O34" s="123"/>
      <c r="P34" s="123"/>
      <c r="Q34" s="136"/>
      <c r="R34" s="394"/>
      <c r="S34" s="394"/>
      <c r="T34" s="394"/>
      <c r="U34" s="236"/>
      <c r="V34" s="236"/>
      <c r="AA34" s="381" t="str">
        <f>'DonnesP-Sajade'!C49</f>
        <v>ALISHA 3 blanc, or (E04)</v>
      </c>
      <c r="AB34" s="382">
        <f>'DonnesP-Sajade'!E49</f>
        <v>66.375</v>
      </c>
      <c r="AC34" s="173"/>
      <c r="AD34" s="354" t="s">
        <v>763</v>
      </c>
      <c r="AE34" s="371">
        <f t="shared" si="4"/>
        <v>1</v>
      </c>
      <c r="AF34" s="372" t="s">
        <v>730</v>
      </c>
      <c r="AG34" s="372" t="s">
        <v>764</v>
      </c>
      <c r="AH34" s="217">
        <v>2</v>
      </c>
      <c r="AI34" s="373" t="str">
        <f t="shared" si="5"/>
        <v/>
      </c>
      <c r="AJ34" s="374" t="str">
        <f>IF(AI34="","",IF(ISERROR(INDEX(AJ$16:AJ33,MATCH(AI34,AI$16:AI33,0))),MAX(AJ$16:AJ33)+1,INDEX(AJ$16:AJ33,MATCH(AI34,AI$16:AI33,0))))</f>
        <v/>
      </c>
      <c r="AK34" s="374" t="str">
        <f t="shared" si="3"/>
        <v/>
      </c>
      <c r="AL34" s="373" t="str">
        <f t="shared" si="2"/>
        <v/>
      </c>
      <c r="AM34" s="173"/>
      <c r="AN34" s="173"/>
      <c r="AO34" s="173"/>
      <c r="AP34" s="173"/>
      <c r="AQ34" s="173"/>
      <c r="AR34" s="173"/>
      <c r="AS34" s="173"/>
      <c r="AT34" s="181"/>
      <c r="AU34" s="181"/>
      <c r="AV34" s="181"/>
      <c r="AW34" s="180"/>
      <c r="AX34" s="180"/>
      <c r="AY34" s="180"/>
      <c r="AZ34" s="180"/>
      <c r="BA34" s="180"/>
      <c r="BB34" s="180"/>
      <c r="BC34" s="180"/>
      <c r="BD34" s="180"/>
      <c r="BE34" s="180"/>
      <c r="BF34" s="180"/>
      <c r="BG34" s="180"/>
      <c r="BH34" s="180"/>
    </row>
    <row r="35" spans="1:60" ht="13.5" thickBot="1" x14ac:dyDescent="0.25">
      <c r="A35" s="7"/>
      <c r="B35" s="7"/>
      <c r="C35" s="122"/>
      <c r="D35" s="123" t="s">
        <v>765</v>
      </c>
      <c r="E35" s="123"/>
      <c r="F35" s="142"/>
      <c r="G35" s="143" t="s">
        <v>493</v>
      </c>
      <c r="H35" s="124"/>
      <c r="I35" s="124" t="s">
        <v>723</v>
      </c>
      <c r="J35" s="642"/>
      <c r="K35" s="643"/>
      <c r="L35" s="132" t="s">
        <v>722</v>
      </c>
      <c r="M35" s="135" t="s">
        <v>729</v>
      </c>
      <c r="N35" s="123"/>
      <c r="O35" s="131"/>
      <c r="P35" s="132" t="s">
        <v>722</v>
      </c>
      <c r="Q35" s="136"/>
      <c r="R35" s="394"/>
      <c r="S35" s="394"/>
      <c r="T35" s="394"/>
      <c r="U35" s="239">
        <f>-((2*O35)+J35)*$U$24*F35</f>
        <v>0</v>
      </c>
      <c r="V35" s="243" t="s">
        <v>488</v>
      </c>
      <c r="W35" s="241">
        <f>F35*J35*O35</f>
        <v>0</v>
      </c>
      <c r="X35" s="242" t="s">
        <v>488</v>
      </c>
      <c r="AA35" s="381" t="str">
        <f>'DonnesP-Sajade'!C50</f>
        <v>BIRGITTA 2 blanc, rose, fils cuivre</v>
      </c>
      <c r="AB35" s="382">
        <f>'DonnesP-Sajade'!E50</f>
        <v>65.947499999999991</v>
      </c>
      <c r="AC35" s="173"/>
      <c r="AD35" s="354" t="s">
        <v>766</v>
      </c>
      <c r="AE35" s="371">
        <f t="shared" si="4"/>
        <v>1</v>
      </c>
      <c r="AF35" s="372" t="s">
        <v>732</v>
      </c>
      <c r="AG35" s="372" t="s">
        <v>767</v>
      </c>
      <c r="AH35" s="217">
        <v>2</v>
      </c>
      <c r="AI35" s="373" t="str">
        <f t="shared" si="5"/>
        <v/>
      </c>
      <c r="AJ35" s="374" t="str">
        <f>IF(AI35="","",IF(ISERROR(INDEX(AJ$16:AJ34,MATCH(AI35,AI$16:AI34,0))),MAX(AJ$16:AJ34)+1,INDEX(AJ$16:AJ34,MATCH(AI35,AI$16:AI34,0))))</f>
        <v/>
      </c>
      <c r="AK35" s="374" t="str">
        <f t="shared" si="3"/>
        <v/>
      </c>
      <c r="AL35" s="373" t="str">
        <f t="shared" si="2"/>
        <v/>
      </c>
      <c r="AM35" s="173"/>
      <c r="AN35" s="173"/>
      <c r="AO35" s="173"/>
      <c r="AP35" s="173"/>
      <c r="AQ35" s="173"/>
      <c r="AR35" s="173"/>
      <c r="AS35" s="173"/>
      <c r="AT35" s="181"/>
      <c r="AU35" s="181"/>
      <c r="AV35" s="181"/>
      <c r="AW35" s="180"/>
      <c r="AX35" s="180"/>
      <c r="AY35" s="180"/>
      <c r="AZ35" s="180"/>
      <c r="BA35" s="180"/>
      <c r="BB35" s="180"/>
      <c r="BC35" s="180"/>
      <c r="BD35" s="180"/>
      <c r="BE35" s="180"/>
      <c r="BF35" s="180"/>
      <c r="BG35" s="180"/>
      <c r="BH35" s="180"/>
    </row>
    <row r="36" spans="1:60" ht="13.5" thickBot="1" x14ac:dyDescent="0.25">
      <c r="A36" s="7"/>
      <c r="B36" s="7"/>
      <c r="C36" s="122"/>
      <c r="D36" s="123"/>
      <c r="E36" s="123"/>
      <c r="F36" s="123"/>
      <c r="G36" s="123"/>
      <c r="H36" s="124"/>
      <c r="I36" s="124"/>
      <c r="J36" s="123"/>
      <c r="K36" s="123"/>
      <c r="L36" s="123"/>
      <c r="M36" s="123"/>
      <c r="N36" s="123"/>
      <c r="O36" s="123"/>
      <c r="P36" s="123"/>
      <c r="Q36" s="125"/>
      <c r="R36" s="391"/>
      <c r="S36" s="391"/>
      <c r="T36" s="391"/>
      <c r="U36" s="236"/>
      <c r="V36" s="236"/>
      <c r="AA36" s="381" t="e">
        <f>'DonnesP-Sajade'!#REF!</f>
        <v>#REF!</v>
      </c>
      <c r="AB36" s="382" t="e">
        <f>'DonnesP-Sajade'!#REF!</f>
        <v>#REF!</v>
      </c>
      <c r="AC36" s="173"/>
      <c r="AD36" s="354" t="s">
        <v>768</v>
      </c>
      <c r="AE36" s="371">
        <f t="shared" si="4"/>
        <v>1</v>
      </c>
      <c r="AF36" s="372" t="s">
        <v>735</v>
      </c>
      <c r="AG36" s="372" t="s">
        <v>769</v>
      </c>
      <c r="AH36" s="217">
        <v>2</v>
      </c>
      <c r="AI36" s="373" t="str">
        <f t="shared" si="5"/>
        <v/>
      </c>
      <c r="AJ36" s="374" t="str">
        <f>IF(AI36="","",IF(ISERROR(INDEX(AJ$16:AJ35,MATCH(AI36,AI$16:AI35,0))),MAX(AJ$16:AJ35)+1,INDEX(AJ$16:AJ35,MATCH(AI36,AI$16:AI35,0))))</f>
        <v/>
      </c>
      <c r="AK36" s="374" t="str">
        <f t="shared" si="3"/>
        <v/>
      </c>
      <c r="AL36" s="373" t="str">
        <f t="shared" si="2"/>
        <v/>
      </c>
      <c r="AM36" s="173"/>
      <c r="AN36" s="173"/>
      <c r="AO36" s="173"/>
      <c r="AP36" s="173"/>
      <c r="AQ36" s="173"/>
      <c r="AR36" s="173"/>
      <c r="AS36" s="173"/>
      <c r="AT36" s="181"/>
      <c r="AU36" s="181"/>
      <c r="AV36" s="181"/>
      <c r="AW36" s="180"/>
      <c r="AX36" s="180"/>
      <c r="AY36" s="180"/>
      <c r="AZ36" s="180"/>
      <c r="BA36" s="180"/>
      <c r="BB36" s="180"/>
      <c r="BC36" s="180"/>
      <c r="BD36" s="180"/>
      <c r="BE36" s="180"/>
      <c r="BF36" s="180"/>
      <c r="BG36" s="180"/>
      <c r="BH36" s="180"/>
    </row>
    <row r="37" spans="1:60" ht="13.5" thickBot="1" x14ac:dyDescent="0.25">
      <c r="A37" s="7"/>
      <c r="B37" s="7"/>
      <c r="C37" s="122"/>
      <c r="D37" s="123" t="s">
        <v>770</v>
      </c>
      <c r="E37" s="123"/>
      <c r="F37" s="123"/>
      <c r="G37" s="123"/>
      <c r="H37" s="123"/>
      <c r="I37" s="599"/>
      <c r="J37" s="600"/>
      <c r="K37" s="600"/>
      <c r="L37" s="600"/>
      <c r="M37" s="600"/>
      <c r="N37" s="601"/>
      <c r="O37" s="145"/>
      <c r="P37" s="132" t="s">
        <v>488</v>
      </c>
      <c r="Q37" s="136"/>
      <c r="R37" s="394"/>
      <c r="S37" s="394"/>
      <c r="T37" s="394"/>
      <c r="U37" s="244">
        <f>SUM(U25:U35,O37)</f>
        <v>0</v>
      </c>
      <c r="V37" s="245" t="s">
        <v>488</v>
      </c>
      <c r="W37" s="246"/>
      <c r="X37" s="246"/>
      <c r="AA37" s="381" t="str">
        <f>'DonnesP-Sajade'!C51</f>
        <v>BAMA 10 Sable, bleu, or</v>
      </c>
      <c r="AB37" s="382">
        <f>'DonnesP-Sajade'!E51</f>
        <v>79.109999999999985</v>
      </c>
      <c r="AC37" s="173"/>
      <c r="AD37" s="354" t="s">
        <v>771</v>
      </c>
      <c r="AE37" s="371">
        <f t="shared" si="4"/>
        <v>1</v>
      </c>
      <c r="AF37" s="372" t="s">
        <v>737</v>
      </c>
      <c r="AG37" s="372" t="s">
        <v>772</v>
      </c>
      <c r="AH37" s="217">
        <v>1</v>
      </c>
      <c r="AI37" s="373" t="str">
        <f t="shared" si="5"/>
        <v/>
      </c>
      <c r="AJ37" s="374" t="str">
        <f>IF(AI37="","",IF(ISERROR(INDEX(AJ$16:AJ36,MATCH(AI37,AI$16:AI36,0))),MAX(AJ$16:AJ36)+1,INDEX(AJ$16:AJ36,MATCH(AI37,AI$16:AI36,0))))</f>
        <v/>
      </c>
      <c r="AK37" s="374" t="str">
        <f t="shared" si="3"/>
        <v/>
      </c>
      <c r="AL37" s="373" t="str">
        <f t="shared" si="2"/>
        <v/>
      </c>
      <c r="AM37" s="173"/>
      <c r="AN37" s="173"/>
      <c r="AO37" s="173"/>
      <c r="AP37" s="173"/>
      <c r="AQ37" s="173"/>
      <c r="AR37" s="173"/>
      <c r="AS37" s="173"/>
      <c r="AT37" s="181"/>
      <c r="AU37" s="181"/>
      <c r="AV37" s="181"/>
      <c r="AW37" s="180"/>
      <c r="AX37" s="180"/>
      <c r="AY37" s="180"/>
      <c r="AZ37" s="180"/>
      <c r="BA37" s="180"/>
      <c r="BB37" s="180"/>
      <c r="BC37" s="180"/>
      <c r="BD37" s="180"/>
      <c r="BE37" s="180"/>
      <c r="BF37" s="180"/>
      <c r="BG37" s="180"/>
      <c r="BH37" s="180"/>
    </row>
    <row r="38" spans="1:60" ht="5.0999999999999996" customHeight="1" x14ac:dyDescent="0.2">
      <c r="A38" s="7"/>
      <c r="B38" s="7"/>
      <c r="C38" s="122"/>
      <c r="D38" s="123"/>
      <c r="E38" s="123"/>
      <c r="F38" s="123"/>
      <c r="G38" s="123"/>
      <c r="H38" s="123"/>
      <c r="I38" s="123"/>
      <c r="J38" s="123"/>
      <c r="K38" s="123"/>
      <c r="L38" s="123"/>
      <c r="M38" s="123"/>
      <c r="N38" s="123"/>
      <c r="O38" s="123"/>
      <c r="P38" s="123"/>
      <c r="Q38" s="125"/>
      <c r="R38" s="391"/>
      <c r="S38" s="391"/>
      <c r="T38" s="391"/>
      <c r="U38" s="237">
        <f>SUM(U37,U35,U33,U31,U29)</f>
        <v>0</v>
      </c>
      <c r="V38" s="236" t="s">
        <v>488</v>
      </c>
      <c r="W38" s="247">
        <f>SUM(W35,W33,W31,W29,W27,W25)</f>
        <v>0</v>
      </c>
      <c r="X38" s="236" t="s">
        <v>488</v>
      </c>
      <c r="AA38" s="381" t="str">
        <f>'DonnesP-Sajade'!C52</f>
        <v>COSIMA 11 Bleu clair + foncé, fils or</v>
      </c>
      <c r="AB38" s="382">
        <f>'DonnesP-Sajade'!E52</f>
        <v>78.344999999999999</v>
      </c>
      <c r="AC38" s="173"/>
      <c r="AD38" s="354" t="s">
        <v>773</v>
      </c>
      <c r="AE38" s="371">
        <f t="shared" si="4"/>
        <v>1</v>
      </c>
      <c r="AF38" s="372" t="s">
        <v>741</v>
      </c>
      <c r="AG38" s="372" t="s">
        <v>774</v>
      </c>
      <c r="AH38" s="217">
        <v>2</v>
      </c>
      <c r="AI38" s="373" t="str">
        <f t="shared" si="5"/>
        <v/>
      </c>
      <c r="AJ38" s="374" t="str">
        <f>IF(AI38="","",IF(ISERROR(INDEX(AJ$16:AJ37,MATCH(AI38,AI$16:AI37,0))),MAX(AJ$16:AJ37)+1,INDEX(AJ$16:AJ37,MATCH(AI38,AI$16:AI37,0))))</f>
        <v/>
      </c>
      <c r="AK38" s="374" t="str">
        <f t="shared" si="3"/>
        <v/>
      </c>
      <c r="AL38" s="373" t="str">
        <f t="shared" si="2"/>
        <v/>
      </c>
      <c r="AM38" s="173"/>
      <c r="AN38" s="173"/>
      <c r="AO38" s="173"/>
      <c r="AP38" s="173"/>
      <c r="AQ38" s="173"/>
      <c r="AR38" s="173"/>
      <c r="AS38" s="173"/>
      <c r="AT38" s="181"/>
      <c r="AU38" s="181"/>
      <c r="AV38" s="181"/>
      <c r="AW38" s="180"/>
      <c r="AX38" s="180"/>
      <c r="AY38" s="180"/>
      <c r="AZ38" s="180"/>
      <c r="BA38" s="180"/>
      <c r="BB38" s="180"/>
      <c r="BC38" s="180"/>
      <c r="BD38" s="180"/>
      <c r="BE38" s="180"/>
      <c r="BF38" s="180"/>
      <c r="BG38" s="180"/>
      <c r="BH38" s="180"/>
    </row>
    <row r="39" spans="1:60" ht="15" x14ac:dyDescent="0.2">
      <c r="A39" s="7"/>
      <c r="B39" s="7"/>
      <c r="C39" s="122"/>
      <c r="D39" s="140" t="s">
        <v>775</v>
      </c>
      <c r="E39" s="140"/>
      <c r="F39" s="140"/>
      <c r="G39" s="140"/>
      <c r="H39" s="140"/>
      <c r="I39" s="140"/>
      <c r="J39" s="140"/>
      <c r="K39" s="140"/>
      <c r="L39" s="140"/>
      <c r="M39" s="146"/>
      <c r="N39" s="123"/>
      <c r="O39" s="123"/>
      <c r="P39" s="123"/>
      <c r="Q39" s="125"/>
      <c r="R39" s="391"/>
      <c r="S39" s="391"/>
      <c r="T39" s="391"/>
      <c r="U39" s="629">
        <f>-SUM(W38,U38)</f>
        <v>0</v>
      </c>
      <c r="V39" s="630"/>
      <c r="W39" s="630"/>
      <c r="X39" s="236" t="s">
        <v>488</v>
      </c>
      <c r="AA39" s="381" t="str">
        <f>'DonnesP-Sajade'!C53</f>
        <v>COSIMA 12 Bleu</v>
      </c>
      <c r="AB39" s="382">
        <f>'DonnesP-Sajade'!E53</f>
        <v>78.344999999999999</v>
      </c>
      <c r="AC39" s="173"/>
      <c r="AD39" s="354" t="s">
        <v>776</v>
      </c>
      <c r="AE39" s="371">
        <f t="shared" si="4"/>
        <v>1</v>
      </c>
      <c r="AF39" s="372" t="s">
        <v>743</v>
      </c>
      <c r="AG39" s="372" t="s">
        <v>777</v>
      </c>
      <c r="AH39" s="217">
        <v>2</v>
      </c>
      <c r="AI39" s="373" t="str">
        <f t="shared" si="5"/>
        <v/>
      </c>
      <c r="AJ39" s="374" t="str">
        <f>IF(AI39="","",IF(ISERROR(INDEX(AJ$16:AJ38,MATCH(AI39,AI$16:AI38,0))),MAX(AJ$16:AJ38)+1,INDEX(AJ$16:AJ38,MATCH(AI39,AI$16:AI38,0))))</f>
        <v/>
      </c>
      <c r="AK39" s="374" t="str">
        <f t="shared" si="3"/>
        <v/>
      </c>
      <c r="AL39" s="373" t="str">
        <f t="shared" si="2"/>
        <v/>
      </c>
      <c r="AM39" s="173"/>
      <c r="AN39" s="173"/>
      <c r="AO39" s="173"/>
      <c r="AP39" s="173"/>
      <c r="AQ39" s="173"/>
      <c r="AR39" s="173"/>
      <c r="AS39" s="173"/>
      <c r="AT39" s="181"/>
      <c r="AU39" s="181"/>
      <c r="AV39" s="181"/>
      <c r="AW39" s="180"/>
      <c r="AX39" s="180"/>
      <c r="AY39" s="180"/>
      <c r="AZ39" s="180"/>
      <c r="BA39" s="180"/>
      <c r="BB39" s="180"/>
      <c r="BC39" s="180"/>
      <c r="BD39" s="180"/>
      <c r="BE39" s="180"/>
      <c r="BF39" s="180"/>
      <c r="BG39" s="180"/>
      <c r="BH39" s="180"/>
    </row>
    <row r="40" spans="1:60" ht="5.0999999999999996" customHeight="1" thickBot="1" x14ac:dyDescent="0.25">
      <c r="A40" s="7"/>
      <c r="B40" s="7"/>
      <c r="C40" s="147"/>
      <c r="D40" s="114"/>
      <c r="E40" s="114"/>
      <c r="F40" s="114"/>
      <c r="G40" s="114"/>
      <c r="H40" s="114"/>
      <c r="I40" s="114"/>
      <c r="J40" s="114"/>
      <c r="K40" s="114"/>
      <c r="L40" s="114"/>
      <c r="M40" s="114"/>
      <c r="N40" s="114"/>
      <c r="O40" s="114"/>
      <c r="P40" s="114"/>
      <c r="Q40" s="136"/>
      <c r="R40" s="394"/>
      <c r="S40" s="394"/>
      <c r="T40" s="394"/>
      <c r="U40" s="218"/>
      <c r="AA40" s="381" t="str">
        <f>'DonnesP-Sajade'!C54</f>
        <v>COSIMA 13A1 Beige, brun, or</v>
      </c>
      <c r="AB40" s="382">
        <f>'DonnesP-Sajade'!E54</f>
        <v>78.344999999999999</v>
      </c>
      <c r="AC40" s="173"/>
      <c r="AD40" s="354" t="s">
        <v>778</v>
      </c>
      <c r="AE40" s="371">
        <f t="shared" si="4"/>
        <v>1</v>
      </c>
      <c r="AF40" s="372" t="s">
        <v>746</v>
      </c>
      <c r="AG40" s="372" t="s">
        <v>779</v>
      </c>
      <c r="AH40" s="217">
        <v>2</v>
      </c>
      <c r="AI40" s="373" t="str">
        <f t="shared" si="5"/>
        <v/>
      </c>
      <c r="AJ40" s="374" t="str">
        <f>IF(AI40="","",IF(ISERROR(INDEX(AJ$16:AJ39,MATCH(AI40,AI$16:AI39,0))),MAX(AJ$16:AJ39)+1,INDEX(AJ$16:AJ39,MATCH(AI40,AI$16:AI39,0))))</f>
        <v/>
      </c>
      <c r="AK40" s="374" t="str">
        <f t="shared" si="3"/>
        <v/>
      </c>
      <c r="AL40" s="373" t="str">
        <f t="shared" si="2"/>
        <v/>
      </c>
      <c r="AM40" s="173"/>
      <c r="AN40" s="173"/>
      <c r="AO40" s="173"/>
      <c r="AP40" s="173"/>
      <c r="AQ40" s="173"/>
      <c r="AR40" s="173"/>
      <c r="AS40" s="173"/>
      <c r="AT40" s="181"/>
      <c r="AU40" s="181"/>
      <c r="AV40" s="181"/>
      <c r="AW40" s="180"/>
      <c r="AX40" s="180"/>
      <c r="AY40" s="180"/>
      <c r="AZ40" s="180"/>
      <c r="BA40" s="180"/>
      <c r="BB40" s="180"/>
      <c r="BC40" s="180"/>
      <c r="BD40" s="180"/>
      <c r="BE40" s="180"/>
      <c r="BF40" s="180"/>
      <c r="BG40" s="180"/>
      <c r="BH40" s="180"/>
    </row>
    <row r="41" spans="1:60" ht="16.5" thickBot="1" x14ac:dyDescent="0.25">
      <c r="A41" s="7"/>
      <c r="B41" s="7"/>
      <c r="C41" s="148"/>
      <c r="D41" s="123" t="s">
        <v>780</v>
      </c>
      <c r="E41" s="636" t="s">
        <v>678</v>
      </c>
      <c r="F41" s="637"/>
      <c r="G41" s="638"/>
      <c r="H41" s="149"/>
      <c r="I41" s="639" t="s">
        <v>781</v>
      </c>
      <c r="J41" s="640"/>
      <c r="K41" s="150" t="str">
        <f>IF($D43="","",INDEX(S_Couches,MATCH($L41,Prépa,0)))</f>
        <v/>
      </c>
      <c r="L41" s="151" t="str">
        <f>IF($D43="","",INDEX(liste_Prépa,MATCH($D43,ANNULNB4,0)))</f>
        <v/>
      </c>
      <c r="M41" s="152"/>
      <c r="N41" s="152"/>
      <c r="O41" s="153"/>
      <c r="P41" s="114"/>
      <c r="Q41" s="136"/>
      <c r="R41" s="394"/>
      <c r="S41" s="394"/>
      <c r="T41" s="394"/>
      <c r="U41" s="218"/>
      <c r="AA41" s="381" t="str">
        <f>'DonnesP-Sajade'!C55</f>
        <v>COSIMA 14 Vert, or, argent</v>
      </c>
      <c r="AB41" s="382">
        <f>'DonnesP-Sajade'!E55</f>
        <v>78.344999999999999</v>
      </c>
      <c r="AC41" s="173"/>
      <c r="AD41" s="226"/>
      <c r="AE41" s="371">
        <f t="shared" si="4"/>
        <v>1</v>
      </c>
      <c r="AF41" s="372" t="s">
        <v>748</v>
      </c>
      <c r="AG41" s="372" t="s">
        <v>782</v>
      </c>
      <c r="AH41" s="217">
        <v>2</v>
      </c>
      <c r="AI41" s="373" t="str">
        <f t="shared" si="5"/>
        <v/>
      </c>
      <c r="AJ41" s="374" t="str">
        <f>IF(AI41="","",IF(ISERROR(INDEX(AJ$16:AJ40,MATCH(AI41,AI$16:AI40,0))),MAX(AJ$16:AJ40)+1,INDEX(AJ$16:AJ40,MATCH(AI41,AI$16:AI40,0))))</f>
        <v/>
      </c>
      <c r="AK41" s="374" t="str">
        <f t="shared" si="3"/>
        <v/>
      </c>
      <c r="AL41" s="373" t="str">
        <f t="shared" si="2"/>
        <v/>
      </c>
      <c r="AM41" s="173"/>
      <c r="AN41" s="173"/>
      <c r="AO41" s="173"/>
      <c r="AP41" s="173"/>
      <c r="AQ41" s="173"/>
      <c r="AR41" s="173"/>
      <c r="AS41" s="173"/>
      <c r="AT41" s="181"/>
      <c r="AU41" s="181"/>
      <c r="AV41" s="181"/>
      <c r="AW41" s="180"/>
      <c r="AX41" s="180"/>
      <c r="AY41" s="180"/>
      <c r="AZ41" s="180"/>
      <c r="BA41" s="180"/>
      <c r="BB41" s="180"/>
      <c r="BC41" s="180"/>
      <c r="BD41" s="180"/>
      <c r="BE41" s="180"/>
      <c r="BF41" s="180"/>
      <c r="BG41" s="180"/>
      <c r="BH41" s="180"/>
    </row>
    <row r="42" spans="1:60" ht="13.5" thickBot="1" x14ac:dyDescent="0.25">
      <c r="A42" s="7"/>
      <c r="B42" s="7"/>
      <c r="C42" s="147"/>
      <c r="D42" s="114"/>
      <c r="E42" s="114"/>
      <c r="F42" s="149"/>
      <c r="G42" s="149"/>
      <c r="H42" s="149"/>
      <c r="I42" s="149"/>
      <c r="J42" s="149"/>
      <c r="K42" s="114"/>
      <c r="L42" s="114"/>
      <c r="M42" s="114"/>
      <c r="N42" s="114"/>
      <c r="O42" s="114"/>
      <c r="P42" s="114"/>
      <c r="Q42" s="136"/>
      <c r="R42" s="394"/>
      <c r="S42" s="394"/>
      <c r="T42" s="394"/>
      <c r="AA42" s="381" t="str">
        <f>'DonnesP-Sajade'!C56</f>
        <v>COSIMA 16 Jaune</v>
      </c>
      <c r="AB42" s="382">
        <f>'DonnesP-Sajade'!E56</f>
        <v>78.344999999999999</v>
      </c>
      <c r="AC42" s="173"/>
      <c r="AD42" s="226"/>
      <c r="AE42" s="371">
        <f t="shared" si="4"/>
        <v>1</v>
      </c>
      <c r="AF42" s="372" t="s">
        <v>751</v>
      </c>
      <c r="AG42" s="372" t="s">
        <v>783</v>
      </c>
      <c r="AH42" s="217">
        <v>1</v>
      </c>
      <c r="AI42" s="373" t="str">
        <f t="shared" si="5"/>
        <v/>
      </c>
      <c r="AJ42" s="374" t="str">
        <f>IF(AI42="","",IF(ISERROR(INDEX(AJ$16:AJ41,MATCH(AI42,AI$16:AI41,0))),MAX(AJ$16:AJ41)+1,INDEX(AJ$16:AJ41,MATCH(AI42,AI$16:AI41,0))))</f>
        <v/>
      </c>
      <c r="AK42" s="374" t="str">
        <f t="shared" si="3"/>
        <v/>
      </c>
      <c r="AL42" s="373" t="str">
        <f t="shared" si="2"/>
        <v/>
      </c>
      <c r="AM42" s="173"/>
      <c r="AN42" s="173"/>
      <c r="AO42" s="173"/>
      <c r="AP42" s="173"/>
      <c r="AQ42" s="173"/>
      <c r="AR42" s="173"/>
      <c r="AS42" s="173"/>
      <c r="AT42" s="181"/>
      <c r="AU42" s="181"/>
      <c r="AV42" s="181"/>
      <c r="AW42" s="180"/>
      <c r="AX42" s="180"/>
      <c r="AY42" s="180"/>
      <c r="AZ42" s="180"/>
      <c r="BA42" s="180"/>
      <c r="BB42" s="180"/>
      <c r="BC42" s="180"/>
      <c r="BD42" s="180"/>
      <c r="BE42" s="180"/>
      <c r="BF42" s="180"/>
      <c r="BG42" s="180"/>
      <c r="BH42" s="180"/>
    </row>
    <row r="43" spans="1:60" ht="13.5" thickBot="1" x14ac:dyDescent="0.25">
      <c r="A43" s="7"/>
      <c r="B43" s="7"/>
      <c r="C43" s="154" t="str">
        <f>IF($E43="","",INDEX(S_Couches,MATCH($L43,Prépa,0)))</f>
        <v/>
      </c>
      <c r="D43" s="155" t="str">
        <f>IF(SUMPRODUCT((nom=choix_nom)*1)&gt;0,1,"")</f>
        <v/>
      </c>
      <c r="E43" s="155" t="str">
        <f>IF(AND(ISNUMBER(D43),D43&lt;(SUMPRODUCT((nom=choix_nom)*1))),D43+1,"")</f>
        <v/>
      </c>
      <c r="F43" s="114"/>
      <c r="G43" s="114"/>
      <c r="H43" s="631" t="s">
        <v>784</v>
      </c>
      <c r="I43" s="631"/>
      <c r="J43" s="631"/>
      <c r="K43" s="114"/>
      <c r="L43" s="156" t="str">
        <f>IF($E43="","",INDEX(liste_Prépa,MATCH($E43,ANNULNB4,0)))</f>
        <v/>
      </c>
      <c r="M43" s="152"/>
      <c r="N43" s="152"/>
      <c r="O43" s="152"/>
      <c r="P43" s="153"/>
      <c r="Q43" s="136"/>
      <c r="R43" s="394"/>
      <c r="S43" s="394"/>
      <c r="T43" s="394"/>
      <c r="AA43" s="381" t="str">
        <f>'DonnesP-Sajade'!C57</f>
        <v>COSIMA 17 Gris, or, argent</v>
      </c>
      <c r="AB43" s="382">
        <f>'DonnesP-Sajade'!E57</f>
        <v>78.344999999999999</v>
      </c>
      <c r="AC43" s="173"/>
      <c r="AD43" s="220"/>
      <c r="AE43" s="371">
        <f t="shared" si="4"/>
        <v>1</v>
      </c>
      <c r="AF43" s="372" t="s">
        <v>753</v>
      </c>
      <c r="AG43" s="372" t="s">
        <v>785</v>
      </c>
      <c r="AH43" s="217">
        <v>1</v>
      </c>
      <c r="AI43" s="373" t="str">
        <f t="shared" si="5"/>
        <v/>
      </c>
      <c r="AJ43" s="374" t="str">
        <f>IF(AI43="","",IF(ISERROR(INDEX(AJ$16:AJ42,MATCH(AI43,AI$16:AI42,0))),MAX(AJ$16:AJ42)+1,INDEX(AJ$16:AJ42,MATCH(AI43,AI$16:AI42,0))))</f>
        <v/>
      </c>
      <c r="AK43" s="374" t="str">
        <f t="shared" si="3"/>
        <v/>
      </c>
      <c r="AL43" s="373" t="str">
        <f t="shared" si="2"/>
        <v/>
      </c>
      <c r="AM43" s="173"/>
      <c r="AN43" s="173"/>
      <c r="AO43" s="173"/>
      <c r="AP43" s="173"/>
      <c r="AQ43" s="173"/>
      <c r="AR43" s="173"/>
      <c r="AS43" s="173"/>
      <c r="AT43" s="181"/>
      <c r="AU43" s="181"/>
      <c r="AV43" s="181"/>
      <c r="AW43" s="180"/>
      <c r="AX43" s="180"/>
      <c r="AY43" s="180"/>
      <c r="AZ43" s="180"/>
      <c r="BA43" s="180"/>
      <c r="BB43" s="180"/>
      <c r="BC43" s="180"/>
      <c r="BD43" s="180"/>
      <c r="BE43" s="180"/>
      <c r="BF43" s="180"/>
      <c r="BG43" s="180"/>
      <c r="BH43" s="180"/>
    </row>
    <row r="44" spans="1:60" ht="5.0999999999999996" customHeight="1" x14ac:dyDescent="0.2">
      <c r="A44" s="7"/>
      <c r="B44" s="7"/>
      <c r="C44" s="147"/>
      <c r="D44" s="114"/>
      <c r="E44" s="114"/>
      <c r="F44" s="114"/>
      <c r="G44" s="114"/>
      <c r="H44" s="114"/>
      <c r="I44" s="114"/>
      <c r="J44" s="114"/>
      <c r="K44" s="114"/>
      <c r="L44" s="114"/>
      <c r="M44" s="114"/>
      <c r="N44" s="114"/>
      <c r="O44" s="114"/>
      <c r="P44" s="114"/>
      <c r="Q44" s="136"/>
      <c r="R44" s="394"/>
      <c r="S44" s="394"/>
      <c r="T44" s="394"/>
      <c r="AA44" s="381" t="str">
        <f>'DonnesP-Sajade'!C58</f>
        <v>COSIMA 18 Orange</v>
      </c>
      <c r="AB44" s="382">
        <f>'DonnesP-Sajade'!E58</f>
        <v>78.344999999999999</v>
      </c>
      <c r="AC44" s="173"/>
      <c r="AD44" s="360" t="s">
        <v>679</v>
      </c>
      <c r="AE44" s="371">
        <f t="shared" si="4"/>
        <v>1</v>
      </c>
      <c r="AF44" s="372" t="s">
        <v>756</v>
      </c>
      <c r="AG44" s="372" t="s">
        <v>786</v>
      </c>
      <c r="AH44" s="217">
        <v>2</v>
      </c>
      <c r="AI44" s="373" t="str">
        <f t="shared" si="5"/>
        <v/>
      </c>
      <c r="AJ44" s="374" t="str">
        <f>IF(AI44="","",IF(ISERROR(INDEX(AJ$16:AJ43,MATCH(AI44,AI$16:AI43,0))),MAX(AJ$16:AJ43)+1,INDEX(AJ$16:AJ43,MATCH(AI44,AI$16:AI43,0))))</f>
        <v/>
      </c>
      <c r="AK44" s="374" t="str">
        <f t="shared" si="3"/>
        <v/>
      </c>
      <c r="AL44" s="373" t="str">
        <f t="shared" si="2"/>
        <v/>
      </c>
      <c r="AM44" s="173"/>
      <c r="AN44" s="173"/>
      <c r="AO44" s="173"/>
      <c r="AP44" s="173"/>
      <c r="AQ44" s="173"/>
      <c r="AR44" s="173"/>
      <c r="AS44" s="173"/>
      <c r="AT44" s="181"/>
      <c r="AU44" s="181"/>
      <c r="AV44" s="181"/>
      <c r="AW44" s="180"/>
      <c r="AX44" s="180"/>
      <c r="AY44" s="180"/>
      <c r="AZ44" s="180"/>
      <c r="BA44" s="180"/>
      <c r="BB44" s="180"/>
      <c r="BC44" s="180"/>
      <c r="BD44" s="180"/>
      <c r="BE44" s="180"/>
      <c r="BF44" s="180"/>
      <c r="BG44" s="180"/>
      <c r="BH44" s="180"/>
    </row>
    <row r="45" spans="1:60" ht="5.0999999999999996" customHeight="1" thickBot="1" x14ac:dyDescent="0.25">
      <c r="A45" s="7"/>
      <c r="B45" s="7"/>
      <c r="C45" s="117"/>
      <c r="D45" s="118"/>
      <c r="E45" s="118"/>
      <c r="F45" s="118"/>
      <c r="G45" s="118"/>
      <c r="H45" s="118"/>
      <c r="I45" s="118"/>
      <c r="J45" s="118"/>
      <c r="K45" s="118"/>
      <c r="L45" s="118"/>
      <c r="M45" s="118"/>
      <c r="N45" s="118"/>
      <c r="O45" s="118"/>
      <c r="P45" s="118"/>
      <c r="Q45" s="120"/>
      <c r="R45" s="391"/>
      <c r="S45" s="391"/>
      <c r="T45" s="391"/>
      <c r="U45" s="236"/>
      <c r="V45" s="236"/>
      <c r="AA45" s="381" t="str">
        <f>'DonnesP-Sajade'!C59</f>
        <v>DJERBA BASE</v>
      </c>
      <c r="AB45" s="382">
        <f>'DonnesP-Sajade'!E59</f>
        <v>62.28</v>
      </c>
      <c r="AC45" s="173"/>
      <c r="AD45" s="173"/>
      <c r="AE45" s="371">
        <f t="shared" si="4"/>
        <v>1</v>
      </c>
      <c r="AF45" s="372" t="s">
        <v>758</v>
      </c>
      <c r="AG45" s="372" t="s">
        <v>787</v>
      </c>
      <c r="AH45" s="217">
        <v>2</v>
      </c>
      <c r="AI45" s="373" t="str">
        <f t="shared" si="5"/>
        <v/>
      </c>
      <c r="AJ45" s="374" t="str">
        <f>IF(AI45="","",IF(ISERROR(INDEX(AJ$16:AJ44,MATCH(AI45,AI$16:AI44,0))),MAX(AJ$16:AJ44)+1,INDEX(AJ$16:AJ44,MATCH(AI45,AI$16:AI44,0))))</f>
        <v/>
      </c>
      <c r="AK45" s="374" t="str">
        <f t="shared" si="3"/>
        <v/>
      </c>
      <c r="AL45" s="373" t="str">
        <f t="shared" si="2"/>
        <v/>
      </c>
      <c r="AM45" s="173"/>
      <c r="AN45" s="173"/>
      <c r="AO45" s="173"/>
      <c r="AP45" s="173"/>
      <c r="AQ45" s="173"/>
      <c r="AR45" s="173"/>
      <c r="AS45" s="173"/>
      <c r="AT45" s="181"/>
      <c r="AU45" s="181"/>
      <c r="AV45" s="181"/>
      <c r="AW45" s="180"/>
      <c r="AX45" s="180"/>
      <c r="AY45" s="180"/>
      <c r="AZ45" s="180"/>
      <c r="BA45" s="180"/>
      <c r="BB45" s="180"/>
      <c r="BC45" s="180"/>
      <c r="BD45" s="180"/>
      <c r="BE45" s="180"/>
      <c r="BF45" s="180"/>
      <c r="BG45" s="180"/>
      <c r="BH45" s="180"/>
    </row>
    <row r="46" spans="1:60" ht="16.5" thickBot="1" x14ac:dyDescent="0.25">
      <c r="A46" s="7"/>
      <c r="B46" s="7"/>
      <c r="C46" s="117"/>
      <c r="D46" s="632" t="s">
        <v>788</v>
      </c>
      <c r="E46" s="632"/>
      <c r="F46" s="633"/>
      <c r="G46" s="633"/>
      <c r="H46" s="157"/>
      <c r="I46" s="632" t="str">
        <f>E19</f>
        <v>Réf.Produit</v>
      </c>
      <c r="J46" s="632"/>
      <c r="K46" s="616">
        <f>ROUNDUP(U46,0)</f>
        <v>0</v>
      </c>
      <c r="L46" s="617"/>
      <c r="M46" s="158" t="s">
        <v>789</v>
      </c>
      <c r="N46" s="634">
        <f>W19</f>
        <v>0</v>
      </c>
      <c r="O46" s="635"/>
      <c r="P46" s="159" t="s">
        <v>488</v>
      </c>
      <c r="Q46" s="160"/>
      <c r="R46" s="394"/>
      <c r="S46" s="394"/>
      <c r="T46" s="394"/>
      <c r="U46" s="248">
        <f>N46/3</f>
        <v>0</v>
      </c>
      <c r="W46" s="236" t="e">
        <f>IF(E19&lt;&gt;"",VLOOKUP(E19,MetrProdPx,2,FALSE),"")</f>
        <v>#N/A</v>
      </c>
      <c r="Z46" s="249" t="e">
        <f>K46*W46</f>
        <v>#N/A</v>
      </c>
      <c r="AA46" s="381" t="str">
        <f>'DonnesP-Sajade'!C60</f>
        <v>DJERBA BASE + E01</v>
      </c>
      <c r="AB46" s="382">
        <f>'DonnesP-Sajade'!E60</f>
        <v>67.027500000000003</v>
      </c>
      <c r="AC46" s="173"/>
      <c r="AD46" s="173"/>
      <c r="AE46" s="371">
        <f t="shared" si="4"/>
        <v>1</v>
      </c>
      <c r="AF46" s="372" t="s">
        <v>761</v>
      </c>
      <c r="AG46" s="372" t="s">
        <v>790</v>
      </c>
      <c r="AH46" s="217">
        <v>1</v>
      </c>
      <c r="AI46" s="373" t="str">
        <f t="shared" si="5"/>
        <v/>
      </c>
      <c r="AJ46" s="374" t="str">
        <f>IF(AI46="","",IF(ISERROR(INDEX(AJ$16:AJ45,MATCH(AI46,AI$16:AI45,0))),MAX(AJ$16:AJ45)+1,INDEX(AJ$16:AJ45,MATCH(AI46,AI$16:AI45,0))))</f>
        <v/>
      </c>
      <c r="AK46" s="374" t="str">
        <f t="shared" si="3"/>
        <v/>
      </c>
      <c r="AL46" s="373" t="str">
        <f t="shared" si="2"/>
        <v/>
      </c>
      <c r="AM46" s="173"/>
      <c r="AN46" s="173"/>
      <c r="AO46" s="173"/>
      <c r="AP46" s="173"/>
      <c r="AQ46" s="173"/>
      <c r="AR46" s="173"/>
      <c r="AS46" s="173"/>
      <c r="AT46" s="181"/>
      <c r="AU46" s="181"/>
      <c r="AV46" s="181"/>
      <c r="AW46" s="180"/>
      <c r="AX46" s="180"/>
      <c r="AY46" s="180"/>
      <c r="AZ46" s="180"/>
      <c r="BA46" s="180"/>
      <c r="BB46" s="180"/>
      <c r="BC46" s="180"/>
      <c r="BD46" s="180"/>
      <c r="BE46" s="180"/>
      <c r="BF46" s="180"/>
      <c r="BG46" s="180"/>
      <c r="BH46" s="180"/>
    </row>
    <row r="47" spans="1:60" ht="13.5" thickBot="1" x14ac:dyDescent="0.25">
      <c r="A47" s="7"/>
      <c r="B47" s="7"/>
      <c r="C47" s="117"/>
      <c r="D47" s="118"/>
      <c r="E47" s="118"/>
      <c r="F47" s="118"/>
      <c r="G47" s="118"/>
      <c r="H47" s="118"/>
      <c r="I47" s="118"/>
      <c r="J47" s="118"/>
      <c r="K47" s="118"/>
      <c r="L47" s="118"/>
      <c r="M47" s="118"/>
      <c r="N47" s="118"/>
      <c r="O47" s="118"/>
      <c r="P47" s="118"/>
      <c r="Q47" s="160"/>
      <c r="R47" s="394"/>
      <c r="S47" s="394"/>
      <c r="T47" s="394"/>
      <c r="U47" s="236"/>
      <c r="V47" s="236"/>
      <c r="AA47" s="381" t="str">
        <f>'DonnesP-Sajade'!C61</f>
        <v>DJERBA BASE + E04</v>
      </c>
      <c r="AB47" s="382">
        <f>'DonnesP-Sajade'!E61</f>
        <v>67.027500000000003</v>
      </c>
      <c r="AC47" s="173"/>
      <c r="AD47" s="173"/>
      <c r="AE47" s="371">
        <f t="shared" si="4"/>
        <v>1</v>
      </c>
      <c r="AF47" s="372" t="s">
        <v>763</v>
      </c>
      <c r="AG47" s="372" t="s">
        <v>791</v>
      </c>
      <c r="AH47" s="217">
        <v>3</v>
      </c>
      <c r="AI47" s="373" t="str">
        <f t="shared" si="5"/>
        <v/>
      </c>
      <c r="AJ47" s="374" t="str">
        <f>IF(AI47="","",IF(ISERROR(INDEX(AJ$16:AJ46,MATCH(AI47,AI$16:AI46,0))),MAX(AJ$16:AJ46)+1,INDEX(AJ$16:AJ46,MATCH(AI47,AI$16:AI46,0))))</f>
        <v/>
      </c>
      <c r="AK47" s="374" t="str">
        <f t="shared" si="3"/>
        <v/>
      </c>
      <c r="AL47" s="373" t="str">
        <f t="shared" si="2"/>
        <v/>
      </c>
      <c r="AM47" s="173"/>
      <c r="AN47" s="173"/>
      <c r="AO47" s="173"/>
      <c r="AP47" s="173"/>
      <c r="AQ47" s="173"/>
      <c r="AR47" s="173"/>
      <c r="AS47" s="173"/>
      <c r="AT47" s="181"/>
      <c r="AU47" s="181"/>
      <c r="AV47" s="181"/>
      <c r="AW47" s="180"/>
      <c r="AX47" s="180"/>
      <c r="AY47" s="180"/>
      <c r="AZ47" s="180"/>
      <c r="BA47" s="180"/>
      <c r="BB47" s="180"/>
      <c r="BC47" s="180"/>
      <c r="BD47" s="180"/>
      <c r="BE47" s="180"/>
      <c r="BF47" s="180"/>
      <c r="BG47" s="180"/>
      <c r="BH47" s="180"/>
    </row>
    <row r="48" spans="1:60" ht="16.5" thickBot="1" x14ac:dyDescent="0.25">
      <c r="A48" s="7"/>
      <c r="B48" s="7"/>
      <c r="C48" s="117"/>
      <c r="D48" s="632" t="s">
        <v>792</v>
      </c>
      <c r="E48" s="632"/>
      <c r="F48" s="633"/>
      <c r="G48" s="633"/>
      <c r="H48" s="157"/>
      <c r="I48" s="161" t="str">
        <f>E21</f>
        <v>Réf.Produit</v>
      </c>
      <c r="J48" s="174"/>
      <c r="K48" s="616">
        <f>ROUNDUP(U48,0)</f>
        <v>0</v>
      </c>
      <c r="L48" s="617"/>
      <c r="M48" s="158" t="s">
        <v>789</v>
      </c>
      <c r="N48" s="634">
        <f>W21+U39+O17</f>
        <v>0</v>
      </c>
      <c r="O48" s="635"/>
      <c r="P48" s="159" t="s">
        <v>488</v>
      </c>
      <c r="Q48" s="160"/>
      <c r="R48" s="394"/>
      <c r="S48" s="394"/>
      <c r="T48" s="394"/>
      <c r="U48" s="248">
        <f>N48/3</f>
        <v>0</v>
      </c>
      <c r="V48" s="236"/>
      <c r="W48" s="236" t="e">
        <f>IF(E21&lt;&gt;"",VLOOKUP(E21,MetrProdPx,2,FALSE),"")</f>
        <v>#N/A</v>
      </c>
      <c r="Z48" s="249" t="e">
        <f>K48*W48</f>
        <v>#N/A</v>
      </c>
      <c r="AA48" s="381" t="str">
        <f>'DonnesP-Sajade'!C62</f>
        <v>DJERBA BASE + E01 + E04</v>
      </c>
      <c r="AB48" s="382">
        <f>'DonnesP-Sajade'!E62</f>
        <v>67.027500000000003</v>
      </c>
      <c r="AC48" s="173"/>
      <c r="AD48" s="173"/>
      <c r="AE48" s="371">
        <f t="shared" si="4"/>
        <v>1</v>
      </c>
      <c r="AF48" s="372" t="s">
        <v>766</v>
      </c>
      <c r="AG48" s="372" t="s">
        <v>793</v>
      </c>
      <c r="AH48" s="217">
        <v>2</v>
      </c>
      <c r="AI48" s="373" t="str">
        <f t="shared" si="5"/>
        <v/>
      </c>
      <c r="AJ48" s="374" t="str">
        <f>IF(AI48="","",IF(ISERROR(INDEX(AJ$16:AJ47,MATCH(AI48,AI$16:AI47,0))),MAX(AJ$16:AJ47)+1,INDEX(AJ$16:AJ47,MATCH(AI48,AI$16:AI47,0))))</f>
        <v/>
      </c>
      <c r="AK48" s="374" t="str">
        <f t="shared" si="3"/>
        <v/>
      </c>
      <c r="AL48" s="373" t="str">
        <f t="shared" si="2"/>
        <v/>
      </c>
      <c r="AM48" s="173"/>
      <c r="AN48" s="173"/>
      <c r="AO48" s="173"/>
      <c r="AP48" s="173"/>
      <c r="AQ48" s="173"/>
      <c r="AR48" s="173"/>
      <c r="AS48" s="173"/>
      <c r="AT48" s="181"/>
      <c r="AU48" s="181"/>
      <c r="AV48" s="181"/>
      <c r="AW48" s="180"/>
      <c r="AX48" s="180"/>
      <c r="AY48" s="180"/>
      <c r="AZ48" s="180"/>
      <c r="BA48" s="180"/>
      <c r="BB48" s="180"/>
      <c r="BC48" s="180"/>
      <c r="BD48" s="180"/>
      <c r="BE48" s="180"/>
      <c r="BF48" s="180"/>
      <c r="BG48" s="180"/>
      <c r="BH48" s="180"/>
    </row>
    <row r="49" spans="1:60" ht="4.5" customHeight="1" thickBot="1" x14ac:dyDescent="0.25">
      <c r="A49" s="7"/>
      <c r="B49" s="7"/>
      <c r="C49" s="117"/>
      <c r="D49" s="118"/>
      <c r="E49" s="118"/>
      <c r="F49" s="118"/>
      <c r="G49" s="118"/>
      <c r="H49" s="118"/>
      <c r="I49" s="162" t="b">
        <f>I48=""</f>
        <v>0</v>
      </c>
      <c r="J49" s="118"/>
      <c r="K49" s="118"/>
      <c r="L49" s="118"/>
      <c r="M49" s="118"/>
      <c r="N49" s="118"/>
      <c r="O49" s="178"/>
      <c r="P49" s="118"/>
      <c r="Q49" s="120"/>
      <c r="R49" s="391"/>
      <c r="S49" s="391"/>
      <c r="T49" s="391"/>
      <c r="U49" s="216" t="b">
        <f>IF(AND(K41&lt;&gt;"",N46&lt;&gt;"",N48&lt;&gt;""),(N48+N46)*K41)</f>
        <v>0</v>
      </c>
      <c r="V49" s="250" t="s">
        <v>488</v>
      </c>
      <c r="AA49" s="381" t="str">
        <f>'DonnesP-Sajade'!C63</f>
        <v>DORINA 1 Blanc,beige, vert, fils cuivre</v>
      </c>
      <c r="AB49" s="382">
        <f>'DonnesP-Sajade'!E63</f>
        <v>65.947499999999991</v>
      </c>
      <c r="AC49" s="173"/>
      <c r="AD49" s="173"/>
      <c r="AE49" s="371">
        <f t="shared" si="4"/>
        <v>1</v>
      </c>
      <c r="AF49" s="372" t="s">
        <v>768</v>
      </c>
      <c r="AG49" s="372" t="s">
        <v>794</v>
      </c>
      <c r="AH49" s="217">
        <v>3</v>
      </c>
      <c r="AI49" s="373" t="str">
        <f t="shared" si="5"/>
        <v/>
      </c>
      <c r="AJ49" s="374" t="str">
        <f>IF(AI49="","",IF(ISERROR(INDEX(AJ$16:AJ48,MATCH(AI49,AI$16:AI48,0))),MAX(AJ$16:AJ48)+1,INDEX(AJ$16:AJ48,MATCH(AI49,AI$16:AI48,0))))</f>
        <v/>
      </c>
      <c r="AK49" s="374" t="str">
        <f t="shared" si="3"/>
        <v/>
      </c>
      <c r="AL49" s="373" t="str">
        <f t="shared" ref="AL49:AL80" si="6">IF(AK49="","",INDEX(ANNULNB3,MATCH(AK49,$AJ$17:$AJ$84,0)))</f>
        <v/>
      </c>
      <c r="AM49" s="173"/>
      <c r="AN49" s="173"/>
      <c r="AO49" s="173"/>
      <c r="AP49" s="173"/>
      <c r="AQ49" s="173"/>
      <c r="AR49" s="173"/>
      <c r="AS49" s="173"/>
      <c r="AT49" s="181"/>
      <c r="AU49" s="181"/>
      <c r="AV49" s="181"/>
      <c r="AW49" s="180"/>
      <c r="AX49" s="180"/>
      <c r="AY49" s="180"/>
      <c r="AZ49" s="180"/>
      <c r="BA49" s="180"/>
      <c r="BB49" s="180"/>
      <c r="BC49" s="180"/>
      <c r="BD49" s="180"/>
      <c r="BE49" s="180"/>
      <c r="BF49" s="180"/>
      <c r="BG49" s="180"/>
      <c r="BH49" s="180"/>
    </row>
    <row r="50" spans="1:60" ht="16.5" thickBot="1" x14ac:dyDescent="0.3">
      <c r="A50" s="7"/>
      <c r="B50" s="7"/>
      <c r="C50" s="163"/>
      <c r="D50" s="641" t="s">
        <v>795</v>
      </c>
      <c r="E50" s="641"/>
      <c r="F50" s="615" t="s">
        <v>830</v>
      </c>
      <c r="G50" s="615"/>
      <c r="H50" s="615"/>
      <c r="I50" s="615"/>
      <c r="J50" s="164"/>
      <c r="K50" s="616">
        <f>ROUNDDOWN(U50,0)</f>
        <v>0</v>
      </c>
      <c r="L50" s="617"/>
      <c r="M50" s="165" t="s">
        <v>831</v>
      </c>
      <c r="N50" s="166"/>
      <c r="O50" s="178"/>
      <c r="P50" s="166" t="s">
        <v>488</v>
      </c>
      <c r="Q50" s="167"/>
      <c r="R50" s="396"/>
      <c r="S50" s="396"/>
      <c r="T50" s="396"/>
      <c r="U50" s="251">
        <f>U49/80</f>
        <v>0</v>
      </c>
      <c r="V50" s="217">
        <v>80</v>
      </c>
      <c r="W50" s="252">
        <f>AB93</f>
        <v>188.70750000000001</v>
      </c>
      <c r="Z50" s="249">
        <f>K50*W50</f>
        <v>0</v>
      </c>
      <c r="AA50" s="381" t="str">
        <f>'DonnesP-Sajade'!C64</f>
        <v>DORINA 3 Blanc, beige, jaune</v>
      </c>
      <c r="AB50" s="382">
        <f>'DonnesP-Sajade'!E64</f>
        <v>65.947499999999991</v>
      </c>
      <c r="AC50" s="173"/>
      <c r="AD50" s="173"/>
      <c r="AE50" s="371">
        <f t="shared" si="4"/>
        <v>1</v>
      </c>
      <c r="AF50" s="372" t="s">
        <v>771</v>
      </c>
      <c r="AG50" s="372" t="s">
        <v>797</v>
      </c>
      <c r="AH50" s="217">
        <v>1</v>
      </c>
      <c r="AI50" s="373" t="str">
        <f t="shared" si="5"/>
        <v/>
      </c>
      <c r="AJ50" s="374" t="str">
        <f>IF(AI50="","",IF(ISERROR(INDEX(AJ$16:AJ49,MATCH(AI50,AI$16:AI49,0))),MAX(AJ$16:AJ49)+1,INDEX(AJ$16:AJ49,MATCH(AI50,AI$16:AI49,0))))</f>
        <v/>
      </c>
      <c r="AK50" s="374" t="str">
        <f t="shared" si="3"/>
        <v/>
      </c>
      <c r="AL50" s="373" t="str">
        <f t="shared" si="6"/>
        <v/>
      </c>
      <c r="AM50" s="173"/>
      <c r="AN50" s="173"/>
      <c r="AO50" s="173"/>
      <c r="AP50" s="173"/>
      <c r="AQ50" s="173"/>
      <c r="AR50" s="173"/>
      <c r="AS50" s="173"/>
      <c r="AT50" s="181"/>
      <c r="AU50" s="181"/>
      <c r="AV50" s="181"/>
      <c r="AW50" s="180"/>
      <c r="AX50" s="180"/>
      <c r="AY50" s="180"/>
      <c r="AZ50" s="180"/>
      <c r="BA50" s="180"/>
      <c r="BB50" s="180"/>
      <c r="BC50" s="180"/>
      <c r="BD50" s="180"/>
      <c r="BE50" s="180"/>
      <c r="BF50" s="180"/>
      <c r="BG50" s="180"/>
      <c r="BH50" s="180"/>
    </row>
    <row r="51" spans="1:60" ht="16.5" thickBot="1" x14ac:dyDescent="0.3">
      <c r="A51" s="7"/>
      <c r="B51" s="7"/>
      <c r="C51" s="163"/>
      <c r="D51" s="165"/>
      <c r="E51" s="165"/>
      <c r="F51" s="615" t="s">
        <v>830</v>
      </c>
      <c r="G51" s="615"/>
      <c r="H51" s="615"/>
      <c r="I51" s="615"/>
      <c r="J51" s="164"/>
      <c r="K51" s="616">
        <f>ROUND(U51,0)</f>
        <v>0</v>
      </c>
      <c r="L51" s="617"/>
      <c r="M51" s="165" t="s">
        <v>832</v>
      </c>
      <c r="N51" s="165"/>
      <c r="O51" s="165"/>
      <c r="P51" s="165"/>
      <c r="Q51" s="160"/>
      <c r="R51" s="394"/>
      <c r="S51" s="394"/>
      <c r="T51" s="394"/>
      <c r="U51" s="253">
        <f>((U50-K50)*V50)/V51</f>
        <v>0</v>
      </c>
      <c r="V51" s="217">
        <v>40</v>
      </c>
      <c r="W51" s="252">
        <f>AB94</f>
        <v>99.63</v>
      </c>
      <c r="Z51" s="249">
        <f t="shared" ref="Z51:Z52" si="7">K51*W51</f>
        <v>0</v>
      </c>
      <c r="AA51" s="381" t="str">
        <f>'DonnesP-Sajade'!C65</f>
        <v>JANINA 1A1 Gris clair</v>
      </c>
      <c r="AB51" s="382">
        <f>'DonnesP-Sajade'!E65</f>
        <v>65.947499999999991</v>
      </c>
      <c r="AC51" s="173"/>
      <c r="AD51" s="173"/>
      <c r="AE51" s="371">
        <f t="shared" si="4"/>
        <v>1</v>
      </c>
      <c r="AF51" s="372" t="s">
        <v>773</v>
      </c>
      <c r="AG51" s="372" t="s">
        <v>798</v>
      </c>
      <c r="AH51" s="217">
        <v>1</v>
      </c>
      <c r="AI51" s="373" t="str">
        <f t="shared" si="5"/>
        <v/>
      </c>
      <c r="AJ51" s="374" t="str">
        <f>IF(AI51="","",IF(ISERROR(INDEX(AJ$16:AJ50,MATCH(AI51,AI$16:AI50,0))),MAX(AJ$16:AJ50)+1,INDEX(AJ$16:AJ50,MATCH(AI51,AI$16:AI50,0))))</f>
        <v/>
      </c>
      <c r="AK51" s="374" t="str">
        <f t="shared" si="3"/>
        <v/>
      </c>
      <c r="AL51" s="373" t="str">
        <f t="shared" si="6"/>
        <v/>
      </c>
      <c r="AM51" s="173"/>
      <c r="AN51" s="173"/>
      <c r="AO51" s="173"/>
      <c r="AP51" s="173"/>
      <c r="AQ51" s="173"/>
      <c r="AR51" s="173"/>
      <c r="AS51" s="173"/>
      <c r="AT51" s="181"/>
      <c r="AU51" s="181"/>
      <c r="AV51" s="181"/>
      <c r="AW51" s="180"/>
      <c r="AX51" s="180"/>
      <c r="AY51" s="180"/>
      <c r="AZ51" s="180"/>
      <c r="BA51" s="180"/>
      <c r="BB51" s="180"/>
      <c r="BC51" s="180"/>
      <c r="BD51" s="180"/>
      <c r="BE51" s="180"/>
      <c r="BF51" s="180"/>
      <c r="BG51" s="180"/>
      <c r="BH51" s="180"/>
    </row>
    <row r="52" spans="1:60" ht="16.5" thickBot="1" x14ac:dyDescent="0.3">
      <c r="A52" s="7"/>
      <c r="B52" s="7"/>
      <c r="C52" s="163"/>
      <c r="D52" s="168"/>
      <c r="E52" s="178"/>
      <c r="F52" s="615" t="s">
        <v>830</v>
      </c>
      <c r="G52" s="615"/>
      <c r="H52" s="615"/>
      <c r="I52" s="615"/>
      <c r="J52" s="164"/>
      <c r="K52" s="616">
        <f>ROUND(U52,0)</f>
        <v>0</v>
      </c>
      <c r="L52" s="617"/>
      <c r="M52" s="165" t="s">
        <v>796</v>
      </c>
      <c r="N52" s="179"/>
      <c r="O52" s="179"/>
      <c r="P52" s="165"/>
      <c r="Q52" s="160"/>
      <c r="R52" s="394"/>
      <c r="S52" s="394"/>
      <c r="T52" s="394"/>
      <c r="U52" s="253">
        <f>((U51-K51)*V51)/V52</f>
        <v>0</v>
      </c>
      <c r="V52" s="217">
        <v>20</v>
      </c>
      <c r="W52" s="252">
        <f>AB95</f>
        <v>51.772500000000001</v>
      </c>
      <c r="Z52" s="249">
        <f t="shared" si="7"/>
        <v>0</v>
      </c>
      <c r="AA52" s="381" t="str">
        <f>'DonnesP-Sajade'!C66</f>
        <v>JANINA 1N Gris clair</v>
      </c>
      <c r="AB52" s="382">
        <f>'DonnesP-Sajade'!E66</f>
        <v>65.947499999999991</v>
      </c>
      <c r="AC52" s="173"/>
      <c r="AD52" s="173"/>
      <c r="AE52" s="371">
        <f t="shared" ref="AE52:AE79" si="8">SUMPRODUCT((nom=AF52)*1)-SUMPRODUCT((AF53:AF120=AF52)*1)</f>
        <v>1</v>
      </c>
      <c r="AF52" s="372" t="s">
        <v>776</v>
      </c>
      <c r="AG52" s="372" t="s">
        <v>799</v>
      </c>
      <c r="AH52" s="217">
        <v>2</v>
      </c>
      <c r="AI52" s="373" t="str">
        <f t="shared" ref="AI52:AI81" si="9">IF(SUMPRODUCT((nom=AF52)*(nom=choix_nom)*(Prépa=AG52))-SUMPRODUCT((AF53:AF120=AF52)*(AF53:AF120=choix_nom)*(AG53:AG120=AG52))&gt;0,AG52,"")</f>
        <v/>
      </c>
      <c r="AJ52" s="374" t="str">
        <f>IF(AI52="","",IF(ISERROR(INDEX(AJ$16:AJ51,MATCH(AI52,AI$16:AI51,0))),MAX(AJ$16:AJ51)+1,INDEX(AJ$16:AJ51,MATCH(AI52,AI$16:AI51,0))))</f>
        <v/>
      </c>
      <c r="AK52" s="374" t="str">
        <f t="shared" si="3"/>
        <v/>
      </c>
      <c r="AL52" s="373" t="str">
        <f t="shared" si="6"/>
        <v/>
      </c>
      <c r="AM52" s="173"/>
      <c r="AN52" s="173"/>
      <c r="AO52" s="173"/>
      <c r="AP52" s="173"/>
      <c r="AQ52" s="173"/>
      <c r="AR52" s="173"/>
      <c r="AS52" s="173"/>
      <c r="AT52" s="181"/>
      <c r="AU52" s="181"/>
      <c r="AV52" s="181"/>
      <c r="AW52" s="180"/>
      <c r="AX52" s="180"/>
      <c r="AY52" s="180"/>
      <c r="AZ52" s="180"/>
      <c r="BA52" s="180"/>
      <c r="BB52" s="180"/>
      <c r="BC52" s="180"/>
      <c r="BD52" s="180"/>
      <c r="BE52" s="180"/>
      <c r="BF52" s="180"/>
      <c r="BG52" s="180"/>
      <c r="BH52" s="180"/>
    </row>
    <row r="53" spans="1:60" ht="17.25" thickTop="1" thickBot="1" x14ac:dyDescent="0.3">
      <c r="A53" s="7"/>
      <c r="B53" s="7"/>
      <c r="C53" s="163"/>
      <c r="D53" s="165"/>
      <c r="E53" s="169"/>
      <c r="F53" s="165" t="s">
        <v>833</v>
      </c>
      <c r="G53" s="165"/>
      <c r="H53" s="165"/>
      <c r="I53" s="165"/>
      <c r="J53" s="165"/>
      <c r="K53" s="165"/>
      <c r="L53" s="165"/>
      <c r="M53" s="165"/>
      <c r="N53" s="165"/>
      <c r="O53" s="627" t="e">
        <f>Z53*W53</f>
        <v>#N/A</v>
      </c>
      <c r="P53" s="628"/>
      <c r="Q53" s="160"/>
      <c r="R53" s="394"/>
      <c r="S53" s="394"/>
      <c r="T53" s="394"/>
      <c r="W53" s="217">
        <v>1.2</v>
      </c>
      <c r="Z53" s="254" t="e">
        <f>SUM(Z46:Z52)</f>
        <v>#N/A</v>
      </c>
      <c r="AA53" s="381" t="str">
        <f>'DonnesP-Sajade'!C67</f>
        <v>JANINA 2 Rose Antique</v>
      </c>
      <c r="AB53" s="382">
        <f>'DonnesP-Sajade'!E67</f>
        <v>65.947499999999991</v>
      </c>
      <c r="AC53" s="173"/>
      <c r="AD53" s="173"/>
      <c r="AE53" s="371">
        <f t="shared" si="8"/>
        <v>1</v>
      </c>
      <c r="AF53" s="372" t="s">
        <v>778</v>
      </c>
      <c r="AG53" s="372" t="s">
        <v>800</v>
      </c>
      <c r="AH53" s="217">
        <v>1</v>
      </c>
      <c r="AI53" s="373" t="str">
        <f t="shared" si="9"/>
        <v/>
      </c>
      <c r="AJ53" s="374" t="str">
        <f>IF(AI53="","",IF(ISERROR(INDEX(AJ$16:AJ52,MATCH(AI53,AI$16:AI52,0))),MAX(AJ$16:AJ52)+1,INDEX(AJ$16:AJ52,MATCH(AI53,AI$16:AI52,0))))</f>
        <v/>
      </c>
      <c r="AK53" s="374" t="str">
        <f t="shared" si="3"/>
        <v/>
      </c>
      <c r="AL53" s="373" t="str">
        <f t="shared" si="6"/>
        <v/>
      </c>
      <c r="AM53" s="173"/>
      <c r="AN53" s="173"/>
      <c r="AO53" s="173"/>
      <c r="AP53" s="173"/>
      <c r="AQ53" s="173"/>
      <c r="AR53" s="173"/>
      <c r="AS53" s="173"/>
      <c r="AT53" s="181"/>
      <c r="AU53" s="181"/>
      <c r="AV53" s="181"/>
      <c r="AW53" s="180"/>
      <c r="AX53" s="180"/>
      <c r="AY53" s="180"/>
      <c r="AZ53" s="180"/>
      <c r="BA53" s="180"/>
      <c r="BB53" s="180"/>
      <c r="BC53" s="180"/>
      <c r="BD53" s="180"/>
      <c r="BE53" s="180"/>
      <c r="BF53" s="180"/>
      <c r="BG53" s="180"/>
      <c r="BH53" s="180"/>
    </row>
    <row r="54" spans="1:60" ht="5.0999999999999996" customHeight="1" thickTop="1" x14ac:dyDescent="0.2">
      <c r="A54" s="7"/>
      <c r="B54" s="7"/>
      <c r="C54" s="163"/>
      <c r="D54" s="165"/>
      <c r="E54" s="169"/>
      <c r="F54" s="165"/>
      <c r="G54" s="165"/>
      <c r="H54" s="165"/>
      <c r="I54" s="165"/>
      <c r="J54" s="165"/>
      <c r="K54" s="165"/>
      <c r="L54" s="165"/>
      <c r="M54" s="165"/>
      <c r="N54" s="165"/>
      <c r="O54" s="165"/>
      <c r="P54" s="165"/>
      <c r="Q54" s="160"/>
      <c r="R54" s="394"/>
      <c r="S54" s="394"/>
      <c r="T54" s="394"/>
      <c r="AA54" s="381" t="str">
        <f>'DonnesP-Sajade'!C68</f>
        <v>JANINA 3d Vert clair</v>
      </c>
      <c r="AB54" s="382">
        <f>'DonnesP-Sajade'!E68</f>
        <v>65.947499999999991</v>
      </c>
      <c r="AC54" s="173"/>
      <c r="AD54" s="173"/>
      <c r="AE54" s="371">
        <f t="shared" si="8"/>
        <v>2</v>
      </c>
      <c r="AF54" s="372" t="s">
        <v>684</v>
      </c>
      <c r="AG54" s="372" t="s">
        <v>801</v>
      </c>
      <c r="AH54" s="375"/>
      <c r="AI54" s="373" t="str">
        <f t="shared" si="9"/>
        <v/>
      </c>
      <c r="AJ54" s="374" t="str">
        <f>IF(AI54="","",IF(ISERROR(INDEX(AJ$16:AJ53,MATCH(AI54,AI$16:AI53,0))),MAX(AJ$16:AJ53)+1,INDEX(AJ$16:AJ53,MATCH(AI54,AI$16:AI53,0))))</f>
        <v/>
      </c>
      <c r="AK54" s="374" t="str">
        <f t="shared" si="3"/>
        <v/>
      </c>
      <c r="AL54" s="373" t="str">
        <f t="shared" si="6"/>
        <v/>
      </c>
      <c r="AM54" s="173"/>
      <c r="AN54" s="173"/>
      <c r="AO54" s="173"/>
      <c r="AP54" s="173"/>
      <c r="AQ54" s="173"/>
      <c r="AR54" s="173"/>
      <c r="AS54" s="173"/>
      <c r="AT54" s="181"/>
      <c r="AU54" s="181"/>
      <c r="AV54" s="181"/>
      <c r="AW54" s="180"/>
      <c r="AX54" s="180"/>
      <c r="AY54" s="180"/>
      <c r="AZ54" s="180"/>
      <c r="BA54" s="180"/>
      <c r="BB54" s="180"/>
      <c r="BC54" s="180"/>
      <c r="BD54" s="180"/>
      <c r="BE54" s="180"/>
      <c r="BF54" s="180"/>
      <c r="BG54" s="180"/>
      <c r="BH54" s="180"/>
    </row>
    <row r="55" spans="1:60" ht="13.5" thickBot="1" x14ac:dyDescent="0.25">
      <c r="A55" s="7"/>
      <c r="B55" s="7"/>
      <c r="C55" s="170"/>
      <c r="D55" s="171" t="s">
        <v>834</v>
      </c>
      <c r="E55" s="171"/>
      <c r="F55" s="171"/>
      <c r="G55" s="171"/>
      <c r="H55" s="171"/>
      <c r="I55" s="171"/>
      <c r="J55" s="171"/>
      <c r="K55" s="171"/>
      <c r="L55" s="171"/>
      <c r="M55" s="171"/>
      <c r="N55" s="171"/>
      <c r="O55" s="171"/>
      <c r="P55" s="171"/>
      <c r="Q55" s="172"/>
      <c r="R55" s="394"/>
      <c r="S55" s="394"/>
      <c r="T55" s="394"/>
      <c r="AA55" s="381" t="str">
        <f>'DonnesP-Sajade'!C69</f>
        <v>JANINA 4A1 Jaune</v>
      </c>
      <c r="AB55" s="382">
        <f>'DonnesP-Sajade'!E69</f>
        <v>65.947499999999991</v>
      </c>
      <c r="AC55" s="173"/>
      <c r="AD55" s="173"/>
      <c r="AE55" s="371">
        <f t="shared" si="8"/>
        <v>2</v>
      </c>
      <c r="AF55" s="372" t="s">
        <v>691</v>
      </c>
      <c r="AG55" s="372" t="s">
        <v>802</v>
      </c>
      <c r="AH55" s="375"/>
      <c r="AI55" s="373" t="str">
        <f t="shared" si="9"/>
        <v/>
      </c>
      <c r="AJ55" s="374" t="str">
        <f>IF(AI55="","",IF(ISERROR(INDEX(AJ$16:AJ54,MATCH(AI55,AI$16:AI54,0))),MAX(AJ$16:AJ54)+1,INDEX(AJ$16:AJ54,MATCH(AI55,AI$16:AI54,0))))</f>
        <v/>
      </c>
      <c r="AK55" s="374" t="str">
        <f t="shared" si="3"/>
        <v/>
      </c>
      <c r="AL55" s="373" t="str">
        <f t="shared" si="6"/>
        <v/>
      </c>
      <c r="AM55" s="173"/>
      <c r="AN55" s="173"/>
      <c r="AO55" s="173"/>
      <c r="AP55" s="173"/>
      <c r="AQ55" s="173"/>
      <c r="AR55" s="173"/>
      <c r="AS55" s="173"/>
      <c r="AT55" s="181"/>
      <c r="AU55" s="181"/>
      <c r="AV55" s="181"/>
      <c r="AW55" s="180"/>
      <c r="AX55" s="180"/>
      <c r="AY55" s="180"/>
      <c r="AZ55" s="180"/>
      <c r="BA55" s="180"/>
      <c r="BB55" s="180"/>
      <c r="BC55" s="180"/>
      <c r="BD55" s="180"/>
      <c r="BE55" s="180"/>
      <c r="BF55" s="180"/>
      <c r="BG55" s="180"/>
      <c r="BH55" s="180"/>
    </row>
    <row r="56" spans="1:60" ht="5.0999999999999996" customHeight="1" thickTop="1" thickBot="1" x14ac:dyDescent="0.25">
      <c r="A56" s="7"/>
      <c r="B56" s="7"/>
      <c r="C56" s="175"/>
      <c r="D56" s="397"/>
      <c r="E56" s="175"/>
      <c r="F56" s="175"/>
      <c r="G56" s="175"/>
      <c r="H56" s="175"/>
      <c r="I56" s="175"/>
      <c r="J56" s="175"/>
      <c r="K56" s="175"/>
      <c r="L56" s="175"/>
      <c r="M56" s="175"/>
      <c r="N56" s="175"/>
      <c r="O56" s="175"/>
      <c r="P56" s="175"/>
      <c r="Q56" s="175"/>
      <c r="R56" s="175"/>
      <c r="S56" s="175"/>
      <c r="T56" s="175"/>
      <c r="AA56" s="381" t="str">
        <f>'DonnesP-Sajade'!C70</f>
        <v>JANINA 5 Bleu clair</v>
      </c>
      <c r="AB56" s="382">
        <f>'DonnesP-Sajade'!E70</f>
        <v>65.947499999999991</v>
      </c>
      <c r="AC56" s="173"/>
      <c r="AD56" s="173"/>
      <c r="AE56" s="371">
        <f t="shared" si="8"/>
        <v>2</v>
      </c>
      <c r="AF56" s="372" t="s">
        <v>694</v>
      </c>
      <c r="AG56" s="372" t="s">
        <v>803</v>
      </c>
      <c r="AH56" s="375"/>
      <c r="AI56" s="373" t="str">
        <f t="shared" si="9"/>
        <v/>
      </c>
      <c r="AJ56" s="374" t="str">
        <f>IF(AI56="","",IF(ISERROR(INDEX(AJ$16:AJ55,MATCH(AI56,AI$16:AI55,0))),MAX(AJ$16:AJ55)+1,INDEX(AJ$16:AJ55,MATCH(AI56,AI$16:AI55,0))))</f>
        <v/>
      </c>
      <c r="AK56" s="374" t="str">
        <f t="shared" si="3"/>
        <v/>
      </c>
      <c r="AL56" s="373" t="str">
        <f t="shared" si="6"/>
        <v/>
      </c>
      <c r="AM56" s="173"/>
      <c r="AN56" s="173"/>
      <c r="AO56" s="173"/>
      <c r="AP56" s="173"/>
      <c r="AQ56" s="173"/>
      <c r="AR56" s="173"/>
      <c r="AS56" s="173"/>
      <c r="AT56" s="181"/>
      <c r="AU56" s="181"/>
      <c r="AV56" s="181"/>
      <c r="AW56" s="180"/>
      <c r="AX56" s="180"/>
      <c r="AY56" s="180"/>
      <c r="AZ56" s="180"/>
      <c r="BA56" s="180"/>
      <c r="BB56" s="180"/>
      <c r="BC56" s="180"/>
      <c r="BD56" s="180"/>
      <c r="BE56" s="180"/>
      <c r="BF56" s="180"/>
      <c r="BG56" s="180"/>
      <c r="BH56" s="180"/>
    </row>
    <row r="57" spans="1:60" x14ac:dyDescent="0.2">
      <c r="A57" s="7"/>
      <c r="B57" s="7"/>
      <c r="C57" s="180"/>
      <c r="D57" s="618" t="s">
        <v>1168</v>
      </c>
      <c r="E57" s="619"/>
      <c r="F57" s="619"/>
      <c r="G57" s="619"/>
      <c r="H57" s="619"/>
      <c r="I57" s="619"/>
      <c r="J57" s="619"/>
      <c r="K57" s="619"/>
      <c r="L57" s="619"/>
      <c r="M57" s="619"/>
      <c r="N57" s="619"/>
      <c r="O57" s="619"/>
      <c r="P57" s="620"/>
      <c r="Q57" s="180"/>
      <c r="R57" s="175"/>
      <c r="S57" s="180"/>
      <c r="T57" s="180"/>
      <c r="AA57" s="381" t="str">
        <f>'DonnesP-Sajade'!C71</f>
        <v>JANINA 6 Rose, rose antique</v>
      </c>
      <c r="AB57" s="382">
        <f>'DonnesP-Sajade'!E71</f>
        <v>65.947499999999991</v>
      </c>
      <c r="AC57" s="173"/>
      <c r="AD57" s="173"/>
      <c r="AE57" s="371">
        <f t="shared" si="8"/>
        <v>2</v>
      </c>
      <c r="AF57" s="372" t="s">
        <v>700</v>
      </c>
      <c r="AG57" s="372" t="s">
        <v>804</v>
      </c>
      <c r="AH57" s="375"/>
      <c r="AI57" s="373" t="str">
        <f t="shared" si="9"/>
        <v/>
      </c>
      <c r="AJ57" s="374" t="str">
        <f>IF(AI57="","",IF(ISERROR(INDEX(AJ$16:AJ56,MATCH(AI57,AI$16:AI56,0))),MAX(AJ$16:AJ56)+1,INDEX(AJ$16:AJ56,MATCH(AI57,AI$16:AI56,0))))</f>
        <v/>
      </c>
      <c r="AK57" s="374" t="str">
        <f t="shared" si="3"/>
        <v/>
      </c>
      <c r="AL57" s="373" t="str">
        <f t="shared" si="6"/>
        <v/>
      </c>
      <c r="AM57" s="173"/>
      <c r="AN57" s="173"/>
      <c r="AO57" s="173"/>
      <c r="AP57" s="173"/>
      <c r="AQ57" s="173"/>
      <c r="AR57" s="173"/>
      <c r="AS57" s="173"/>
      <c r="AT57" s="181"/>
      <c r="AU57" s="181"/>
      <c r="AV57" s="181"/>
      <c r="AW57" s="180"/>
      <c r="AX57" s="180"/>
      <c r="AY57" s="180"/>
      <c r="AZ57" s="180"/>
      <c r="BA57" s="180"/>
      <c r="BB57" s="180"/>
      <c r="BC57" s="180"/>
      <c r="BD57" s="180"/>
      <c r="BE57" s="180"/>
      <c r="BF57" s="180"/>
      <c r="BG57" s="180"/>
      <c r="BH57" s="180"/>
    </row>
    <row r="58" spans="1:60" x14ac:dyDescent="0.2">
      <c r="A58" s="180"/>
      <c r="B58" s="7"/>
      <c r="C58" s="180"/>
      <c r="D58" s="621"/>
      <c r="E58" s="622"/>
      <c r="F58" s="622"/>
      <c r="G58" s="622"/>
      <c r="H58" s="622"/>
      <c r="I58" s="622"/>
      <c r="J58" s="622"/>
      <c r="K58" s="622"/>
      <c r="L58" s="622"/>
      <c r="M58" s="622"/>
      <c r="N58" s="622"/>
      <c r="O58" s="622"/>
      <c r="P58" s="623"/>
      <c r="Q58" s="180"/>
      <c r="R58" s="180"/>
      <c r="S58" s="180"/>
      <c r="T58" s="180"/>
      <c r="AA58" s="381" t="str">
        <f>'DonnesP-Sajade'!C72</f>
        <v>JANINA 7 Brun</v>
      </c>
      <c r="AB58" s="382">
        <f>'DonnesP-Sajade'!E72</f>
        <v>65.947499999999991</v>
      </c>
      <c r="AC58" s="173"/>
      <c r="AD58" s="173"/>
      <c r="AE58" s="371">
        <f t="shared" si="8"/>
        <v>2</v>
      </c>
      <c r="AF58" s="372" t="s">
        <v>703</v>
      </c>
      <c r="AG58" s="372" t="s">
        <v>805</v>
      </c>
      <c r="AH58" s="375"/>
      <c r="AI58" s="373" t="str">
        <f t="shared" si="9"/>
        <v/>
      </c>
      <c r="AJ58" s="374" t="str">
        <f>IF(AI58="","",IF(ISERROR(INDEX(AJ$16:AJ57,MATCH(AI58,AI$16:AI57,0))),MAX(AJ$16:AJ57)+1,INDEX(AJ$16:AJ57,MATCH(AI58,AI$16:AI57,0))))</f>
        <v/>
      </c>
      <c r="AK58" s="374" t="str">
        <f t="shared" si="3"/>
        <v/>
      </c>
      <c r="AL58" s="373" t="str">
        <f t="shared" si="6"/>
        <v/>
      </c>
      <c r="AM58" s="173"/>
      <c r="AN58" s="173"/>
      <c r="AO58" s="173"/>
      <c r="AP58" s="173"/>
      <c r="AQ58" s="173"/>
      <c r="AR58" s="173"/>
      <c r="AS58" s="173"/>
      <c r="AT58" s="181"/>
      <c r="AU58" s="181"/>
      <c r="AV58" s="181"/>
      <c r="AW58" s="180"/>
      <c r="AX58" s="180"/>
      <c r="AY58" s="180"/>
      <c r="AZ58" s="180"/>
      <c r="BA58" s="180"/>
      <c r="BB58" s="180"/>
      <c r="BC58" s="180"/>
      <c r="BD58" s="180"/>
      <c r="BE58" s="180"/>
      <c r="BF58" s="180"/>
      <c r="BG58" s="180"/>
      <c r="BH58" s="180"/>
    </row>
    <row r="59" spans="1:60" x14ac:dyDescent="0.2">
      <c r="A59" s="7"/>
      <c r="B59" s="7"/>
      <c r="C59" s="180"/>
      <c r="D59" s="621"/>
      <c r="E59" s="622"/>
      <c r="F59" s="622"/>
      <c r="G59" s="622"/>
      <c r="H59" s="622"/>
      <c r="I59" s="622"/>
      <c r="J59" s="622"/>
      <c r="K59" s="622"/>
      <c r="L59" s="622"/>
      <c r="M59" s="622"/>
      <c r="N59" s="622"/>
      <c r="O59" s="622"/>
      <c r="P59" s="623"/>
      <c r="Q59" s="180"/>
      <c r="R59" s="180"/>
      <c r="S59" s="180"/>
      <c r="T59" s="180"/>
      <c r="AA59" s="381" t="str">
        <f>'DonnesP-Sajade'!C73</f>
        <v>JANINA 7d Brun Clair</v>
      </c>
      <c r="AB59" s="382">
        <f>'DonnesP-Sajade'!E73</f>
        <v>65.947499999999991</v>
      </c>
      <c r="AC59" s="173"/>
      <c r="AD59" s="173"/>
      <c r="AE59" s="371">
        <f t="shared" si="8"/>
        <v>2</v>
      </c>
      <c r="AF59" s="372" t="s">
        <v>706</v>
      </c>
      <c r="AG59" s="372" t="s">
        <v>806</v>
      </c>
      <c r="AH59" s="375"/>
      <c r="AI59" s="373" t="str">
        <f t="shared" si="9"/>
        <v/>
      </c>
      <c r="AJ59" s="374" t="str">
        <f>IF(AI59="","",IF(ISERROR(INDEX(AJ$16:AJ58,MATCH(AI59,AI$16:AI58,0))),MAX(AJ$16:AJ58)+1,INDEX(AJ$16:AJ58,MATCH(AI59,AI$16:AI58,0))))</f>
        <v/>
      </c>
      <c r="AK59" s="374" t="str">
        <f t="shared" si="3"/>
        <v/>
      </c>
      <c r="AL59" s="373" t="str">
        <f t="shared" si="6"/>
        <v/>
      </c>
      <c r="AM59" s="173"/>
      <c r="AN59" s="173"/>
      <c r="AO59" s="173"/>
      <c r="AP59" s="173"/>
      <c r="AQ59" s="173"/>
      <c r="AR59" s="173"/>
      <c r="AS59" s="173"/>
      <c r="AT59" s="181"/>
      <c r="AU59" s="181"/>
      <c r="AV59" s="181"/>
      <c r="AW59" s="180"/>
      <c r="AX59" s="180"/>
      <c r="AY59" s="180"/>
      <c r="AZ59" s="180"/>
      <c r="BA59" s="180"/>
      <c r="BB59" s="180"/>
      <c r="BC59" s="180"/>
      <c r="BD59" s="180"/>
      <c r="BE59" s="180"/>
      <c r="BF59" s="180"/>
      <c r="BG59" s="180"/>
      <c r="BH59" s="180"/>
    </row>
    <row r="60" spans="1:60" x14ac:dyDescent="0.2">
      <c r="A60" s="7"/>
      <c r="B60" s="7"/>
      <c r="C60" s="180"/>
      <c r="D60" s="621"/>
      <c r="E60" s="622"/>
      <c r="F60" s="622"/>
      <c r="G60" s="622"/>
      <c r="H60" s="622"/>
      <c r="I60" s="622"/>
      <c r="J60" s="622"/>
      <c r="K60" s="622"/>
      <c r="L60" s="622"/>
      <c r="M60" s="622"/>
      <c r="N60" s="622"/>
      <c r="O60" s="622"/>
      <c r="P60" s="623"/>
      <c r="Q60" s="180"/>
      <c r="R60" s="180"/>
      <c r="S60" s="180"/>
      <c r="T60" s="180"/>
      <c r="AA60" s="381" t="str">
        <f>'DonnesP-Sajade'!C74</f>
        <v>JANINA 9 Blanc base</v>
      </c>
      <c r="AB60" s="382">
        <f>'DonnesP-Sajade'!E74</f>
        <v>62.752499999999998</v>
      </c>
      <c r="AC60" s="173"/>
      <c r="AD60" s="173"/>
      <c r="AE60" s="371">
        <f t="shared" si="8"/>
        <v>2</v>
      </c>
      <c r="AF60" s="372" t="s">
        <v>707</v>
      </c>
      <c r="AG60" s="372" t="s">
        <v>807</v>
      </c>
      <c r="AH60" s="375"/>
      <c r="AI60" s="373" t="str">
        <f t="shared" si="9"/>
        <v/>
      </c>
      <c r="AJ60" s="374" t="str">
        <f>IF(AI60="","",IF(ISERROR(INDEX(AJ$16:AJ59,MATCH(AI60,AI$16:AI59,0))),MAX(AJ$16:AJ59)+1,INDEX(AJ$16:AJ59,MATCH(AI60,AI$16:AI59,0))))</f>
        <v/>
      </c>
      <c r="AK60" s="374" t="str">
        <f t="shared" si="3"/>
        <v/>
      </c>
      <c r="AL60" s="373" t="str">
        <f t="shared" si="6"/>
        <v/>
      </c>
      <c r="AM60" s="173"/>
      <c r="AN60" s="173"/>
      <c r="AO60" s="173"/>
      <c r="AP60" s="173"/>
      <c r="AQ60" s="173"/>
      <c r="AR60" s="173"/>
      <c r="AS60" s="173"/>
      <c r="AT60" s="181"/>
      <c r="AU60" s="181"/>
      <c r="AV60" s="181"/>
      <c r="AW60" s="180"/>
      <c r="AX60" s="180"/>
      <c r="AY60" s="180"/>
      <c r="AZ60" s="180"/>
      <c r="BA60" s="180"/>
      <c r="BB60" s="180"/>
      <c r="BC60" s="180"/>
      <c r="BD60" s="180"/>
      <c r="BE60" s="180"/>
      <c r="BF60" s="180"/>
      <c r="BG60" s="180"/>
      <c r="BH60" s="180"/>
    </row>
    <row r="61" spans="1:60" x14ac:dyDescent="0.2">
      <c r="A61" s="7"/>
      <c r="B61" s="7"/>
      <c r="C61" s="180"/>
      <c r="D61" s="621"/>
      <c r="E61" s="622"/>
      <c r="F61" s="622"/>
      <c r="G61" s="622"/>
      <c r="H61" s="622"/>
      <c r="I61" s="622"/>
      <c r="J61" s="622"/>
      <c r="K61" s="622"/>
      <c r="L61" s="622"/>
      <c r="M61" s="622"/>
      <c r="N61" s="622"/>
      <c r="O61" s="622"/>
      <c r="P61" s="623"/>
      <c r="Q61" s="180"/>
      <c r="R61" s="180"/>
      <c r="S61" s="180"/>
      <c r="T61" s="180"/>
      <c r="AA61" s="381" t="str">
        <f>'DonnesP-Sajade'!C75</f>
        <v>JANINA 10 Noir</v>
      </c>
      <c r="AB61" s="382">
        <f>'DonnesP-Sajade'!E75</f>
        <v>65.947499999999991</v>
      </c>
      <c r="AC61" s="173"/>
      <c r="AD61" s="173"/>
      <c r="AE61" s="371">
        <f t="shared" si="8"/>
        <v>2</v>
      </c>
      <c r="AF61" s="372" t="s">
        <v>708</v>
      </c>
      <c r="AG61" s="372" t="s">
        <v>808</v>
      </c>
      <c r="AH61" s="375"/>
      <c r="AI61" s="373" t="str">
        <f t="shared" si="9"/>
        <v/>
      </c>
      <c r="AJ61" s="374" t="str">
        <f>IF(AI61="","",IF(ISERROR(INDEX(AJ$16:AJ60,MATCH(AI61,AI$16:AI60,0))),MAX(AJ$16:AJ60)+1,INDEX(AJ$16:AJ60,MATCH(AI61,AI$16:AI60,0))))</f>
        <v/>
      </c>
      <c r="AK61" s="374" t="str">
        <f t="shared" si="3"/>
        <v/>
      </c>
      <c r="AL61" s="373" t="str">
        <f t="shared" si="6"/>
        <v/>
      </c>
      <c r="AM61" s="173"/>
      <c r="AN61" s="173"/>
      <c r="AO61" s="173"/>
      <c r="AP61" s="173"/>
      <c r="AQ61" s="173"/>
      <c r="AR61" s="173"/>
      <c r="AS61" s="173"/>
      <c r="AT61" s="181"/>
      <c r="AU61" s="181"/>
      <c r="AV61" s="181"/>
      <c r="AW61" s="180"/>
      <c r="AX61" s="180"/>
      <c r="AY61" s="180"/>
      <c r="AZ61" s="180"/>
      <c r="BA61" s="180"/>
      <c r="BB61" s="180"/>
      <c r="BC61" s="180"/>
      <c r="BD61" s="180"/>
      <c r="BE61" s="180"/>
      <c r="BF61" s="180"/>
      <c r="BG61" s="180"/>
      <c r="BH61" s="180"/>
    </row>
    <row r="62" spans="1:60" x14ac:dyDescent="0.2">
      <c r="A62" s="7"/>
      <c r="B62" s="7"/>
      <c r="C62" s="180"/>
      <c r="D62" s="621"/>
      <c r="E62" s="622"/>
      <c r="F62" s="622"/>
      <c r="G62" s="622"/>
      <c r="H62" s="622"/>
      <c r="I62" s="622"/>
      <c r="J62" s="622"/>
      <c r="K62" s="622"/>
      <c r="L62" s="622"/>
      <c r="M62" s="622"/>
      <c r="N62" s="622"/>
      <c r="O62" s="622"/>
      <c r="P62" s="623"/>
      <c r="Q62" s="180"/>
      <c r="R62" s="180"/>
      <c r="S62" s="180"/>
      <c r="T62" s="180"/>
      <c r="AA62" s="381" t="str">
        <f>'DonnesP-Sajade'!C76</f>
        <v>JANINA 11 Blanc base</v>
      </c>
      <c r="AB62" s="382">
        <f>'DonnesP-Sajade'!E76</f>
        <v>62.752499999999998</v>
      </c>
      <c r="AC62" s="173"/>
      <c r="AD62" s="173"/>
      <c r="AE62" s="371">
        <f t="shared" si="8"/>
        <v>2</v>
      </c>
      <c r="AF62" s="372" t="s">
        <v>709</v>
      </c>
      <c r="AG62" s="372" t="s">
        <v>809</v>
      </c>
      <c r="AH62" s="375"/>
      <c r="AI62" s="373" t="str">
        <f t="shared" si="9"/>
        <v/>
      </c>
      <c r="AJ62" s="374" t="str">
        <f>IF(AI62="","",IF(ISERROR(INDEX(AJ$16:AJ61,MATCH(AI62,AI$16:AI61,0))),MAX(AJ$16:AJ61)+1,INDEX(AJ$16:AJ61,MATCH(AI62,AI$16:AI61,0))))</f>
        <v/>
      </c>
      <c r="AK62" s="374" t="str">
        <f t="shared" si="3"/>
        <v/>
      </c>
      <c r="AL62" s="373" t="str">
        <f t="shared" si="6"/>
        <v/>
      </c>
      <c r="AM62" s="173"/>
      <c r="AN62" s="173"/>
      <c r="AO62" s="173"/>
      <c r="AP62" s="173"/>
      <c r="AQ62" s="173"/>
      <c r="AR62" s="173"/>
      <c r="AS62" s="173"/>
      <c r="AT62" s="181"/>
      <c r="AU62" s="181"/>
      <c r="AV62" s="181"/>
      <c r="AW62" s="180"/>
      <c r="AX62" s="180"/>
      <c r="AY62" s="180"/>
      <c r="AZ62" s="180"/>
      <c r="BA62" s="180"/>
      <c r="BB62" s="180"/>
      <c r="BC62" s="180"/>
      <c r="BD62" s="180"/>
      <c r="BE62" s="180"/>
      <c r="BF62" s="180"/>
      <c r="BG62" s="180"/>
      <c r="BH62" s="180"/>
    </row>
    <row r="63" spans="1:60" x14ac:dyDescent="0.2">
      <c r="A63" s="7"/>
      <c r="B63" s="7"/>
      <c r="C63" s="180"/>
      <c r="D63" s="621"/>
      <c r="E63" s="622"/>
      <c r="F63" s="622"/>
      <c r="G63" s="622"/>
      <c r="H63" s="622"/>
      <c r="I63" s="622"/>
      <c r="J63" s="622"/>
      <c r="K63" s="622"/>
      <c r="L63" s="622"/>
      <c r="M63" s="622"/>
      <c r="N63" s="622"/>
      <c r="O63" s="622"/>
      <c r="P63" s="623"/>
      <c r="Q63" s="180"/>
      <c r="R63" s="180"/>
      <c r="S63" s="180"/>
      <c r="T63" s="180"/>
      <c r="AA63" s="381" t="str">
        <f>'DonnesP-Sajade'!C77</f>
        <v>JANINA 12 Gris Pastel</v>
      </c>
      <c r="AB63" s="382">
        <f>'DonnesP-Sajade'!E77</f>
        <v>65.947499999999991</v>
      </c>
      <c r="AC63" s="173"/>
      <c r="AD63" s="173"/>
      <c r="AE63" s="371">
        <f t="shared" si="8"/>
        <v>2</v>
      </c>
      <c r="AF63" s="372" t="s">
        <v>711</v>
      </c>
      <c r="AG63" s="372" t="s">
        <v>810</v>
      </c>
      <c r="AH63" s="375"/>
      <c r="AI63" s="373" t="str">
        <f t="shared" si="9"/>
        <v/>
      </c>
      <c r="AJ63" s="374" t="str">
        <f>IF(AI63="","",IF(ISERROR(INDEX(AJ$16:AJ62,MATCH(AI63,AI$16:AI62,0))),MAX(AJ$16:AJ62)+1,INDEX(AJ$16:AJ62,MATCH(AI63,AI$16:AI62,0))))</f>
        <v/>
      </c>
      <c r="AK63" s="374" t="str">
        <f t="shared" si="3"/>
        <v/>
      </c>
      <c r="AL63" s="373" t="str">
        <f t="shared" si="6"/>
        <v/>
      </c>
      <c r="AM63" s="173"/>
      <c r="AN63" s="173"/>
      <c r="AO63" s="173"/>
      <c r="AP63" s="173"/>
      <c r="AQ63" s="173"/>
      <c r="AR63" s="173"/>
      <c r="AS63" s="173"/>
      <c r="AT63" s="181"/>
      <c r="AU63" s="181"/>
      <c r="AV63" s="181"/>
      <c r="AW63" s="180"/>
      <c r="AX63" s="180"/>
      <c r="AY63" s="180"/>
      <c r="AZ63" s="180"/>
      <c r="BA63" s="180"/>
      <c r="BB63" s="180"/>
      <c r="BC63" s="180"/>
      <c r="BD63" s="180"/>
      <c r="BE63" s="180"/>
      <c r="BF63" s="180"/>
      <c r="BG63" s="180"/>
      <c r="BH63" s="180"/>
    </row>
    <row r="64" spans="1:60" x14ac:dyDescent="0.2">
      <c r="A64" s="7"/>
      <c r="B64" s="7"/>
      <c r="C64" s="180"/>
      <c r="D64" s="621"/>
      <c r="E64" s="622"/>
      <c r="F64" s="622"/>
      <c r="G64" s="622"/>
      <c r="H64" s="622"/>
      <c r="I64" s="622"/>
      <c r="J64" s="622"/>
      <c r="K64" s="622"/>
      <c r="L64" s="622"/>
      <c r="M64" s="622"/>
      <c r="N64" s="622"/>
      <c r="O64" s="622"/>
      <c r="P64" s="623"/>
      <c r="Q64" s="180"/>
      <c r="R64" s="180"/>
      <c r="S64" s="180"/>
      <c r="T64" s="180"/>
      <c r="AA64" s="381" t="str">
        <f>'DonnesP-Sajade'!C78</f>
        <v>JANINA 13 Gris fumée</v>
      </c>
      <c r="AB64" s="382">
        <f>'DonnesP-Sajade'!E78</f>
        <v>65.947499999999991</v>
      </c>
      <c r="AC64" s="173"/>
      <c r="AD64" s="173"/>
      <c r="AE64" s="371">
        <f t="shared" si="8"/>
        <v>2</v>
      </c>
      <c r="AF64" s="372" t="s">
        <v>716</v>
      </c>
      <c r="AG64" s="372" t="s">
        <v>811</v>
      </c>
      <c r="AH64" s="375"/>
      <c r="AI64" s="373" t="str">
        <f t="shared" si="9"/>
        <v/>
      </c>
      <c r="AJ64" s="374" t="str">
        <f>IF(AI64="","",IF(ISERROR(INDEX(AJ$16:AJ63,MATCH(AI64,AI$16:AI63,0))),MAX(AJ$16:AJ63)+1,INDEX(AJ$16:AJ63,MATCH(AI64,AI$16:AI63,0))))</f>
        <v/>
      </c>
      <c r="AK64" s="374" t="str">
        <f t="shared" si="3"/>
        <v/>
      </c>
      <c r="AL64" s="373" t="str">
        <f t="shared" si="6"/>
        <v/>
      </c>
      <c r="AM64" s="173"/>
      <c r="AN64" s="173"/>
      <c r="AO64" s="173"/>
      <c r="AP64" s="173"/>
      <c r="AQ64" s="173"/>
      <c r="AR64" s="173"/>
      <c r="AS64" s="173"/>
      <c r="AT64" s="181"/>
      <c r="AU64" s="181"/>
      <c r="AV64" s="181"/>
      <c r="AW64" s="180"/>
      <c r="AX64" s="180"/>
      <c r="AY64" s="180"/>
      <c r="AZ64" s="180"/>
      <c r="BA64" s="180"/>
      <c r="BB64" s="180"/>
      <c r="BC64" s="180"/>
      <c r="BD64" s="180"/>
      <c r="BE64" s="180"/>
      <c r="BF64" s="180"/>
      <c r="BG64" s="180"/>
      <c r="BH64" s="180"/>
    </row>
    <row r="65" spans="1:60" x14ac:dyDescent="0.2">
      <c r="A65" s="7"/>
      <c r="B65" s="7"/>
      <c r="C65" s="180"/>
      <c r="D65" s="621"/>
      <c r="E65" s="622"/>
      <c r="F65" s="622"/>
      <c r="G65" s="622"/>
      <c r="H65" s="622"/>
      <c r="I65" s="622"/>
      <c r="J65" s="622"/>
      <c r="K65" s="622"/>
      <c r="L65" s="622"/>
      <c r="M65" s="622"/>
      <c r="N65" s="622"/>
      <c r="O65" s="622"/>
      <c r="P65" s="623"/>
      <c r="Q65" s="180"/>
      <c r="R65" s="180"/>
      <c r="S65" s="180"/>
      <c r="T65" s="180"/>
      <c r="AA65" s="381" t="str">
        <f>'DonnesP-Sajade'!C79</f>
        <v>JANINA 13d gris Clair</v>
      </c>
      <c r="AB65" s="382">
        <f>'DonnesP-Sajade'!E79</f>
        <v>65.947499999999991</v>
      </c>
      <c r="AC65" s="173"/>
      <c r="AD65" s="173"/>
      <c r="AE65" s="371">
        <f t="shared" si="8"/>
        <v>2</v>
      </c>
      <c r="AF65" s="372" t="s">
        <v>718</v>
      </c>
      <c r="AG65" s="372" t="s">
        <v>812</v>
      </c>
      <c r="AH65" s="375"/>
      <c r="AI65" s="373" t="str">
        <f t="shared" si="9"/>
        <v/>
      </c>
      <c r="AJ65" s="374" t="str">
        <f>IF(AI65="","",IF(ISERROR(INDEX(AJ$16:AJ64,MATCH(AI65,AI$16:AI64,0))),MAX(AJ$16:AJ64)+1,INDEX(AJ$16:AJ64,MATCH(AI65,AI$16:AI64,0))))</f>
        <v/>
      </c>
      <c r="AK65" s="374" t="str">
        <f t="shared" si="3"/>
        <v/>
      </c>
      <c r="AL65" s="373" t="str">
        <f t="shared" si="6"/>
        <v/>
      </c>
      <c r="AM65" s="173"/>
      <c r="AN65" s="173"/>
      <c r="AO65" s="173"/>
      <c r="AP65" s="173"/>
      <c r="AQ65" s="173"/>
      <c r="AR65" s="173"/>
      <c r="AS65" s="173"/>
      <c r="AT65" s="181"/>
      <c r="AU65" s="181"/>
      <c r="AV65" s="181"/>
      <c r="AW65" s="180"/>
      <c r="AX65" s="180"/>
      <c r="AY65" s="180"/>
      <c r="AZ65" s="180"/>
      <c r="BA65" s="180"/>
      <c r="BB65" s="180"/>
      <c r="BC65" s="180"/>
      <c r="BD65" s="180"/>
      <c r="BE65" s="180"/>
      <c r="BF65" s="180"/>
      <c r="BG65" s="180"/>
      <c r="BH65" s="180"/>
    </row>
    <row r="66" spans="1:60" x14ac:dyDescent="0.2">
      <c r="A66" s="7"/>
      <c r="B66" s="7"/>
      <c r="C66" s="180"/>
      <c r="D66" s="621"/>
      <c r="E66" s="622"/>
      <c r="F66" s="622"/>
      <c r="G66" s="622"/>
      <c r="H66" s="622"/>
      <c r="I66" s="622"/>
      <c r="J66" s="622"/>
      <c r="K66" s="622"/>
      <c r="L66" s="622"/>
      <c r="M66" s="622"/>
      <c r="N66" s="622"/>
      <c r="O66" s="622"/>
      <c r="P66" s="623"/>
      <c r="Q66" s="180"/>
      <c r="R66" s="180"/>
      <c r="S66" s="180"/>
      <c r="T66" s="180"/>
      <c r="AA66" s="381" t="str">
        <f>'DonnesP-Sajade'!C80</f>
        <v>JANINA 14 Gris Fils noir</v>
      </c>
      <c r="AB66" s="382">
        <f>'DonnesP-Sajade'!E80</f>
        <v>65.947499999999991</v>
      </c>
      <c r="AC66" s="173"/>
      <c r="AD66" s="173"/>
      <c r="AE66" s="371">
        <f t="shared" si="8"/>
        <v>2</v>
      </c>
      <c r="AF66" s="372" t="s">
        <v>724</v>
      </c>
      <c r="AG66" s="372" t="s">
        <v>813</v>
      </c>
      <c r="AH66" s="375"/>
      <c r="AI66" s="373" t="str">
        <f t="shared" si="9"/>
        <v/>
      </c>
      <c r="AJ66" s="374" t="str">
        <f>IF(AI66="","",IF(ISERROR(INDEX(AJ$16:AJ65,MATCH(AI66,AI$16:AI65,0))),MAX(AJ$16:AJ65)+1,INDEX(AJ$16:AJ65,MATCH(AI66,AI$16:AI65,0))))</f>
        <v/>
      </c>
      <c r="AK66" s="374" t="str">
        <f t="shared" si="3"/>
        <v/>
      </c>
      <c r="AL66" s="373" t="str">
        <f t="shared" si="6"/>
        <v/>
      </c>
      <c r="AM66" s="173"/>
      <c r="AN66" s="173"/>
      <c r="AO66" s="173"/>
      <c r="AP66" s="173"/>
      <c r="AQ66" s="173"/>
      <c r="AR66" s="173"/>
      <c r="AS66" s="173"/>
      <c r="AT66" s="181"/>
      <c r="AU66" s="181"/>
      <c r="AV66" s="181"/>
      <c r="AW66" s="180"/>
      <c r="AX66" s="180"/>
      <c r="AY66" s="180"/>
      <c r="AZ66" s="180"/>
      <c r="BA66" s="180"/>
      <c r="BB66" s="180"/>
      <c r="BC66" s="180"/>
      <c r="BD66" s="180"/>
      <c r="BE66" s="180"/>
      <c r="BF66" s="180"/>
      <c r="BG66" s="180"/>
      <c r="BH66" s="180"/>
    </row>
    <row r="67" spans="1:60" ht="13.5" thickBot="1" x14ac:dyDescent="0.25">
      <c r="A67" s="7"/>
      <c r="B67" s="7"/>
      <c r="C67" s="180"/>
      <c r="D67" s="624"/>
      <c r="E67" s="625"/>
      <c r="F67" s="625"/>
      <c r="G67" s="625"/>
      <c r="H67" s="625"/>
      <c r="I67" s="625"/>
      <c r="J67" s="625"/>
      <c r="K67" s="625"/>
      <c r="L67" s="625"/>
      <c r="M67" s="625"/>
      <c r="N67" s="625"/>
      <c r="O67" s="625"/>
      <c r="P67" s="626"/>
      <c r="Q67" s="180"/>
      <c r="R67" s="180"/>
      <c r="S67" s="180"/>
      <c r="T67" s="180"/>
      <c r="AA67" s="381" t="str">
        <f>'DonnesP-Sajade'!C81</f>
        <v>JANINA 15 Chamapgne</v>
      </c>
      <c r="AB67" s="382">
        <f>'DonnesP-Sajade'!E81</f>
        <v>65.947499999999991</v>
      </c>
      <c r="AC67" s="173"/>
      <c r="AD67" s="173"/>
      <c r="AE67" s="371">
        <f t="shared" si="8"/>
        <v>2</v>
      </c>
      <c r="AF67" s="372" t="s">
        <v>726</v>
      </c>
      <c r="AG67" s="372" t="s">
        <v>814</v>
      </c>
      <c r="AH67" s="375"/>
      <c r="AI67" s="373" t="str">
        <f t="shared" si="9"/>
        <v/>
      </c>
      <c r="AJ67" s="374" t="str">
        <f>IF(AI67="","",IF(ISERROR(INDEX(AJ$16:AJ66,MATCH(AI67,AI$16:AI66,0))),MAX(AJ$16:AJ66)+1,INDEX(AJ$16:AJ66,MATCH(AI67,AI$16:AI66,0))))</f>
        <v/>
      </c>
      <c r="AK67" s="374" t="str">
        <f t="shared" si="3"/>
        <v/>
      </c>
      <c r="AL67" s="373" t="str">
        <f t="shared" si="6"/>
        <v/>
      </c>
      <c r="AM67" s="173"/>
      <c r="AN67" s="173"/>
      <c r="AO67" s="173"/>
      <c r="AP67" s="173"/>
      <c r="AQ67" s="173"/>
      <c r="AR67" s="173"/>
      <c r="AS67" s="173"/>
      <c r="AT67" s="181"/>
      <c r="AU67" s="181"/>
      <c r="AV67" s="181"/>
      <c r="AW67" s="180"/>
      <c r="AX67" s="180"/>
      <c r="AY67" s="180"/>
      <c r="AZ67" s="180"/>
      <c r="BA67" s="180"/>
      <c r="BB67" s="180"/>
      <c r="BC67" s="180"/>
      <c r="BD67" s="180"/>
      <c r="BE67" s="180"/>
      <c r="BF67" s="180"/>
      <c r="BG67" s="180"/>
      <c r="BH67" s="180"/>
    </row>
    <row r="68" spans="1:60" ht="13.5" thickBot="1" x14ac:dyDescent="0.25">
      <c r="A68" s="7"/>
      <c r="B68" s="7"/>
      <c r="C68" s="180"/>
      <c r="D68" s="180"/>
      <c r="E68" s="180"/>
      <c r="F68" s="180"/>
      <c r="G68" s="180"/>
      <c r="H68" s="180"/>
      <c r="I68" s="180"/>
      <c r="J68" s="180"/>
      <c r="K68" s="180"/>
      <c r="L68" s="180"/>
      <c r="M68" s="180"/>
      <c r="N68" s="180"/>
      <c r="O68" s="180"/>
      <c r="P68" s="180"/>
      <c r="Q68" s="180"/>
      <c r="R68" s="180"/>
      <c r="S68" s="180"/>
      <c r="T68" s="180"/>
      <c r="AA68" s="383" t="str">
        <f>'DonnesP-Sajade'!C82</f>
        <v>OCEAN 05 Blanc, bleu clair + foncé, argent</v>
      </c>
      <c r="AB68" s="384">
        <f>'DonnesP-Sajade'!E82</f>
        <v>56.070000000000007</v>
      </c>
      <c r="AC68" s="173"/>
      <c r="AD68" s="173"/>
      <c r="AE68" s="371">
        <f t="shared" si="8"/>
        <v>2</v>
      </c>
      <c r="AF68" s="372" t="s">
        <v>730</v>
      </c>
      <c r="AG68" s="372" t="s">
        <v>815</v>
      </c>
      <c r="AH68" s="375"/>
      <c r="AI68" s="373" t="str">
        <f t="shared" si="9"/>
        <v/>
      </c>
      <c r="AJ68" s="374" t="str">
        <f>IF(AI68="","",IF(ISERROR(INDEX(AJ$16:AJ67,MATCH(AI68,AI$16:AI67,0))),MAX(AJ$16:AJ67)+1,INDEX(AJ$16:AJ67,MATCH(AI68,AI$16:AI67,0))))</f>
        <v/>
      </c>
      <c r="AK68" s="374" t="str">
        <f t="shared" si="3"/>
        <v/>
      </c>
      <c r="AL68" s="373" t="str">
        <f t="shared" si="6"/>
        <v/>
      </c>
      <c r="AM68" s="173"/>
      <c r="AN68" s="173"/>
      <c r="AO68" s="173"/>
      <c r="AP68" s="173"/>
      <c r="AQ68" s="173"/>
      <c r="AR68" s="173"/>
      <c r="AS68" s="173"/>
      <c r="AT68" s="181"/>
      <c r="AU68" s="181"/>
      <c r="AV68" s="181"/>
      <c r="AW68" s="180"/>
      <c r="AX68" s="180"/>
      <c r="AY68" s="180"/>
      <c r="AZ68" s="180"/>
      <c r="BA68" s="180"/>
      <c r="BB68" s="180"/>
      <c r="BC68" s="180"/>
      <c r="BD68" s="180"/>
      <c r="BE68" s="180"/>
      <c r="BF68" s="180"/>
      <c r="BG68" s="180"/>
      <c r="BH68" s="180"/>
    </row>
    <row r="69" spans="1:60" x14ac:dyDescent="0.2">
      <c r="A69" s="7"/>
      <c r="B69" s="7"/>
      <c r="C69" s="173"/>
      <c r="D69" s="173"/>
      <c r="E69" s="173"/>
      <c r="F69" s="173"/>
      <c r="G69" s="173"/>
      <c r="H69" s="173"/>
      <c r="I69" s="173"/>
      <c r="J69" s="173"/>
      <c r="K69" s="173"/>
      <c r="L69" s="173"/>
      <c r="M69" s="173"/>
      <c r="N69" s="173"/>
      <c r="O69" s="173"/>
      <c r="P69" s="173"/>
      <c r="Q69" s="181"/>
      <c r="R69" s="181"/>
      <c r="S69" s="181"/>
      <c r="T69" s="181"/>
      <c r="U69" s="173"/>
      <c r="V69" s="173"/>
      <c r="W69" s="173"/>
      <c r="X69" s="173"/>
      <c r="Y69" s="173"/>
      <c r="Z69" s="173"/>
      <c r="AA69" s="379" t="str">
        <f>'DonnesP-Sajade'!C99</f>
        <v>LIVIA Deluxe (2H)</v>
      </c>
      <c r="AB69" s="380">
        <f>'DonnesP-Sajade'!E99</f>
        <v>69.84</v>
      </c>
      <c r="AC69" s="173"/>
      <c r="AD69" s="173"/>
      <c r="AE69" s="371">
        <f t="shared" si="8"/>
        <v>2</v>
      </c>
      <c r="AF69" s="372" t="s">
        <v>732</v>
      </c>
      <c r="AG69" s="372" t="s">
        <v>816</v>
      </c>
      <c r="AH69" s="375"/>
      <c r="AI69" s="373" t="str">
        <f t="shared" si="9"/>
        <v/>
      </c>
      <c r="AJ69" s="374" t="str">
        <f>IF(AI69="","",IF(ISERROR(INDEX(AJ$16:AJ68,MATCH(AI69,AI$16:AI68,0))),MAX(AJ$16:AJ68)+1,INDEX(AJ$16:AJ68,MATCH(AI69,AI$16:AI68,0))))</f>
        <v/>
      </c>
      <c r="AK69" s="374" t="str">
        <f t="shared" si="3"/>
        <v/>
      </c>
      <c r="AL69" s="373" t="str">
        <f t="shared" si="6"/>
        <v/>
      </c>
      <c r="AM69" s="173"/>
      <c r="AN69" s="173"/>
      <c r="AO69" s="173"/>
      <c r="AP69" s="173"/>
      <c r="AQ69" s="173"/>
      <c r="AR69" s="173"/>
      <c r="AS69" s="173"/>
      <c r="AT69" s="181"/>
      <c r="AU69" s="181"/>
      <c r="AV69" s="181"/>
      <c r="AW69" s="180"/>
      <c r="AX69" s="180"/>
      <c r="AY69" s="180"/>
      <c r="AZ69" s="180"/>
      <c r="BA69" s="180"/>
      <c r="BB69" s="180"/>
      <c r="BC69" s="180"/>
      <c r="BD69" s="180"/>
      <c r="BE69" s="180"/>
      <c r="BF69" s="180"/>
      <c r="BG69" s="180"/>
      <c r="BH69" s="180"/>
    </row>
    <row r="70" spans="1:60" x14ac:dyDescent="0.2">
      <c r="A70" s="7"/>
      <c r="B70" s="7"/>
      <c r="C70" s="173"/>
      <c r="D70" s="173"/>
      <c r="E70" s="173"/>
      <c r="F70" s="173"/>
      <c r="G70" s="173"/>
      <c r="H70" s="173"/>
      <c r="I70" s="173"/>
      <c r="J70" s="173"/>
      <c r="K70" s="173"/>
      <c r="L70" s="173"/>
      <c r="M70" s="173"/>
      <c r="N70" s="173"/>
      <c r="O70" s="173"/>
      <c r="P70" s="173"/>
      <c r="Q70" s="181"/>
      <c r="R70" s="181"/>
      <c r="S70" s="181"/>
      <c r="T70" s="181"/>
      <c r="U70" s="173"/>
      <c r="V70" s="173"/>
      <c r="W70" s="173"/>
      <c r="X70" s="173"/>
      <c r="Y70" s="173"/>
      <c r="Z70" s="173"/>
      <c r="AA70" s="381" t="str">
        <f>'DonnesP-Sajade'!C100</f>
        <v>DECOR SPEC. 121 Blanc, brun</v>
      </c>
      <c r="AB70" s="382">
        <f>'DonnesP-Sajade'!E100</f>
        <v>56.070000000000007</v>
      </c>
      <c r="AC70" s="173"/>
      <c r="AD70" s="173"/>
      <c r="AE70" s="371">
        <f t="shared" si="8"/>
        <v>2</v>
      </c>
      <c r="AF70" s="372" t="s">
        <v>735</v>
      </c>
      <c r="AG70" s="372" t="s">
        <v>817</v>
      </c>
      <c r="AH70" s="375"/>
      <c r="AI70" s="373" t="str">
        <f t="shared" si="9"/>
        <v/>
      </c>
      <c r="AJ70" s="374" t="str">
        <f>IF(AI70="","",IF(ISERROR(INDEX(AJ$16:AJ69,MATCH(AI70,AI$16:AI69,0))),MAX(AJ$16:AJ69)+1,INDEX(AJ$16:AJ69,MATCH(AI70,AI$16:AI69,0))))</f>
        <v/>
      </c>
      <c r="AK70" s="374" t="str">
        <f t="shared" si="3"/>
        <v/>
      </c>
      <c r="AL70" s="373" t="str">
        <f t="shared" si="6"/>
        <v/>
      </c>
      <c r="AM70" s="173"/>
      <c r="AN70" s="173"/>
      <c r="AO70" s="173"/>
      <c r="AP70" s="173"/>
      <c r="AQ70" s="173"/>
      <c r="AR70" s="173"/>
      <c r="AS70" s="173"/>
      <c r="AT70" s="181"/>
      <c r="AU70" s="181"/>
      <c r="AV70" s="181"/>
      <c r="AW70" s="180"/>
      <c r="AX70" s="180"/>
      <c r="AY70" s="180"/>
      <c r="AZ70" s="180"/>
      <c r="BA70" s="180"/>
      <c r="BB70" s="180"/>
      <c r="BC70" s="180"/>
      <c r="BD70" s="180"/>
      <c r="BE70" s="180"/>
      <c r="BF70" s="180"/>
      <c r="BG70" s="180"/>
      <c r="BH70" s="180"/>
    </row>
    <row r="71" spans="1:60" x14ac:dyDescent="0.2">
      <c r="A71" s="7"/>
      <c r="B71" s="7"/>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381" t="str">
        <f>'DonnesP-Sajade'!C101</f>
        <v>DECOR SPEC. 122 Blanc, jaune, fil or</v>
      </c>
      <c r="AB71" s="382">
        <f>'DonnesP-Sajade'!E101</f>
        <v>56.070000000000007</v>
      </c>
      <c r="AC71" s="173"/>
      <c r="AD71" s="173"/>
      <c r="AE71" s="371">
        <f t="shared" si="8"/>
        <v>2</v>
      </c>
      <c r="AF71" s="372" t="s">
        <v>737</v>
      </c>
      <c r="AG71" s="372" t="s">
        <v>818</v>
      </c>
      <c r="AH71" s="375"/>
      <c r="AI71" s="373" t="str">
        <f t="shared" si="9"/>
        <v/>
      </c>
      <c r="AJ71" s="374" t="str">
        <f>IF(AI71="","",IF(ISERROR(INDEX(AJ$16:AJ70,MATCH(AI71,AI$16:AI70,0))),MAX(AJ$16:AJ70)+1,INDEX(AJ$16:AJ70,MATCH(AI71,AI$16:AI70,0))))</f>
        <v/>
      </c>
      <c r="AK71" s="374" t="str">
        <f t="shared" si="3"/>
        <v/>
      </c>
      <c r="AL71" s="373" t="str">
        <f t="shared" si="6"/>
        <v/>
      </c>
      <c r="AM71" s="173"/>
      <c r="AN71" s="173"/>
      <c r="AO71" s="173"/>
      <c r="AP71" s="173"/>
      <c r="AQ71" s="173"/>
      <c r="AR71" s="173"/>
      <c r="AS71" s="173"/>
      <c r="AT71" s="181"/>
      <c r="AU71" s="181"/>
      <c r="AV71" s="181"/>
      <c r="AW71" s="180"/>
      <c r="AX71" s="180"/>
      <c r="AY71" s="180"/>
      <c r="AZ71" s="180"/>
      <c r="BA71" s="180"/>
      <c r="BB71" s="180"/>
      <c r="BC71" s="180"/>
      <c r="BD71" s="180"/>
      <c r="BE71" s="180"/>
      <c r="BF71" s="180"/>
      <c r="BG71" s="180"/>
      <c r="BH71" s="180"/>
    </row>
    <row r="72" spans="1:60" x14ac:dyDescent="0.2">
      <c r="A72" s="7"/>
      <c r="B72" s="7"/>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c r="AA72" s="381" t="str">
        <f>'DonnesP-Sajade'!C102</f>
        <v>DECOR SPEC. 123 Blanc, bleu, argent, perlmut</v>
      </c>
      <c r="AB72" s="382">
        <f>'DonnesP-Sajade'!E102</f>
        <v>56.070000000000007</v>
      </c>
      <c r="AC72" s="173"/>
      <c r="AD72" s="173"/>
      <c r="AE72" s="371">
        <f t="shared" si="8"/>
        <v>2</v>
      </c>
      <c r="AF72" s="372" t="s">
        <v>741</v>
      </c>
      <c r="AG72" s="372" t="s">
        <v>819</v>
      </c>
      <c r="AH72" s="375"/>
      <c r="AI72" s="373" t="str">
        <f t="shared" si="9"/>
        <v/>
      </c>
      <c r="AJ72" s="374" t="str">
        <f>IF(AI72="","",IF(ISERROR(INDEX(AJ$16:AJ71,MATCH(AI72,AI$16:AI71,0))),MAX(AJ$16:AJ71)+1,INDEX(AJ$16:AJ71,MATCH(AI72,AI$16:AI71,0))))</f>
        <v/>
      </c>
      <c r="AK72" s="374" t="str">
        <f t="shared" si="3"/>
        <v/>
      </c>
      <c r="AL72" s="373" t="str">
        <f t="shared" si="6"/>
        <v/>
      </c>
      <c r="AM72" s="173"/>
      <c r="AN72" s="173"/>
      <c r="AO72" s="173"/>
      <c r="AP72" s="173"/>
      <c r="AQ72" s="173"/>
      <c r="AR72" s="173"/>
      <c r="AS72" s="173"/>
      <c r="AT72" s="181"/>
      <c r="AU72" s="181"/>
      <c r="AV72" s="181"/>
      <c r="AW72" s="180"/>
      <c r="AX72" s="180"/>
      <c r="AY72" s="180"/>
      <c r="AZ72" s="180"/>
      <c r="BA72" s="180"/>
      <c r="BB72" s="180"/>
      <c r="BC72" s="180"/>
      <c r="BD72" s="180"/>
      <c r="BE72" s="180"/>
      <c r="BF72" s="180"/>
      <c r="BG72" s="180"/>
      <c r="BH72" s="180"/>
    </row>
    <row r="73" spans="1:60" x14ac:dyDescent="0.2">
      <c r="A73" s="7"/>
      <c r="B73" s="7"/>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c r="AA73" s="381" t="e">
        <f>'DonnesP-Sajade'!#REF!</f>
        <v>#REF!</v>
      </c>
      <c r="AB73" s="382" t="e">
        <f>'DonnesP-Sajade'!#REF!</f>
        <v>#REF!</v>
      </c>
      <c r="AC73" s="173"/>
      <c r="AD73" s="173"/>
      <c r="AE73" s="371">
        <f t="shared" si="8"/>
        <v>2</v>
      </c>
      <c r="AF73" s="372" t="s">
        <v>743</v>
      </c>
      <c r="AG73" s="372" t="s">
        <v>820</v>
      </c>
      <c r="AH73" s="375"/>
      <c r="AI73" s="373" t="str">
        <f t="shared" si="9"/>
        <v/>
      </c>
      <c r="AJ73" s="374" t="str">
        <f>IF(AI73="","",IF(ISERROR(INDEX(AJ$16:AJ72,MATCH(AI73,AI$16:AI72,0))),MAX(AJ$16:AJ72)+1,INDEX(AJ$16:AJ72,MATCH(AI73,AI$16:AI72,0))))</f>
        <v/>
      </c>
      <c r="AK73" s="374" t="str">
        <f t="shared" si="3"/>
        <v/>
      </c>
      <c r="AL73" s="373" t="str">
        <f t="shared" si="6"/>
        <v/>
      </c>
      <c r="AM73" s="173"/>
      <c r="AN73" s="173"/>
      <c r="AO73" s="173"/>
      <c r="AP73" s="173"/>
      <c r="AQ73" s="173"/>
      <c r="AR73" s="173"/>
      <c r="AS73" s="173"/>
      <c r="AT73" s="181"/>
      <c r="AU73" s="181"/>
      <c r="AV73" s="181"/>
      <c r="AW73" s="180"/>
      <c r="AX73" s="180"/>
      <c r="AY73" s="180"/>
      <c r="AZ73" s="180"/>
      <c r="BA73" s="180"/>
      <c r="BB73" s="180"/>
      <c r="BC73" s="180"/>
      <c r="BD73" s="180"/>
      <c r="BE73" s="180"/>
      <c r="BF73" s="180"/>
      <c r="BG73" s="180"/>
      <c r="BH73" s="180"/>
    </row>
    <row r="74" spans="1:60" x14ac:dyDescent="0.2">
      <c r="A74" s="7"/>
      <c r="B74" s="7"/>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c r="AA74" s="381" t="e">
        <f>'DonnesP-Sajade'!#REF!</f>
        <v>#REF!</v>
      </c>
      <c r="AB74" s="382" t="e">
        <f>'DonnesP-Sajade'!#REF!</f>
        <v>#REF!</v>
      </c>
      <c r="AC74" s="173"/>
      <c r="AD74" s="173"/>
      <c r="AE74" s="371">
        <f t="shared" si="8"/>
        <v>2</v>
      </c>
      <c r="AF74" s="372" t="s">
        <v>746</v>
      </c>
      <c r="AG74" s="372" t="s">
        <v>821</v>
      </c>
      <c r="AH74" s="375"/>
      <c r="AI74" s="373" t="str">
        <f t="shared" si="9"/>
        <v/>
      </c>
      <c r="AJ74" s="374" t="str">
        <f>IF(AI74="","",IF(ISERROR(INDEX(AJ$16:AJ73,MATCH(AI74,AI$16:AI73,0))),MAX(AJ$16:AJ73)+1,INDEX(AJ$16:AJ73,MATCH(AI74,AI$16:AI73,0))))</f>
        <v/>
      </c>
      <c r="AK74" s="374" t="str">
        <f t="shared" si="3"/>
        <v/>
      </c>
      <c r="AL74" s="373" t="str">
        <f t="shared" si="6"/>
        <v/>
      </c>
      <c r="AM74" s="173"/>
      <c r="AN74" s="173"/>
      <c r="AO74" s="173"/>
      <c r="AP74" s="173"/>
      <c r="AQ74" s="173"/>
      <c r="AR74" s="173"/>
      <c r="AS74" s="173"/>
      <c r="AT74" s="181"/>
      <c r="AU74" s="181"/>
      <c r="AV74" s="181"/>
      <c r="AW74" s="180"/>
      <c r="AX74" s="180"/>
      <c r="AY74" s="180"/>
      <c r="AZ74" s="180"/>
      <c r="BA74" s="180"/>
      <c r="BB74" s="180"/>
      <c r="BC74" s="180"/>
      <c r="BD74" s="180"/>
      <c r="BE74" s="180"/>
      <c r="BF74" s="180"/>
      <c r="BG74" s="180"/>
      <c r="BH74" s="180"/>
    </row>
    <row r="75" spans="1:60" x14ac:dyDescent="0.2">
      <c r="A75" s="7"/>
      <c r="B75" s="7"/>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381" t="e">
        <f>'DonnesP-Sajade'!#REF!</f>
        <v>#REF!</v>
      </c>
      <c r="AB75" s="382" t="e">
        <f>'DonnesP-Sajade'!#REF!</f>
        <v>#REF!</v>
      </c>
      <c r="AC75" s="173"/>
      <c r="AD75" s="173"/>
      <c r="AE75" s="371">
        <f t="shared" si="8"/>
        <v>2</v>
      </c>
      <c r="AF75" s="372" t="s">
        <v>748</v>
      </c>
      <c r="AG75" s="372" t="s">
        <v>822</v>
      </c>
      <c r="AH75" s="375"/>
      <c r="AI75" s="373" t="str">
        <f t="shared" si="9"/>
        <v/>
      </c>
      <c r="AJ75" s="374" t="str">
        <f>IF(AI75="","",IF(ISERROR(INDEX(AJ$16:AJ74,MATCH(AI75,AI$16:AI74,0))),MAX(AJ$16:AJ74)+1,INDEX(AJ$16:AJ74,MATCH(AI75,AI$16:AI74,0))))</f>
        <v/>
      </c>
      <c r="AK75" s="374" t="str">
        <f t="shared" si="3"/>
        <v/>
      </c>
      <c r="AL75" s="373" t="str">
        <f t="shared" si="6"/>
        <v/>
      </c>
      <c r="AM75" s="173"/>
      <c r="AN75" s="173"/>
      <c r="AO75" s="173"/>
      <c r="AP75" s="173"/>
      <c r="AQ75" s="173"/>
      <c r="AR75" s="173"/>
      <c r="AS75" s="173"/>
      <c r="AT75" s="181"/>
      <c r="AU75" s="181"/>
      <c r="AV75" s="181"/>
      <c r="AW75" s="180"/>
      <c r="AX75" s="180"/>
      <c r="AY75" s="180"/>
      <c r="AZ75" s="180"/>
      <c r="BA75" s="180"/>
      <c r="BB75" s="180"/>
      <c r="BC75" s="180"/>
      <c r="BD75" s="180"/>
      <c r="BE75" s="180"/>
      <c r="BF75" s="180"/>
      <c r="BG75" s="180"/>
      <c r="BH75" s="180"/>
    </row>
    <row r="76" spans="1:60" x14ac:dyDescent="0.2">
      <c r="A76" s="7"/>
      <c r="B76" s="7"/>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c r="AA76" s="381" t="e">
        <f>'DonnesP-Sajade'!#REF!</f>
        <v>#REF!</v>
      </c>
      <c r="AB76" s="382" t="e">
        <f>'DonnesP-Sajade'!#REF!</f>
        <v>#REF!</v>
      </c>
      <c r="AC76" s="173"/>
      <c r="AD76" s="173"/>
      <c r="AE76" s="371">
        <f t="shared" si="8"/>
        <v>2</v>
      </c>
      <c r="AF76" s="372" t="s">
        <v>756</v>
      </c>
      <c r="AG76" s="372" t="s">
        <v>823</v>
      </c>
      <c r="AH76" s="375"/>
      <c r="AI76" s="373" t="str">
        <f t="shared" si="9"/>
        <v/>
      </c>
      <c r="AJ76" s="374" t="str">
        <f>IF(AI76="","",IF(ISERROR(INDEX(AJ$16:AJ75,MATCH(AI76,AI$16:AI75,0))),MAX(AJ$16:AJ75)+1,INDEX(AJ$16:AJ75,MATCH(AI76,AI$16:AI75,0))))</f>
        <v/>
      </c>
      <c r="AK76" s="374" t="str">
        <f t="shared" si="3"/>
        <v/>
      </c>
      <c r="AL76" s="373" t="str">
        <f t="shared" si="6"/>
        <v/>
      </c>
      <c r="AM76" s="173"/>
      <c r="AN76" s="173"/>
      <c r="AO76" s="173"/>
      <c r="AP76" s="173"/>
      <c r="AQ76" s="173"/>
      <c r="AR76" s="173"/>
      <c r="AS76" s="173"/>
      <c r="AT76" s="181"/>
      <c r="AU76" s="181"/>
      <c r="AV76" s="181"/>
      <c r="AW76" s="180"/>
      <c r="AX76" s="180"/>
      <c r="AY76" s="180"/>
      <c r="AZ76" s="180"/>
      <c r="BA76" s="180"/>
      <c r="BB76" s="180"/>
      <c r="BC76" s="180"/>
      <c r="BD76" s="180"/>
      <c r="BE76" s="180"/>
      <c r="BF76" s="180"/>
      <c r="BG76" s="180"/>
      <c r="BH76" s="180"/>
    </row>
    <row r="77" spans="1:60" x14ac:dyDescent="0.2">
      <c r="A77" s="7"/>
      <c r="B77" s="7"/>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c r="AA77" s="381" t="e">
        <f>'DonnesP-Sajade'!#REF!</f>
        <v>#REF!</v>
      </c>
      <c r="AB77" s="382" t="e">
        <f>'DonnesP-Sajade'!#REF!</f>
        <v>#REF!</v>
      </c>
      <c r="AC77" s="173"/>
      <c r="AD77" s="173"/>
      <c r="AE77" s="371">
        <f t="shared" si="8"/>
        <v>2</v>
      </c>
      <c r="AF77" s="372" t="s">
        <v>758</v>
      </c>
      <c r="AG77" s="372" t="s">
        <v>824</v>
      </c>
      <c r="AH77" s="375"/>
      <c r="AI77" s="373" t="str">
        <f t="shared" si="9"/>
        <v/>
      </c>
      <c r="AJ77" s="374" t="str">
        <f>IF(AI77="","",IF(ISERROR(INDEX(AJ$16:AJ76,MATCH(AI77,AI$16:AI76,0))),MAX(AJ$16:AJ76)+1,INDEX(AJ$16:AJ76,MATCH(AI77,AI$16:AI76,0))))</f>
        <v/>
      </c>
      <c r="AK77" s="374" t="str">
        <f t="shared" si="3"/>
        <v/>
      </c>
      <c r="AL77" s="373" t="str">
        <f t="shared" si="6"/>
        <v/>
      </c>
      <c r="AM77" s="173"/>
      <c r="AN77" s="173"/>
      <c r="AO77" s="173"/>
      <c r="AP77" s="173"/>
      <c r="AQ77" s="173"/>
      <c r="AR77" s="173"/>
      <c r="AS77" s="173"/>
      <c r="AT77" s="181"/>
      <c r="AU77" s="181"/>
      <c r="AV77" s="181"/>
      <c r="AW77" s="180"/>
      <c r="AX77" s="180"/>
      <c r="AY77" s="180"/>
      <c r="AZ77" s="180"/>
      <c r="BA77" s="180"/>
      <c r="BB77" s="180"/>
      <c r="BC77" s="180"/>
      <c r="BD77" s="180"/>
      <c r="BE77" s="180"/>
      <c r="BF77" s="180"/>
      <c r="BG77" s="180"/>
      <c r="BH77" s="180"/>
    </row>
    <row r="78" spans="1:60" x14ac:dyDescent="0.2">
      <c r="A78" s="7"/>
      <c r="B78" s="7"/>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381" t="e">
        <f>'DonnesP-Sajade'!#REF!</f>
        <v>#REF!</v>
      </c>
      <c r="AB78" s="382" t="e">
        <f>'DonnesP-Sajade'!#REF!</f>
        <v>#REF!</v>
      </c>
      <c r="AC78" s="173"/>
      <c r="AD78" s="173"/>
      <c r="AE78" s="371">
        <f t="shared" si="8"/>
        <v>2</v>
      </c>
      <c r="AF78" s="372" t="s">
        <v>761</v>
      </c>
      <c r="AG78" s="372" t="s">
        <v>825</v>
      </c>
      <c r="AH78" s="375"/>
      <c r="AI78" s="373" t="str">
        <f t="shared" si="9"/>
        <v/>
      </c>
      <c r="AJ78" s="374" t="str">
        <f>IF(AI78="","",IF(ISERROR(INDEX(AJ$16:AJ77,MATCH(AI78,AI$16:AI77,0))),MAX(AJ$16:AJ77)+1,INDEX(AJ$16:AJ77,MATCH(AI78,AI$16:AI77,0))))</f>
        <v/>
      </c>
      <c r="AK78" s="374" t="str">
        <f t="shared" si="3"/>
        <v/>
      </c>
      <c r="AL78" s="373" t="str">
        <f t="shared" si="6"/>
        <v/>
      </c>
      <c r="AM78" s="173"/>
      <c r="AN78" s="173"/>
      <c r="AO78" s="173"/>
      <c r="AP78" s="173"/>
      <c r="AQ78" s="173"/>
      <c r="AR78" s="173"/>
      <c r="AS78" s="173"/>
      <c r="AT78" s="181"/>
      <c r="AU78" s="181"/>
      <c r="AV78" s="181"/>
      <c r="AW78" s="180"/>
      <c r="AX78" s="180"/>
      <c r="AY78" s="180"/>
      <c r="AZ78" s="180"/>
      <c r="BA78" s="180"/>
      <c r="BB78" s="180"/>
      <c r="BC78" s="180"/>
      <c r="BD78" s="180"/>
      <c r="BE78" s="180"/>
      <c r="BF78" s="180"/>
      <c r="BG78" s="180"/>
      <c r="BH78" s="180"/>
    </row>
    <row r="79" spans="1:60" x14ac:dyDescent="0.2">
      <c r="A79" s="7"/>
      <c r="B79" s="7"/>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381" t="e">
        <f>'DonnesP-Sajade'!#REF!</f>
        <v>#REF!</v>
      </c>
      <c r="AB79" s="382" t="e">
        <f>'DonnesP-Sajade'!#REF!</f>
        <v>#REF!</v>
      </c>
      <c r="AC79" s="173"/>
      <c r="AD79" s="173"/>
      <c r="AE79" s="371">
        <f t="shared" si="8"/>
        <v>2</v>
      </c>
      <c r="AF79" s="372" t="s">
        <v>763</v>
      </c>
      <c r="AG79" s="372" t="s">
        <v>826</v>
      </c>
      <c r="AH79" s="375"/>
      <c r="AI79" s="373" t="str">
        <f t="shared" si="9"/>
        <v/>
      </c>
      <c r="AJ79" s="374" t="str">
        <f>IF(AI79="","",IF(ISERROR(INDEX(AJ$16:AJ78,MATCH(AI79,AI$16:AI78,0))),MAX(AJ$16:AJ78)+1,INDEX(AJ$16:AJ78,MATCH(AI79,AI$16:AI78,0))))</f>
        <v/>
      </c>
      <c r="AK79" s="374" t="str">
        <f t="shared" si="3"/>
        <v/>
      </c>
      <c r="AL79" s="373" t="str">
        <f t="shared" si="6"/>
        <v/>
      </c>
      <c r="AM79" s="173"/>
      <c r="AN79" s="173"/>
      <c r="AO79" s="173"/>
      <c r="AP79" s="173"/>
      <c r="AQ79" s="173"/>
      <c r="AR79" s="173"/>
      <c r="AS79" s="173"/>
      <c r="AT79" s="181"/>
      <c r="AU79" s="181"/>
      <c r="AV79" s="181"/>
      <c r="AW79" s="180"/>
      <c r="AX79" s="180"/>
      <c r="AY79" s="180"/>
      <c r="AZ79" s="180"/>
      <c r="BA79" s="180"/>
      <c r="BB79" s="180"/>
      <c r="BC79" s="180"/>
      <c r="BD79" s="180"/>
      <c r="BE79" s="180"/>
      <c r="BF79" s="180"/>
      <c r="BG79" s="180"/>
      <c r="BH79" s="180"/>
    </row>
    <row r="80" spans="1:60" x14ac:dyDescent="0.2">
      <c r="A80" s="7"/>
      <c r="B80" s="7"/>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381" t="e">
        <f>'DonnesP-Sajade'!#REF!</f>
        <v>#REF!</v>
      </c>
      <c r="AB80" s="382" t="e">
        <f>'DonnesP-Sajade'!#REF!</f>
        <v>#REF!</v>
      </c>
      <c r="AC80" s="173"/>
      <c r="AD80" s="173"/>
      <c r="AE80" s="371">
        <f>SUMPRODUCT((nom=AF80)*1)-SUMPRODUCT((AF82:AF148=AF80)*1)</f>
        <v>2</v>
      </c>
      <c r="AF80" s="372" t="s">
        <v>766</v>
      </c>
      <c r="AG80" s="372" t="s">
        <v>827</v>
      </c>
      <c r="AH80" s="375"/>
      <c r="AI80" s="373" t="str">
        <f t="shared" si="9"/>
        <v/>
      </c>
      <c r="AJ80" s="374" t="str">
        <f>IF(AI80="","",IF(ISERROR(INDEX(AJ$16:AJ79,MATCH(AI80,AI$16:AI79,0))),MAX(AJ$16:AJ79)+1,INDEX(AJ$16:AJ79,MATCH(AI80,AI$16:AI79,0))))</f>
        <v/>
      </c>
      <c r="AK80" s="374" t="str">
        <f t="shared" si="3"/>
        <v/>
      </c>
      <c r="AL80" s="373" t="str">
        <f t="shared" si="6"/>
        <v/>
      </c>
      <c r="AM80" s="173"/>
      <c r="AN80" s="173"/>
      <c r="AO80" s="173"/>
      <c r="AP80" s="173"/>
      <c r="AQ80" s="173"/>
      <c r="AR80" s="173"/>
      <c r="AS80" s="173"/>
      <c r="AT80" s="181"/>
      <c r="AU80" s="181"/>
      <c r="AV80" s="181"/>
      <c r="AW80" s="180"/>
      <c r="AX80" s="180"/>
      <c r="AY80" s="180"/>
      <c r="AZ80" s="180"/>
      <c r="BA80" s="180"/>
      <c r="BB80" s="180"/>
      <c r="BC80" s="180"/>
      <c r="BD80" s="180"/>
      <c r="BE80" s="180"/>
      <c r="BF80" s="180"/>
      <c r="BG80" s="180"/>
      <c r="BH80" s="180"/>
    </row>
    <row r="81" spans="1:60" ht="13.5" thickBot="1" x14ac:dyDescent="0.25">
      <c r="A81" s="7"/>
      <c r="B81" s="7"/>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383" t="e">
        <f>'DonnesP-Sajade'!#REF!</f>
        <v>#REF!</v>
      </c>
      <c r="AB81" s="384" t="e">
        <f>'DonnesP-Sajade'!#REF!</f>
        <v>#REF!</v>
      </c>
      <c r="AC81" s="173"/>
      <c r="AD81" s="173"/>
      <c r="AE81" s="371">
        <f>SUMPRODUCT((nom=AF81)*1)-SUMPRODUCT((AF83:AF149=AF81)*1)</f>
        <v>2</v>
      </c>
      <c r="AF81" s="372" t="s">
        <v>768</v>
      </c>
      <c r="AG81" s="372" t="s">
        <v>828</v>
      </c>
      <c r="AH81" s="375"/>
      <c r="AI81" s="373" t="str">
        <f t="shared" si="9"/>
        <v/>
      </c>
      <c r="AJ81" s="374" t="str">
        <f>IF(AI81="","",IF(ISERROR(INDEX(AJ$16:AJ80,MATCH(AI81,AI$16:AI80,0))),MAX(AJ$16:AJ80)+1,INDEX(AJ$16:AJ80,MATCH(AI81,AI$16:AI80,0))))</f>
        <v/>
      </c>
      <c r="AK81" s="374" t="str">
        <f t="shared" si="3"/>
        <v/>
      </c>
      <c r="AL81" s="373" t="str">
        <f>IF(AK81="","",INDEX(ANNULNB3,MATCH(AK81,$AJ$17:$AJ$84,0)))</f>
        <v/>
      </c>
      <c r="AM81" s="173"/>
      <c r="AN81" s="173"/>
      <c r="AO81" s="173"/>
      <c r="AP81" s="173"/>
      <c r="AQ81" s="173"/>
      <c r="AR81" s="173"/>
      <c r="AS81" s="173"/>
      <c r="AT81" s="181"/>
      <c r="AU81" s="181"/>
      <c r="AV81" s="181"/>
      <c r="AW81" s="180"/>
      <c r="AX81" s="180"/>
      <c r="AY81" s="180"/>
      <c r="AZ81" s="180"/>
      <c r="BA81" s="180"/>
      <c r="BB81" s="180"/>
      <c r="BC81" s="180"/>
      <c r="BD81" s="180"/>
      <c r="BE81" s="180"/>
      <c r="BF81" s="180"/>
      <c r="BG81" s="180"/>
      <c r="BH81" s="180"/>
    </row>
    <row r="82" spans="1:60" x14ac:dyDescent="0.2">
      <c r="A82" s="7"/>
      <c r="B82" s="7"/>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352" t="str">
        <f>'DonnesP-Sajade'!C105</f>
        <v>SIJADE BLANC</v>
      </c>
      <c r="AB82" s="353">
        <f>'DonnesP-Sajade'!E105</f>
        <v>83.44</v>
      </c>
      <c r="AC82" s="173"/>
      <c r="AD82" s="173"/>
      <c r="AE82" s="371">
        <f>SUMPRODUCT((nom=AF82)*1)-SUMPRODUCT((AF83:AF149=AF82)*1)</f>
        <v>2</v>
      </c>
      <c r="AF82" s="372" t="s">
        <v>776</v>
      </c>
      <c r="AG82" s="372" t="s">
        <v>829</v>
      </c>
      <c r="AH82" s="375"/>
      <c r="AI82" s="373" t="str">
        <f>IF(SUMPRODUCT((nom=AF82)*(nom=choix_nom)*(Prépa=AG82))-SUMPRODUCT((AF83:AF149=AF82)*(AF83:AF149=choix_nom)*(AG83:AG149=AG82))&gt;0,AG82,"")</f>
        <v/>
      </c>
      <c r="AJ82" s="374" t="str">
        <f>IF(AI82="","",IF(ISERROR(INDEX(AJ$16:AJ81,MATCH(AI82,AI$16:AI81,0))),MAX(AJ$16:AJ81)+1,INDEX(AJ$16:AJ81,MATCH(AI82,AI$16:AI81,0))))</f>
        <v/>
      </c>
      <c r="AK82" s="374" t="str">
        <f t="shared" ref="AK82:AK84" si="10">IF(AK81="","",IF(AK81=MAX($AJ$17:$AJ$84),"",AK81+1))</f>
        <v/>
      </c>
      <c r="AL82" s="373" t="str">
        <f>IF(AK82="","",INDEX(ANNULNB3,MATCH(AK82,$AJ$17:$AJ$84,0)))</f>
        <v/>
      </c>
      <c r="AM82" s="173"/>
      <c r="AN82" s="173"/>
      <c r="AO82" s="173"/>
      <c r="AP82" s="173"/>
      <c r="AQ82" s="173"/>
      <c r="AR82" s="173"/>
      <c r="AS82" s="173"/>
      <c r="AT82" s="181"/>
      <c r="AU82" s="181"/>
      <c r="AV82" s="181"/>
      <c r="AW82" s="180"/>
      <c r="AX82" s="180"/>
      <c r="AY82" s="180"/>
      <c r="AZ82" s="180"/>
      <c r="BA82" s="180"/>
      <c r="BB82" s="180"/>
      <c r="BC82" s="180"/>
      <c r="BD82" s="180"/>
      <c r="BE82" s="180"/>
      <c r="BF82" s="180"/>
      <c r="BG82" s="180"/>
      <c r="BH82" s="180"/>
    </row>
    <row r="83" spans="1:60" x14ac:dyDescent="0.2">
      <c r="A83" s="7"/>
      <c r="B83" s="7"/>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c r="AA83" s="352" t="str">
        <f>'DonnesP-Sajade'!C106</f>
        <v>SIJADE GRIS FONCE</v>
      </c>
      <c r="AB83" s="353">
        <f>'DonnesP-Sajade'!E106</f>
        <v>101.76</v>
      </c>
      <c r="AC83" s="173"/>
      <c r="AD83" s="173"/>
      <c r="AE83" s="371">
        <f>SUMPRODUCT((nom=AF83)*1)-SUMPRODUCT((AF84:AF150=AF83)*1)</f>
        <v>-65</v>
      </c>
      <c r="AF83" s="255"/>
      <c r="AG83" s="256"/>
      <c r="AH83" s="257"/>
      <c r="AI83" s="373" t="str">
        <f>IF(SUMPRODUCT((nom=AF83)*(nom=choix_nom)*(Prépa=AG83))-SUMPRODUCT((AF84:AF150=AF83)*(AF84:AF150=choix_nom)*(AG84:AG150=AG83))&gt;0,AG83,"")</f>
        <v/>
      </c>
      <c r="AJ83" s="374" t="str">
        <f>IF(AI83="","",IF(ISERROR(INDEX(AJ$16:AJ82,MATCH(AI83,AI$16:AI82,0))),MAX(AJ$16:AJ82)+1,INDEX(AJ$16:AJ82,MATCH(AI83,AI$16:AI82,0))))</f>
        <v/>
      </c>
      <c r="AK83" s="374" t="str">
        <f t="shared" si="10"/>
        <v/>
      </c>
      <c r="AL83" s="373" t="str">
        <f>IF(AK83="","",INDEX(ANNULNB3,MATCH(AK83,$AJ$17:$AJ$84,0)))</f>
        <v/>
      </c>
      <c r="AM83" s="173"/>
      <c r="AN83" s="173"/>
      <c r="AO83" s="173"/>
      <c r="AP83" s="173"/>
      <c r="AQ83" s="173"/>
      <c r="AR83" s="173"/>
      <c r="AS83" s="173"/>
      <c r="AT83" s="181"/>
      <c r="AU83" s="181"/>
      <c r="AV83" s="181"/>
      <c r="AW83" s="180"/>
      <c r="AX83" s="180"/>
      <c r="AY83" s="180"/>
      <c r="AZ83" s="180"/>
      <c r="BA83" s="180"/>
      <c r="BB83" s="180"/>
      <c r="BC83" s="180"/>
      <c r="BD83" s="180"/>
      <c r="BE83" s="180"/>
      <c r="BF83" s="180"/>
      <c r="BG83" s="180"/>
      <c r="BH83" s="180"/>
    </row>
    <row r="84" spans="1:60" x14ac:dyDescent="0.2">
      <c r="A84" s="7"/>
      <c r="B84" s="7"/>
      <c r="C84" s="173"/>
      <c r="D84" s="173"/>
      <c r="E84" s="173"/>
      <c r="F84" s="173"/>
      <c r="G84" s="173"/>
      <c r="H84" s="173"/>
      <c r="I84" s="173"/>
      <c r="J84" s="173"/>
      <c r="K84" s="173"/>
      <c r="L84" s="173"/>
      <c r="M84" s="173"/>
      <c r="N84" s="173"/>
      <c r="O84" s="173"/>
      <c r="P84" s="173"/>
      <c r="Q84" s="173"/>
      <c r="R84" s="173"/>
      <c r="S84" s="173"/>
      <c r="T84" s="173"/>
      <c r="U84" s="173"/>
      <c r="V84" s="173"/>
      <c r="W84" s="173"/>
      <c r="X84" s="173"/>
      <c r="Y84" s="173"/>
      <c r="Z84" s="173"/>
      <c r="AA84" s="352" t="str">
        <f>'DonnesP-Sajade'!C107</f>
        <v>SIJADE GRIS CLAIR</v>
      </c>
      <c r="AB84" s="353">
        <f>'DonnesP-Sajade'!E107</f>
        <v>92.25</v>
      </c>
      <c r="AC84" s="173"/>
      <c r="AD84" s="173"/>
      <c r="AE84" s="258"/>
      <c r="AF84" s="259"/>
      <c r="AG84" s="260"/>
      <c r="AH84" s="261"/>
      <c r="AI84" s="376"/>
      <c r="AJ84" s="377" t="str">
        <f>IF(AI84="","",IF(ISERROR(INDEX(AJ$16:AJ83,MATCH(AI84,AI$16:AI83,0))),MAX(AJ$16:AJ83)+1,INDEX(AJ$16:AJ83,MATCH(AI84,AI$16:AI83,0))))</f>
        <v/>
      </c>
      <c r="AK84" s="377" t="str">
        <f t="shared" si="10"/>
        <v/>
      </c>
      <c r="AL84" s="378" t="str">
        <f>IF(AK84="","",INDEX(ANNULNB3,MATCH(AK84,$AJ$17:$AJ$84,0)))</f>
        <v/>
      </c>
      <c r="AM84" s="173"/>
      <c r="AN84" s="173"/>
      <c r="AO84" s="173"/>
      <c r="AP84" s="173"/>
      <c r="AQ84" s="173"/>
      <c r="AR84" s="173"/>
      <c r="AS84" s="173"/>
      <c r="AT84" s="181"/>
      <c r="AU84" s="181"/>
      <c r="AV84" s="181"/>
      <c r="AW84" s="180"/>
      <c r="AX84" s="180"/>
      <c r="AY84" s="180"/>
      <c r="AZ84" s="180"/>
      <c r="BA84" s="180"/>
      <c r="BB84" s="180"/>
      <c r="BC84" s="180"/>
      <c r="BD84" s="180"/>
      <c r="BE84" s="180"/>
      <c r="BF84" s="180"/>
      <c r="BG84" s="180"/>
      <c r="BH84" s="180"/>
    </row>
    <row r="85" spans="1:60" x14ac:dyDescent="0.2">
      <c r="A85" s="7"/>
      <c r="B85" s="7"/>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352" t="str">
        <f>'DonnesP-Sajade'!C108</f>
        <v>SIJADE BRUN OMBRE</v>
      </c>
      <c r="AB85" s="353">
        <f>'DonnesP-Sajade'!E108</f>
        <v>92.25</v>
      </c>
      <c r="AC85" s="173"/>
      <c r="AD85" s="173"/>
      <c r="AE85" s="173"/>
      <c r="AF85" s="262"/>
      <c r="AG85" s="263"/>
      <c r="AH85" s="264"/>
      <c r="AI85" s="173"/>
      <c r="AJ85" s="173"/>
      <c r="AK85" s="173"/>
      <c r="AL85" s="173"/>
      <c r="AM85" s="173"/>
      <c r="AN85" s="173"/>
      <c r="AO85" s="173"/>
      <c r="AP85" s="173"/>
      <c r="AQ85" s="173"/>
      <c r="AR85" s="173"/>
      <c r="AS85" s="173"/>
      <c r="AT85" s="181"/>
      <c r="AU85" s="181"/>
      <c r="AV85" s="181"/>
      <c r="AW85" s="180"/>
      <c r="AX85" s="180"/>
      <c r="AY85" s="180"/>
      <c r="AZ85" s="180"/>
      <c r="BA85" s="180"/>
      <c r="BB85" s="180"/>
      <c r="BC85" s="180"/>
      <c r="BD85" s="180"/>
      <c r="BE85" s="180"/>
      <c r="BF85" s="180"/>
      <c r="BG85" s="180"/>
      <c r="BH85" s="180"/>
    </row>
    <row r="86" spans="1:60" x14ac:dyDescent="0.2">
      <c r="A86" s="7"/>
      <c r="B86" s="7"/>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352" t="str">
        <f>'DonnesP-Sajade'!C109</f>
        <v>SIJADE VERT TILLEUL</v>
      </c>
      <c r="AB86" s="353">
        <f>'DonnesP-Sajade'!E109</f>
        <v>92.25</v>
      </c>
      <c r="AC86" s="173"/>
      <c r="AD86" s="173"/>
      <c r="AE86" s="173"/>
      <c r="AF86" s="262"/>
      <c r="AG86" s="263"/>
      <c r="AH86" s="265"/>
      <c r="AI86" s="173"/>
      <c r="AJ86" s="173"/>
      <c r="AK86" s="173"/>
      <c r="AL86" s="173"/>
      <c r="AM86" s="173"/>
      <c r="AN86" s="173"/>
      <c r="AO86" s="173"/>
      <c r="AP86" s="173"/>
      <c r="AQ86" s="173"/>
      <c r="AR86" s="173"/>
      <c r="AS86" s="173"/>
      <c r="AT86" s="181"/>
      <c r="AU86" s="181"/>
      <c r="AV86" s="181"/>
      <c r="AW86" s="180"/>
      <c r="AX86" s="180"/>
      <c r="AY86" s="180"/>
      <c r="AZ86" s="180"/>
      <c r="BA86" s="180"/>
      <c r="BB86" s="180"/>
      <c r="BC86" s="180"/>
      <c r="BD86" s="180"/>
      <c r="BE86" s="180"/>
      <c r="BF86" s="180"/>
      <c r="BG86" s="180"/>
      <c r="BH86" s="180"/>
    </row>
    <row r="87" spans="1:60" x14ac:dyDescent="0.2">
      <c r="A87" s="7"/>
      <c r="B87" s="7"/>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352" t="str">
        <f>'DonnesP-Sajade'!C110</f>
        <v>SIJADE OCRE OR</v>
      </c>
      <c r="AB87" s="353">
        <f>'DonnesP-Sajade'!E110</f>
        <v>92.25</v>
      </c>
      <c r="AC87" s="173"/>
      <c r="AD87" s="173"/>
      <c r="AE87" s="173"/>
      <c r="AF87" s="262"/>
      <c r="AG87" s="263"/>
      <c r="AH87" s="265"/>
      <c r="AI87" s="173"/>
      <c r="AJ87" s="173"/>
      <c r="AK87" s="173"/>
      <c r="AL87" s="173"/>
      <c r="AM87" s="173"/>
      <c r="AN87" s="173"/>
      <c r="AO87" s="173"/>
      <c r="AP87" s="173"/>
      <c r="AQ87" s="173"/>
      <c r="AR87" s="173"/>
      <c r="AS87" s="173"/>
      <c r="AT87" s="181"/>
      <c r="AU87" s="181"/>
      <c r="AV87" s="181"/>
      <c r="AW87" s="180"/>
      <c r="AX87" s="180"/>
      <c r="AY87" s="180"/>
      <c r="AZ87" s="180"/>
      <c r="BA87" s="180"/>
      <c r="BB87" s="180"/>
      <c r="BC87" s="180"/>
      <c r="BD87" s="180"/>
      <c r="BE87" s="180"/>
      <c r="BF87" s="180"/>
      <c r="BG87" s="180"/>
      <c r="BH87" s="180"/>
    </row>
    <row r="88" spans="1:60" x14ac:dyDescent="0.2">
      <c r="A88" s="7"/>
      <c r="B88" s="7"/>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358" t="str">
        <f>'DonnesP-Sajade'!C111</f>
        <v>SIJADE IVOIRE</v>
      </c>
      <c r="AB88" s="359">
        <f>'DonnesP-Sajade'!E111</f>
        <v>92.25</v>
      </c>
      <c r="AC88" s="173"/>
      <c r="AD88" s="173"/>
      <c r="AE88" s="173"/>
      <c r="AF88" s="262"/>
      <c r="AG88" s="263"/>
      <c r="AH88" s="265"/>
      <c r="AI88" s="173"/>
      <c r="AJ88" s="173"/>
      <c r="AK88" s="173"/>
      <c r="AL88" s="173"/>
      <c r="AM88" s="173"/>
      <c r="AN88" s="173"/>
      <c r="AO88" s="173"/>
      <c r="AP88" s="173"/>
      <c r="AQ88" s="173"/>
      <c r="AR88" s="173"/>
      <c r="AS88" s="173"/>
      <c r="AT88" s="181"/>
      <c r="AU88" s="181"/>
      <c r="AV88" s="181"/>
      <c r="AW88" s="180"/>
      <c r="AX88" s="180"/>
      <c r="AY88" s="180"/>
      <c r="AZ88" s="180"/>
      <c r="BA88" s="180"/>
      <c r="BB88" s="180"/>
      <c r="BC88" s="180"/>
      <c r="BD88" s="180"/>
      <c r="BE88" s="180"/>
      <c r="BF88" s="180"/>
      <c r="BG88" s="180"/>
      <c r="BH88" s="180"/>
    </row>
    <row r="89" spans="1:60" x14ac:dyDescent="0.2">
      <c r="A89" s="7"/>
      <c r="B89" s="7"/>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7"/>
      <c r="AB89" s="278"/>
      <c r="AC89" s="173"/>
      <c r="AD89" s="173"/>
      <c r="AE89" s="173"/>
      <c r="AF89" s="262"/>
      <c r="AG89" s="263"/>
      <c r="AH89" s="265"/>
      <c r="AI89" s="173"/>
      <c r="AJ89" s="173"/>
      <c r="AK89" s="173"/>
      <c r="AL89" s="173"/>
      <c r="AM89" s="173"/>
      <c r="AN89" s="173"/>
      <c r="AO89" s="173"/>
      <c r="AP89" s="173"/>
      <c r="AQ89" s="173"/>
      <c r="AR89" s="173"/>
      <c r="AS89" s="173"/>
      <c r="AT89" s="181"/>
      <c r="AU89" s="181"/>
      <c r="AV89" s="181"/>
      <c r="AW89" s="180"/>
      <c r="AX89" s="180"/>
      <c r="AY89" s="180"/>
      <c r="AZ89" s="180"/>
      <c r="BA89" s="180"/>
      <c r="BB89" s="180"/>
      <c r="BC89" s="180"/>
      <c r="BD89" s="180"/>
      <c r="BE89" s="180"/>
      <c r="BF89" s="180"/>
      <c r="BG89" s="180"/>
      <c r="BH89" s="180"/>
    </row>
    <row r="90" spans="1:60" x14ac:dyDescent="0.2">
      <c r="A90" s="7"/>
      <c r="B90" s="7"/>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66"/>
      <c r="AB90" s="266"/>
      <c r="AC90" s="173"/>
      <c r="AD90" s="173"/>
      <c r="AE90" s="173"/>
      <c r="AF90" s="262"/>
      <c r="AG90" s="263"/>
      <c r="AH90" s="265"/>
      <c r="AI90" s="173"/>
      <c r="AJ90" s="173"/>
      <c r="AK90" s="173"/>
      <c r="AL90" s="173"/>
      <c r="AM90" s="173"/>
      <c r="AN90" s="173"/>
      <c r="AO90" s="173"/>
      <c r="AP90" s="173"/>
      <c r="AQ90" s="173"/>
      <c r="AR90" s="173"/>
      <c r="AS90" s="173"/>
      <c r="AT90" s="181"/>
      <c r="AU90" s="181"/>
      <c r="AV90" s="181"/>
      <c r="AW90" s="180"/>
      <c r="AX90" s="180"/>
      <c r="AY90" s="180"/>
      <c r="AZ90" s="180"/>
      <c r="BA90" s="180"/>
      <c r="BB90" s="180"/>
      <c r="BC90" s="180"/>
      <c r="BD90" s="180"/>
      <c r="BE90" s="180"/>
      <c r="BF90" s="180"/>
      <c r="BG90" s="180"/>
      <c r="BH90" s="180"/>
    </row>
    <row r="91" spans="1:60" x14ac:dyDescent="0.2">
      <c r="A91" s="7"/>
      <c r="B91" s="7"/>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23"/>
      <c r="AB91" s="223"/>
      <c r="AC91" s="173"/>
      <c r="AD91" s="173"/>
      <c r="AE91" s="173"/>
      <c r="AF91" s="262"/>
      <c r="AG91" s="263"/>
      <c r="AH91" s="265"/>
      <c r="AI91" s="173"/>
      <c r="AJ91" s="173"/>
      <c r="AK91" s="173"/>
      <c r="AL91" s="173"/>
      <c r="AM91" s="173"/>
      <c r="AN91" s="173"/>
      <c r="AO91" s="173"/>
      <c r="AP91" s="173"/>
      <c r="AQ91" s="173"/>
      <c r="AR91" s="173"/>
      <c r="AS91" s="173"/>
      <c r="AT91" s="181"/>
      <c r="AU91" s="181"/>
      <c r="AV91" s="181"/>
      <c r="AW91" s="180"/>
      <c r="AX91" s="180"/>
      <c r="AY91" s="180"/>
      <c r="AZ91" s="180"/>
      <c r="BA91" s="180"/>
      <c r="BB91" s="180"/>
      <c r="BC91" s="180"/>
      <c r="BD91" s="180"/>
      <c r="BE91" s="180"/>
      <c r="BF91" s="180"/>
      <c r="BG91" s="180"/>
      <c r="BH91" s="180"/>
    </row>
    <row r="92" spans="1:60" ht="13.5" thickBot="1" x14ac:dyDescent="0.25">
      <c r="A92" s="7"/>
      <c r="B92" s="7"/>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c r="AF92" s="262"/>
      <c r="AG92" s="263"/>
      <c r="AH92" s="265"/>
      <c r="AI92" s="173"/>
      <c r="AJ92" s="173"/>
      <c r="AK92" s="173"/>
      <c r="AL92" s="173"/>
      <c r="AM92" s="173"/>
      <c r="AN92" s="173"/>
      <c r="AO92" s="173"/>
      <c r="AP92" s="173"/>
      <c r="AQ92" s="173"/>
      <c r="AR92" s="173"/>
      <c r="AS92" s="173"/>
      <c r="AT92" s="181"/>
      <c r="AU92" s="181"/>
      <c r="AV92" s="181"/>
      <c r="AW92" s="180"/>
      <c r="AX92" s="180"/>
      <c r="AY92" s="180"/>
      <c r="AZ92" s="180"/>
      <c r="BA92" s="180"/>
      <c r="BB92" s="180"/>
      <c r="BC92" s="180"/>
      <c r="BD92" s="180"/>
      <c r="BE92" s="180"/>
      <c r="BF92" s="180"/>
      <c r="BG92" s="180"/>
      <c r="BH92" s="180"/>
    </row>
    <row r="93" spans="1:60" x14ac:dyDescent="0.2">
      <c r="A93" s="7"/>
      <c r="B93" s="7"/>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c r="AA93" s="379" t="str">
        <f>'DonnesP-Sajade'!C116</f>
        <v>LÖVA elf + accro 10,- l 60-70 m²</v>
      </c>
      <c r="AB93" s="380">
        <f>'DonnesP-Sajade'!E116</f>
        <v>188.70750000000001</v>
      </c>
      <c r="AC93" s="173"/>
      <c r="AD93" s="173"/>
      <c r="AE93" s="173"/>
      <c r="AF93" s="262"/>
      <c r="AG93" s="263"/>
      <c r="AH93" s="265"/>
      <c r="AI93" s="173"/>
      <c r="AJ93" s="173"/>
      <c r="AK93" s="173"/>
      <c r="AL93" s="173"/>
      <c r="AM93" s="173"/>
      <c r="AN93" s="173"/>
      <c r="AO93" s="173"/>
      <c r="AP93" s="173"/>
      <c r="AQ93" s="173"/>
      <c r="AR93" s="173"/>
      <c r="AS93" s="173"/>
      <c r="AT93" s="181"/>
      <c r="AU93" s="181"/>
      <c r="AV93" s="181"/>
      <c r="AW93" s="180"/>
      <c r="AX93" s="180"/>
      <c r="AY93" s="180"/>
      <c r="AZ93" s="180"/>
      <c r="BA93" s="180"/>
      <c r="BB93" s="180"/>
      <c r="BC93" s="180"/>
      <c r="BD93" s="180"/>
      <c r="BE93" s="180"/>
      <c r="BF93" s="180"/>
      <c r="BG93" s="180"/>
      <c r="BH93" s="180"/>
    </row>
    <row r="94" spans="1:60" x14ac:dyDescent="0.2">
      <c r="A94" s="7"/>
      <c r="B94" s="7"/>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c r="AA94" s="381" t="str">
        <f>'DonnesP-Sajade'!C115</f>
        <v>LÖVA elf + accro 5,- l 30-35 m²</v>
      </c>
      <c r="AB94" s="382">
        <f>'DonnesP-Sajade'!E115</f>
        <v>99.63</v>
      </c>
      <c r="AC94" s="173"/>
      <c r="AD94" s="173"/>
      <c r="AE94" s="173"/>
      <c r="AF94" s="262"/>
      <c r="AG94" s="263"/>
      <c r="AH94" s="265"/>
      <c r="AI94" s="173"/>
      <c r="AJ94" s="173"/>
      <c r="AK94" s="173"/>
      <c r="AL94" s="173"/>
      <c r="AM94" s="173"/>
      <c r="AN94" s="173"/>
      <c r="AO94" s="173"/>
      <c r="AP94" s="173"/>
      <c r="AQ94" s="173"/>
      <c r="AR94" s="173"/>
      <c r="AS94" s="173"/>
      <c r="AT94" s="181"/>
      <c r="AU94" s="181"/>
      <c r="AV94" s="181"/>
      <c r="AW94" s="180"/>
      <c r="AX94" s="180"/>
      <c r="AY94" s="180"/>
      <c r="AZ94" s="180"/>
      <c r="BA94" s="180"/>
      <c r="BB94" s="180"/>
      <c r="BC94" s="180"/>
      <c r="BD94" s="180"/>
      <c r="BE94" s="180"/>
      <c r="BF94" s="180"/>
      <c r="BG94" s="180"/>
      <c r="BH94" s="180"/>
    </row>
    <row r="95" spans="1:60" ht="13.5" thickBot="1" x14ac:dyDescent="0.25">
      <c r="A95" s="7"/>
      <c r="B95" s="7"/>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383" t="str">
        <f>'DonnesP-Sajade'!C114</f>
        <v>LÖVA elf + accro 2,5 l 15-17 m²</v>
      </c>
      <c r="AB95" s="384">
        <f>'DonnesP-Sajade'!E114</f>
        <v>51.772500000000001</v>
      </c>
      <c r="AC95" s="173"/>
      <c r="AD95" s="173"/>
      <c r="AE95" s="173"/>
      <c r="AF95" s="262"/>
      <c r="AG95" s="263"/>
      <c r="AH95" s="265"/>
      <c r="AI95" s="173"/>
      <c r="AJ95" s="173"/>
      <c r="AK95" s="173"/>
      <c r="AL95" s="173"/>
      <c r="AM95" s="173"/>
      <c r="AN95" s="173"/>
      <c r="AO95" s="173"/>
      <c r="AP95" s="173"/>
      <c r="AQ95" s="173"/>
      <c r="AR95" s="173"/>
      <c r="AS95" s="173"/>
      <c r="AT95" s="181"/>
      <c r="AU95" s="181"/>
      <c r="AV95" s="181"/>
      <c r="AW95" s="180"/>
      <c r="AX95" s="180"/>
      <c r="AY95" s="180"/>
      <c r="AZ95" s="180"/>
      <c r="BA95" s="180"/>
      <c r="BB95" s="180"/>
      <c r="BC95" s="180"/>
      <c r="BD95" s="180"/>
      <c r="BE95" s="180"/>
      <c r="BF95" s="180"/>
      <c r="BG95" s="180"/>
      <c r="BH95" s="180"/>
    </row>
    <row r="96" spans="1:60" x14ac:dyDescent="0.2">
      <c r="A96" s="7"/>
      <c r="B96" s="7"/>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c r="AN96" s="173"/>
      <c r="AO96" s="173"/>
      <c r="AP96" s="173"/>
      <c r="AQ96" s="173"/>
      <c r="AR96" s="173"/>
      <c r="AS96" s="173"/>
      <c r="AT96" s="181"/>
      <c r="AU96" s="181"/>
      <c r="AV96" s="181"/>
      <c r="AW96" s="180"/>
      <c r="AX96" s="180"/>
      <c r="AY96" s="180"/>
      <c r="AZ96" s="180"/>
      <c r="BA96" s="180"/>
      <c r="BB96" s="180"/>
      <c r="BC96" s="180"/>
      <c r="BD96" s="180"/>
      <c r="BE96" s="180"/>
      <c r="BF96" s="180"/>
      <c r="BG96" s="180"/>
      <c r="BH96" s="180"/>
    </row>
    <row r="97" spans="1:60" x14ac:dyDescent="0.2">
      <c r="A97" s="7"/>
      <c r="B97" s="7"/>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81"/>
      <c r="AU97" s="181"/>
      <c r="AV97" s="181"/>
      <c r="AW97" s="180"/>
      <c r="AX97" s="180"/>
      <c r="AY97" s="180"/>
      <c r="AZ97" s="180"/>
      <c r="BA97" s="180"/>
      <c r="BB97" s="180"/>
      <c r="BC97" s="180"/>
      <c r="BD97" s="180"/>
      <c r="BE97" s="180"/>
      <c r="BF97" s="180"/>
      <c r="BG97" s="180"/>
      <c r="BH97" s="180"/>
    </row>
    <row r="98" spans="1:60" x14ac:dyDescent="0.2">
      <c r="A98" s="7"/>
      <c r="B98" s="7"/>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81"/>
      <c r="AU98" s="181"/>
      <c r="AV98" s="181"/>
      <c r="AW98" s="180"/>
      <c r="AX98" s="180"/>
      <c r="AY98" s="180"/>
      <c r="AZ98" s="180"/>
      <c r="BA98" s="180"/>
      <c r="BB98" s="180"/>
      <c r="BC98" s="180"/>
      <c r="BD98" s="180"/>
      <c r="BE98" s="180"/>
      <c r="BF98" s="180"/>
      <c r="BG98" s="180"/>
      <c r="BH98" s="180"/>
    </row>
    <row r="99" spans="1:60" x14ac:dyDescent="0.2">
      <c r="A99" s="7"/>
      <c r="B99" s="7"/>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81"/>
      <c r="AU99" s="181"/>
      <c r="AV99" s="181"/>
      <c r="AW99" s="180"/>
      <c r="AX99" s="180"/>
      <c r="AY99" s="180"/>
      <c r="AZ99" s="180"/>
      <c r="BA99" s="180"/>
      <c r="BB99" s="180"/>
      <c r="BC99" s="180"/>
      <c r="BD99" s="180"/>
      <c r="BE99" s="180"/>
      <c r="BF99" s="180"/>
      <c r="BG99" s="180"/>
      <c r="BH99" s="180"/>
    </row>
    <row r="100" spans="1:60" x14ac:dyDescent="0.2">
      <c r="A100" s="7"/>
      <c r="B100" s="7"/>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81"/>
      <c r="AU100" s="181"/>
      <c r="AV100" s="181"/>
      <c r="AW100" s="180"/>
      <c r="AX100" s="180"/>
      <c r="AY100" s="180"/>
      <c r="AZ100" s="180"/>
      <c r="BA100" s="180"/>
      <c r="BB100" s="180"/>
      <c r="BC100" s="180"/>
      <c r="BD100" s="180"/>
      <c r="BE100" s="180"/>
      <c r="BF100" s="180"/>
      <c r="BG100" s="180"/>
      <c r="BH100" s="180"/>
    </row>
    <row r="101" spans="1:60" x14ac:dyDescent="0.2">
      <c r="A101" s="7"/>
      <c r="B101" s="7"/>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173"/>
      <c r="AO101" s="173"/>
      <c r="AP101" s="173"/>
      <c r="AQ101" s="173"/>
      <c r="AR101" s="173"/>
      <c r="AS101" s="173"/>
      <c r="AT101" s="181"/>
      <c r="AU101" s="181"/>
      <c r="AV101" s="181"/>
      <c r="AW101" s="180"/>
      <c r="AX101" s="180"/>
      <c r="AY101" s="180"/>
      <c r="AZ101" s="180"/>
      <c r="BA101" s="180"/>
      <c r="BB101" s="180"/>
      <c r="BC101" s="180"/>
      <c r="BD101" s="180"/>
      <c r="BE101" s="180"/>
      <c r="BF101" s="180"/>
      <c r="BG101" s="180"/>
      <c r="BH101" s="180"/>
    </row>
    <row r="102" spans="1:60" x14ac:dyDescent="0.2">
      <c r="A102" s="7"/>
      <c r="B102" s="7"/>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c r="AP102" s="173"/>
      <c r="AQ102" s="173"/>
      <c r="AR102" s="173"/>
      <c r="AS102" s="173"/>
      <c r="AT102" s="181"/>
      <c r="AU102" s="181"/>
      <c r="AV102" s="181"/>
      <c r="AW102" s="180"/>
      <c r="AX102" s="180"/>
      <c r="AY102" s="180"/>
      <c r="AZ102" s="180"/>
      <c r="BA102" s="180"/>
      <c r="BB102" s="180"/>
      <c r="BC102" s="180"/>
      <c r="BD102" s="180"/>
      <c r="BE102" s="180"/>
      <c r="BF102" s="180"/>
      <c r="BG102" s="180"/>
      <c r="BH102" s="180"/>
    </row>
    <row r="103" spans="1:60" x14ac:dyDescent="0.2">
      <c r="A103" s="7"/>
      <c r="B103" s="7"/>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81"/>
      <c r="AU103" s="181"/>
      <c r="AV103" s="181"/>
      <c r="AW103" s="180"/>
      <c r="AX103" s="180"/>
      <c r="AY103" s="180"/>
      <c r="AZ103" s="180"/>
      <c r="BA103" s="180"/>
      <c r="BB103" s="180"/>
      <c r="BC103" s="180"/>
      <c r="BD103" s="180"/>
      <c r="BE103" s="180"/>
      <c r="BF103" s="180"/>
      <c r="BG103" s="180"/>
      <c r="BH103" s="180"/>
    </row>
    <row r="104" spans="1:60" x14ac:dyDescent="0.2">
      <c r="A104" s="7"/>
      <c r="B104" s="7"/>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c r="AI104" s="173"/>
      <c r="AJ104" s="173"/>
      <c r="AK104" s="173"/>
      <c r="AL104" s="173"/>
      <c r="AM104" s="173"/>
      <c r="AN104" s="173"/>
      <c r="AO104" s="173"/>
      <c r="AP104" s="173"/>
      <c r="AQ104" s="173"/>
      <c r="AR104" s="173"/>
      <c r="AS104" s="173"/>
      <c r="AT104" s="181"/>
      <c r="AU104" s="181"/>
      <c r="AV104" s="181"/>
      <c r="AW104" s="180"/>
      <c r="AX104" s="180"/>
      <c r="AY104" s="180"/>
      <c r="AZ104" s="180"/>
      <c r="BA104" s="180"/>
      <c r="BB104" s="180"/>
      <c r="BC104" s="180"/>
      <c r="BD104" s="180"/>
      <c r="BE104" s="180"/>
      <c r="BF104" s="180"/>
      <c r="BG104" s="180"/>
      <c r="BH104" s="180"/>
    </row>
    <row r="105" spans="1:60" x14ac:dyDescent="0.2">
      <c r="A105" s="7"/>
      <c r="B105" s="7"/>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c r="AN105" s="173"/>
      <c r="AO105" s="173"/>
      <c r="AP105" s="173"/>
      <c r="AQ105" s="173"/>
      <c r="AR105" s="173"/>
      <c r="AS105" s="173"/>
      <c r="AT105" s="181"/>
      <c r="AU105" s="181"/>
      <c r="AV105" s="181"/>
      <c r="AW105" s="180"/>
      <c r="AX105" s="180"/>
      <c r="AY105" s="180"/>
      <c r="AZ105" s="180"/>
      <c r="BA105" s="180"/>
      <c r="BB105" s="180"/>
      <c r="BC105" s="180"/>
      <c r="BD105" s="180"/>
      <c r="BE105" s="180"/>
      <c r="BF105" s="180"/>
      <c r="BG105" s="180"/>
      <c r="BH105" s="180"/>
    </row>
    <row r="106" spans="1:60" x14ac:dyDescent="0.2">
      <c r="A106" s="7"/>
      <c r="B106" s="7"/>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c r="AJ106" s="173"/>
      <c r="AK106" s="173"/>
      <c r="AL106" s="173"/>
      <c r="AM106" s="173"/>
      <c r="AN106" s="173"/>
      <c r="AO106" s="173"/>
      <c r="AP106" s="173"/>
      <c r="AQ106" s="173"/>
      <c r="AR106" s="173"/>
      <c r="AS106" s="173"/>
      <c r="AT106" s="181"/>
      <c r="AU106" s="181"/>
      <c r="AV106" s="181"/>
      <c r="AW106" s="180"/>
      <c r="AX106" s="180"/>
      <c r="AY106" s="180"/>
      <c r="AZ106" s="180"/>
      <c r="BA106" s="180"/>
      <c r="BB106" s="180"/>
      <c r="BC106" s="180"/>
      <c r="BD106" s="180"/>
      <c r="BE106" s="180"/>
      <c r="BF106" s="180"/>
      <c r="BG106" s="180"/>
      <c r="BH106" s="180"/>
    </row>
    <row r="107" spans="1:60" x14ac:dyDescent="0.2">
      <c r="A107" s="7"/>
      <c r="B107" s="7"/>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73"/>
      <c r="AJ107" s="173"/>
      <c r="AK107" s="173"/>
      <c r="AL107" s="173"/>
      <c r="AM107" s="173"/>
      <c r="AN107" s="173"/>
      <c r="AO107" s="173"/>
      <c r="AP107" s="173"/>
      <c r="AQ107" s="173"/>
      <c r="AR107" s="173"/>
      <c r="AS107" s="173"/>
      <c r="AT107" s="181"/>
      <c r="AU107" s="181"/>
      <c r="AV107" s="181"/>
      <c r="AW107" s="180"/>
      <c r="AX107" s="180"/>
      <c r="AY107" s="180"/>
      <c r="AZ107" s="180"/>
      <c r="BA107" s="180"/>
      <c r="BB107" s="180"/>
      <c r="BC107" s="180"/>
      <c r="BD107" s="180"/>
      <c r="BE107" s="180"/>
      <c r="BF107" s="180"/>
      <c r="BG107" s="180"/>
      <c r="BH107" s="180"/>
    </row>
    <row r="108" spans="1:60" x14ac:dyDescent="0.2">
      <c r="A108" s="7"/>
      <c r="B108" s="7"/>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173"/>
      <c r="AO108" s="173"/>
      <c r="AP108" s="173"/>
      <c r="AQ108" s="173"/>
      <c r="AR108" s="173"/>
      <c r="AS108" s="173"/>
      <c r="AT108" s="181"/>
      <c r="AU108" s="181"/>
      <c r="AV108" s="181"/>
      <c r="AW108" s="180"/>
      <c r="AX108" s="180"/>
      <c r="AY108" s="180"/>
      <c r="AZ108" s="180"/>
      <c r="BA108" s="180"/>
      <c r="BB108" s="180"/>
      <c r="BC108" s="180"/>
      <c r="BD108" s="180"/>
      <c r="BE108" s="180"/>
      <c r="BF108" s="180"/>
      <c r="BG108" s="180"/>
      <c r="BH108" s="180"/>
    </row>
    <row r="109" spans="1:60" x14ac:dyDescent="0.2">
      <c r="A109" s="7"/>
      <c r="B109" s="7"/>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81"/>
      <c r="AU109" s="181"/>
      <c r="AV109" s="181"/>
      <c r="AW109" s="180"/>
      <c r="AX109" s="180"/>
      <c r="AY109" s="180"/>
      <c r="AZ109" s="180"/>
      <c r="BA109" s="180"/>
      <c r="BB109" s="180"/>
      <c r="BC109" s="180"/>
      <c r="BD109" s="180"/>
      <c r="BE109" s="180"/>
      <c r="BF109" s="180"/>
      <c r="BG109" s="180"/>
      <c r="BH109" s="180"/>
    </row>
    <row r="110" spans="1:60" x14ac:dyDescent="0.2">
      <c r="A110" s="7"/>
      <c r="B110" s="7"/>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c r="AP110" s="173"/>
      <c r="AQ110" s="173"/>
      <c r="AR110" s="173"/>
      <c r="AS110" s="173"/>
      <c r="AT110" s="181"/>
      <c r="AU110" s="181"/>
      <c r="AV110" s="181"/>
      <c r="AW110" s="180"/>
      <c r="AX110" s="180"/>
      <c r="AY110" s="180"/>
      <c r="AZ110" s="180"/>
      <c r="BA110" s="180"/>
      <c r="BB110" s="180"/>
      <c r="BC110" s="180"/>
      <c r="BD110" s="180"/>
      <c r="BE110" s="180"/>
      <c r="BF110" s="180"/>
      <c r="BG110" s="180"/>
      <c r="BH110" s="180"/>
    </row>
    <row r="111" spans="1:60" x14ac:dyDescent="0.2">
      <c r="A111" s="7"/>
      <c r="B111" s="7"/>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c r="AJ111" s="173"/>
      <c r="AK111" s="173"/>
      <c r="AL111" s="173"/>
      <c r="AM111" s="173"/>
      <c r="AN111" s="173"/>
      <c r="AO111" s="173"/>
      <c r="AP111" s="173"/>
      <c r="AQ111" s="173"/>
      <c r="AR111" s="173"/>
      <c r="AS111" s="173"/>
      <c r="AT111" s="181"/>
      <c r="AU111" s="181"/>
      <c r="AV111" s="181"/>
      <c r="AW111" s="180"/>
      <c r="AX111" s="180"/>
      <c r="AY111" s="180"/>
      <c r="AZ111" s="180"/>
      <c r="BA111" s="180"/>
      <c r="BB111" s="180"/>
      <c r="BC111" s="180"/>
      <c r="BD111" s="180"/>
      <c r="BE111" s="180"/>
      <c r="BF111" s="180"/>
      <c r="BG111" s="180"/>
      <c r="BH111" s="180"/>
    </row>
    <row r="112" spans="1:60" x14ac:dyDescent="0.2">
      <c r="A112" s="7"/>
      <c r="B112" s="7"/>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81"/>
      <c r="AU112" s="181"/>
      <c r="AV112" s="181"/>
      <c r="AW112" s="180"/>
      <c r="AX112" s="180"/>
      <c r="AY112" s="180"/>
      <c r="AZ112" s="180"/>
      <c r="BA112" s="180"/>
      <c r="BB112" s="180"/>
      <c r="BC112" s="180"/>
      <c r="BD112" s="180"/>
      <c r="BE112" s="180"/>
      <c r="BF112" s="180"/>
      <c r="BG112" s="180"/>
      <c r="BH112" s="180"/>
    </row>
    <row r="113" spans="1:60" x14ac:dyDescent="0.2">
      <c r="A113" s="7"/>
      <c r="B113" s="7"/>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81"/>
      <c r="AU113" s="181"/>
      <c r="AV113" s="181"/>
      <c r="AW113" s="180"/>
      <c r="AX113" s="180"/>
      <c r="AY113" s="180"/>
      <c r="AZ113" s="180"/>
      <c r="BA113" s="180"/>
      <c r="BB113" s="180"/>
      <c r="BC113" s="180"/>
      <c r="BD113" s="180"/>
      <c r="BE113" s="180"/>
      <c r="BF113" s="180"/>
      <c r="BG113" s="180"/>
      <c r="BH113" s="180"/>
    </row>
    <row r="114" spans="1:60" x14ac:dyDescent="0.2">
      <c r="A114" s="7"/>
      <c r="B114" s="7"/>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c r="AP114" s="173"/>
      <c r="AQ114" s="173"/>
      <c r="AR114" s="173"/>
      <c r="AS114" s="173"/>
      <c r="AT114" s="181"/>
      <c r="AU114" s="181"/>
      <c r="AV114" s="181"/>
      <c r="AW114" s="180"/>
      <c r="AX114" s="180"/>
      <c r="AY114" s="180"/>
      <c r="AZ114" s="180"/>
      <c r="BA114" s="180"/>
      <c r="BB114" s="180"/>
      <c r="BC114" s="180"/>
      <c r="BD114" s="180"/>
      <c r="BE114" s="180"/>
      <c r="BF114" s="180"/>
      <c r="BG114" s="180"/>
      <c r="BH114" s="180"/>
    </row>
    <row r="115" spans="1:60" x14ac:dyDescent="0.2">
      <c r="A115" s="7"/>
      <c r="B115" s="7"/>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173"/>
      <c r="AO115" s="173"/>
      <c r="AP115" s="173"/>
      <c r="AQ115" s="173"/>
      <c r="AR115" s="173"/>
      <c r="AS115" s="173"/>
      <c r="AT115" s="181"/>
      <c r="AU115" s="181"/>
      <c r="AV115" s="181"/>
      <c r="AW115" s="180"/>
      <c r="AX115" s="180"/>
      <c r="AY115" s="180"/>
      <c r="AZ115" s="180"/>
      <c r="BA115" s="180"/>
      <c r="BB115" s="180"/>
      <c r="BC115" s="180"/>
      <c r="BD115" s="180"/>
      <c r="BE115" s="180"/>
      <c r="BF115" s="180"/>
      <c r="BG115" s="180"/>
      <c r="BH115" s="180"/>
    </row>
    <row r="116" spans="1:60" x14ac:dyDescent="0.2">
      <c r="A116" s="7"/>
      <c r="B116" s="7"/>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c r="AN116" s="173"/>
      <c r="AO116" s="173"/>
      <c r="AP116" s="173"/>
      <c r="AQ116" s="173"/>
      <c r="AR116" s="173"/>
      <c r="AS116" s="173"/>
      <c r="AT116" s="181"/>
      <c r="AU116" s="181"/>
      <c r="AV116" s="181"/>
      <c r="AW116" s="180"/>
      <c r="AX116" s="180"/>
      <c r="AY116" s="180"/>
      <c r="AZ116" s="180"/>
      <c r="BA116" s="180"/>
      <c r="BB116" s="180"/>
      <c r="BC116" s="180"/>
      <c r="BD116" s="180"/>
      <c r="BE116" s="180"/>
      <c r="BF116" s="180"/>
      <c r="BG116" s="180"/>
      <c r="BH116" s="180"/>
    </row>
    <row r="117" spans="1:60" x14ac:dyDescent="0.2">
      <c r="A117" s="7"/>
      <c r="B117" s="7"/>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81"/>
      <c r="AU117" s="181"/>
      <c r="AV117" s="181"/>
      <c r="AW117" s="180"/>
      <c r="AX117" s="180"/>
      <c r="AY117" s="180"/>
      <c r="AZ117" s="180"/>
      <c r="BA117" s="180"/>
      <c r="BB117" s="180"/>
      <c r="BC117" s="180"/>
      <c r="BD117" s="180"/>
      <c r="BE117" s="180"/>
      <c r="BF117" s="180"/>
      <c r="BG117" s="180"/>
      <c r="BH117" s="180"/>
    </row>
    <row r="118" spans="1:60" x14ac:dyDescent="0.2">
      <c r="A118" s="7"/>
      <c r="B118" s="7"/>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c r="AN118" s="173"/>
      <c r="AO118" s="173"/>
      <c r="AP118" s="173"/>
      <c r="AQ118" s="173"/>
      <c r="AR118" s="173"/>
      <c r="AS118" s="173"/>
      <c r="AT118" s="181"/>
      <c r="AU118" s="181"/>
      <c r="AV118" s="181"/>
      <c r="AW118" s="180"/>
      <c r="AX118" s="180"/>
      <c r="AY118" s="180"/>
      <c r="AZ118" s="180"/>
      <c r="BA118" s="180"/>
      <c r="BB118" s="180"/>
      <c r="BC118" s="180"/>
      <c r="BD118" s="180"/>
      <c r="BE118" s="180"/>
      <c r="BF118" s="180"/>
      <c r="BG118" s="180"/>
      <c r="BH118" s="180"/>
    </row>
    <row r="119" spans="1:60" x14ac:dyDescent="0.2">
      <c r="A119" s="7"/>
      <c r="B119" s="7"/>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73"/>
      <c r="AJ119" s="173"/>
      <c r="AK119" s="173"/>
      <c r="AL119" s="173"/>
      <c r="AM119" s="173"/>
      <c r="AN119" s="173"/>
      <c r="AO119" s="173"/>
      <c r="AP119" s="173"/>
      <c r="AQ119" s="173"/>
      <c r="AR119" s="173"/>
      <c r="AS119" s="173"/>
      <c r="AT119" s="181"/>
      <c r="AU119" s="181"/>
      <c r="AV119" s="181"/>
      <c r="AW119" s="180"/>
      <c r="AX119" s="180"/>
      <c r="AY119" s="180"/>
      <c r="AZ119" s="180"/>
      <c r="BA119" s="180"/>
      <c r="BB119" s="180"/>
      <c r="BC119" s="180"/>
      <c r="BD119" s="180"/>
      <c r="BE119" s="180"/>
      <c r="BF119" s="180"/>
      <c r="BG119" s="180"/>
      <c r="BH119" s="180"/>
    </row>
    <row r="120" spans="1:60" x14ac:dyDescent="0.2">
      <c r="A120" s="7"/>
      <c r="B120" s="7"/>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3"/>
      <c r="AG120" s="173"/>
      <c r="AH120" s="173"/>
      <c r="AI120" s="173"/>
      <c r="AJ120" s="173"/>
      <c r="AK120" s="173"/>
      <c r="AL120" s="173"/>
      <c r="AM120" s="173"/>
      <c r="AN120" s="173"/>
      <c r="AO120" s="173"/>
      <c r="AP120" s="173"/>
      <c r="AQ120" s="173"/>
      <c r="AR120" s="173"/>
      <c r="AS120" s="173"/>
      <c r="AT120" s="181"/>
      <c r="AU120" s="181"/>
      <c r="AV120" s="181"/>
      <c r="AW120" s="180"/>
      <c r="AX120" s="180"/>
      <c r="AY120" s="180"/>
      <c r="AZ120" s="180"/>
      <c r="BA120" s="180"/>
      <c r="BB120" s="180"/>
      <c r="BC120" s="180"/>
      <c r="BD120" s="180"/>
      <c r="BE120" s="180"/>
      <c r="BF120" s="180"/>
      <c r="BG120" s="180"/>
      <c r="BH120" s="180"/>
    </row>
    <row r="121" spans="1:60" x14ac:dyDescent="0.2">
      <c r="A121" s="7"/>
      <c r="B121" s="7"/>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73"/>
      <c r="AJ121" s="173"/>
      <c r="AK121" s="173"/>
      <c r="AL121" s="173"/>
      <c r="AM121" s="173"/>
      <c r="AN121" s="173"/>
      <c r="AO121" s="173"/>
      <c r="AP121" s="173"/>
      <c r="AQ121" s="173"/>
      <c r="AR121" s="173"/>
      <c r="AS121" s="173"/>
      <c r="AT121" s="181"/>
      <c r="AU121" s="181"/>
      <c r="AV121" s="181"/>
      <c r="AW121" s="180"/>
      <c r="AX121" s="180"/>
      <c r="AY121" s="180"/>
      <c r="AZ121" s="180"/>
      <c r="BA121" s="180"/>
      <c r="BB121" s="180"/>
      <c r="BC121" s="180"/>
      <c r="BD121" s="180"/>
      <c r="BE121" s="180"/>
      <c r="BF121" s="180"/>
      <c r="BG121" s="180"/>
      <c r="BH121" s="180"/>
    </row>
    <row r="122" spans="1:60" x14ac:dyDescent="0.2">
      <c r="A122" s="7"/>
      <c r="B122" s="7"/>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c r="AN122" s="173"/>
      <c r="AO122" s="173"/>
      <c r="AP122" s="173"/>
      <c r="AQ122" s="173"/>
      <c r="AR122" s="173"/>
      <c r="AS122" s="173"/>
      <c r="AT122" s="181"/>
      <c r="AU122" s="181"/>
      <c r="AV122" s="181"/>
      <c r="AW122" s="180"/>
      <c r="AX122" s="180"/>
      <c r="AY122" s="180"/>
      <c r="AZ122" s="180"/>
      <c r="BA122" s="180"/>
      <c r="BB122" s="180"/>
      <c r="BC122" s="180"/>
      <c r="BD122" s="180"/>
      <c r="BE122" s="180"/>
      <c r="BF122" s="180"/>
      <c r="BG122" s="180"/>
      <c r="BH122" s="180"/>
    </row>
    <row r="123" spans="1:60" x14ac:dyDescent="0.2">
      <c r="A123" s="180"/>
      <c r="B123" s="180"/>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c r="AN123" s="173"/>
      <c r="AO123" s="173"/>
      <c r="AP123" s="173"/>
      <c r="AQ123" s="173"/>
      <c r="AR123" s="173"/>
      <c r="AS123" s="173"/>
      <c r="AT123" s="181"/>
      <c r="AU123" s="181"/>
      <c r="AV123" s="181"/>
      <c r="AW123" s="180"/>
      <c r="AX123" s="180"/>
      <c r="AY123" s="180"/>
      <c r="AZ123" s="180"/>
      <c r="BA123" s="180"/>
      <c r="BB123" s="180"/>
      <c r="BC123" s="180"/>
      <c r="BD123" s="180"/>
      <c r="BE123" s="180"/>
      <c r="BF123" s="180"/>
      <c r="BG123" s="180"/>
      <c r="BH123" s="180"/>
    </row>
  </sheetData>
  <sheetProtection algorithmName="SHA-512" hashValue="TyqMBN9JkqgnNU+6vowAofZprVn41Gagfth5boSdXrWWqWEvPmA4n0puaUBfeWxnhpvDNZwhulmLucm/Xqxtkg==" saltValue="HHlw0NGieujo0KivXj7d6w==" spinCount="100000" sheet="1" objects="1" scenarios="1" formatCells="0" formatColumns="0" formatRows="0" insertColumns="0" insertRows="0" insertHyperlinks="0" deleteColumns="0" deleteRows="0" sort="0" autoFilter="0" pivotTables="0"/>
  <mergeCells count="46">
    <mergeCell ref="J27:K27"/>
    <mergeCell ref="J29:K29"/>
    <mergeCell ref="F51:I51"/>
    <mergeCell ref="K51:L51"/>
    <mergeCell ref="S13:S19"/>
    <mergeCell ref="S22:S30"/>
    <mergeCell ref="K17:N17"/>
    <mergeCell ref="J19:K19"/>
    <mergeCell ref="J21:K21"/>
    <mergeCell ref="J25:K25"/>
    <mergeCell ref="I14:J14"/>
    <mergeCell ref="K14:P14"/>
    <mergeCell ref="D48:E48"/>
    <mergeCell ref="F48:G48"/>
    <mergeCell ref="K48:L48"/>
    <mergeCell ref="N48:O48"/>
    <mergeCell ref="J31:K31"/>
    <mergeCell ref="J33:K33"/>
    <mergeCell ref="J35:K35"/>
    <mergeCell ref="I37:N37"/>
    <mergeCell ref="F52:I52"/>
    <mergeCell ref="K52:L52"/>
    <mergeCell ref="D57:P67"/>
    <mergeCell ref="O53:P53"/>
    <mergeCell ref="U39:W39"/>
    <mergeCell ref="H43:J43"/>
    <mergeCell ref="D46:E46"/>
    <mergeCell ref="F46:G46"/>
    <mergeCell ref="I46:J46"/>
    <mergeCell ref="K46:L46"/>
    <mergeCell ref="N46:O46"/>
    <mergeCell ref="E41:G41"/>
    <mergeCell ref="I41:J41"/>
    <mergeCell ref="D50:E50"/>
    <mergeCell ref="F50:I50"/>
    <mergeCell ref="K50:L50"/>
    <mergeCell ref="AE2:AF2"/>
    <mergeCell ref="D3:P3"/>
    <mergeCell ref="N6:O6"/>
    <mergeCell ref="E8:I8"/>
    <mergeCell ref="O8:P8"/>
    <mergeCell ref="E10:L10"/>
    <mergeCell ref="O10:P10"/>
    <mergeCell ref="E12:H12"/>
    <mergeCell ref="K12:L12"/>
    <mergeCell ref="O12:P12"/>
  </mergeCells>
  <dataValidations count="5">
    <dataValidation type="list" allowBlank="1" showInputMessage="1" showErrorMessage="1" sqref="WVQ983081 WLU983081 WBY983081 VSC983081 VIG983081 UYK983081 UOO983081 UES983081 TUW983081 TLA983081 TBE983081 SRI983081 SHM983081 RXQ983081 RNU983081 RDY983081 QUC983081 QKG983081 QAK983081 PQO983081 PGS983081 OWW983081 ONA983081 ODE983081 NTI983081 NJM983081 MZQ983081 MPU983081 MFY983081 LWC983081 LMG983081 LCK983081 KSO983081 KIS983081 JYW983081 JPA983081 JFE983081 IVI983081 ILM983081 IBQ983081 HRU983081 HHY983081 GYC983081 GOG983081 GEK983081 FUO983081 FKS983081 FAW983081 ERA983081 EHE983081 DXI983081 DNM983081 DDQ983081 CTU983081 CJY983081 CAC983081 BQG983081 BGK983081 AWO983081 AMS983081 ACW983081 TA983081 JE983081 WVQ917545 WLU917545 WBY917545 VSC917545 VIG917545 UYK917545 UOO917545 UES917545 TUW917545 TLA917545 TBE917545 SRI917545 SHM917545 RXQ917545 RNU917545 RDY917545 QUC917545 QKG917545 QAK917545 PQO917545 PGS917545 OWW917545 ONA917545 ODE917545 NTI917545 NJM917545 MZQ917545 MPU917545 MFY917545 LWC917545 LMG917545 LCK917545 KSO917545 KIS917545 JYW917545 JPA917545 JFE917545 IVI917545 ILM917545 IBQ917545 HRU917545 HHY917545 GYC917545 GOG917545 GEK917545 FUO917545 FKS917545 FAW917545 ERA917545 EHE917545 DXI917545 DNM917545 DDQ917545 CTU917545 CJY917545 CAC917545 BQG917545 BGK917545 AWO917545 AMS917545 ACW917545 TA917545 JE917545 WVQ852009 WLU852009 WBY852009 VSC852009 VIG852009 UYK852009 UOO852009 UES852009 TUW852009 TLA852009 TBE852009 SRI852009 SHM852009 RXQ852009 RNU852009 RDY852009 QUC852009 QKG852009 QAK852009 PQO852009 PGS852009 OWW852009 ONA852009 ODE852009 NTI852009 NJM852009 MZQ852009 MPU852009 MFY852009 LWC852009 LMG852009 LCK852009 KSO852009 KIS852009 JYW852009 JPA852009 JFE852009 IVI852009 ILM852009 IBQ852009 HRU852009 HHY852009 GYC852009 GOG852009 GEK852009 FUO852009 FKS852009 FAW852009 ERA852009 EHE852009 DXI852009 DNM852009 DDQ852009 CTU852009 CJY852009 CAC852009 BQG852009 BGK852009 AWO852009 AMS852009 ACW852009 TA852009 JE852009 WVQ786473 WLU786473 WBY786473 VSC786473 VIG786473 UYK786473 UOO786473 UES786473 TUW786473 TLA786473 TBE786473 SRI786473 SHM786473 RXQ786473 RNU786473 RDY786473 QUC786473 QKG786473 QAK786473 PQO786473 PGS786473 OWW786473 ONA786473 ODE786473 NTI786473 NJM786473 MZQ786473 MPU786473 MFY786473 LWC786473 LMG786473 LCK786473 KSO786473 KIS786473 JYW786473 JPA786473 JFE786473 IVI786473 ILM786473 IBQ786473 HRU786473 HHY786473 GYC786473 GOG786473 GEK786473 FUO786473 FKS786473 FAW786473 ERA786473 EHE786473 DXI786473 DNM786473 DDQ786473 CTU786473 CJY786473 CAC786473 BQG786473 BGK786473 AWO786473 AMS786473 ACW786473 TA786473 JE786473 WVQ720937 WLU720937 WBY720937 VSC720937 VIG720937 UYK720937 UOO720937 UES720937 TUW720937 TLA720937 TBE720937 SRI720937 SHM720937 RXQ720937 RNU720937 RDY720937 QUC720937 QKG720937 QAK720937 PQO720937 PGS720937 OWW720937 ONA720937 ODE720937 NTI720937 NJM720937 MZQ720937 MPU720937 MFY720937 LWC720937 LMG720937 LCK720937 KSO720937 KIS720937 JYW720937 JPA720937 JFE720937 IVI720937 ILM720937 IBQ720937 HRU720937 HHY720937 GYC720937 GOG720937 GEK720937 FUO720937 FKS720937 FAW720937 ERA720937 EHE720937 DXI720937 DNM720937 DDQ720937 CTU720937 CJY720937 CAC720937 BQG720937 BGK720937 AWO720937 AMS720937 ACW720937 TA720937 JE720937 WVQ655401 WLU655401 WBY655401 VSC655401 VIG655401 UYK655401 UOO655401 UES655401 TUW655401 TLA655401 TBE655401 SRI655401 SHM655401 RXQ655401 RNU655401 RDY655401 QUC655401 QKG655401 QAK655401 PQO655401 PGS655401 OWW655401 ONA655401 ODE655401 NTI655401 NJM655401 MZQ655401 MPU655401 MFY655401 LWC655401 LMG655401 LCK655401 KSO655401 KIS655401 JYW655401 JPA655401 JFE655401 IVI655401 ILM655401 IBQ655401 HRU655401 HHY655401 GYC655401 GOG655401 GEK655401 FUO655401 FKS655401 FAW655401 ERA655401 EHE655401 DXI655401 DNM655401 DDQ655401 CTU655401 CJY655401 CAC655401 BQG655401 BGK655401 AWO655401 AMS655401 ACW655401 TA655401 JE655401 WVQ589865 WLU589865 WBY589865 VSC589865 VIG589865 UYK589865 UOO589865 UES589865 TUW589865 TLA589865 TBE589865 SRI589865 SHM589865 RXQ589865 RNU589865 RDY589865 QUC589865 QKG589865 QAK589865 PQO589865 PGS589865 OWW589865 ONA589865 ODE589865 NTI589865 NJM589865 MZQ589865 MPU589865 MFY589865 LWC589865 LMG589865 LCK589865 KSO589865 KIS589865 JYW589865 JPA589865 JFE589865 IVI589865 ILM589865 IBQ589865 HRU589865 HHY589865 GYC589865 GOG589865 GEK589865 FUO589865 FKS589865 FAW589865 ERA589865 EHE589865 DXI589865 DNM589865 DDQ589865 CTU589865 CJY589865 CAC589865 BQG589865 BGK589865 AWO589865 AMS589865 ACW589865 TA589865 JE589865 WVQ524329 WLU524329 WBY524329 VSC524329 VIG524329 UYK524329 UOO524329 UES524329 TUW524329 TLA524329 TBE524329 SRI524329 SHM524329 RXQ524329 RNU524329 RDY524329 QUC524329 QKG524329 QAK524329 PQO524329 PGS524329 OWW524329 ONA524329 ODE524329 NTI524329 NJM524329 MZQ524329 MPU524329 MFY524329 LWC524329 LMG524329 LCK524329 KSO524329 KIS524329 JYW524329 JPA524329 JFE524329 IVI524329 ILM524329 IBQ524329 HRU524329 HHY524329 GYC524329 GOG524329 GEK524329 FUO524329 FKS524329 FAW524329 ERA524329 EHE524329 DXI524329 DNM524329 DDQ524329 CTU524329 CJY524329 CAC524329 BQG524329 BGK524329 AWO524329 AMS524329 ACW524329 TA524329 JE524329 WVQ458793 WLU458793 WBY458793 VSC458793 VIG458793 UYK458793 UOO458793 UES458793 TUW458793 TLA458793 TBE458793 SRI458793 SHM458793 RXQ458793 RNU458793 RDY458793 QUC458793 QKG458793 QAK458793 PQO458793 PGS458793 OWW458793 ONA458793 ODE458793 NTI458793 NJM458793 MZQ458793 MPU458793 MFY458793 LWC458793 LMG458793 LCK458793 KSO458793 KIS458793 JYW458793 JPA458793 JFE458793 IVI458793 ILM458793 IBQ458793 HRU458793 HHY458793 GYC458793 GOG458793 GEK458793 FUO458793 FKS458793 FAW458793 ERA458793 EHE458793 DXI458793 DNM458793 DDQ458793 CTU458793 CJY458793 CAC458793 BQG458793 BGK458793 AWO458793 AMS458793 ACW458793 TA458793 JE458793 WVQ393257 WLU393257 WBY393257 VSC393257 VIG393257 UYK393257 UOO393257 UES393257 TUW393257 TLA393257 TBE393257 SRI393257 SHM393257 RXQ393257 RNU393257 RDY393257 QUC393257 QKG393257 QAK393257 PQO393257 PGS393257 OWW393257 ONA393257 ODE393257 NTI393257 NJM393257 MZQ393257 MPU393257 MFY393257 LWC393257 LMG393257 LCK393257 KSO393257 KIS393257 JYW393257 JPA393257 JFE393257 IVI393257 ILM393257 IBQ393257 HRU393257 HHY393257 GYC393257 GOG393257 GEK393257 FUO393257 FKS393257 FAW393257 ERA393257 EHE393257 DXI393257 DNM393257 DDQ393257 CTU393257 CJY393257 CAC393257 BQG393257 BGK393257 AWO393257 AMS393257 ACW393257 TA393257 JE393257 WVQ327721 WLU327721 WBY327721 VSC327721 VIG327721 UYK327721 UOO327721 UES327721 TUW327721 TLA327721 TBE327721 SRI327721 SHM327721 RXQ327721 RNU327721 RDY327721 QUC327721 QKG327721 QAK327721 PQO327721 PGS327721 OWW327721 ONA327721 ODE327721 NTI327721 NJM327721 MZQ327721 MPU327721 MFY327721 LWC327721 LMG327721 LCK327721 KSO327721 KIS327721 JYW327721 JPA327721 JFE327721 IVI327721 ILM327721 IBQ327721 HRU327721 HHY327721 GYC327721 GOG327721 GEK327721 FUO327721 FKS327721 FAW327721 ERA327721 EHE327721 DXI327721 DNM327721 DDQ327721 CTU327721 CJY327721 CAC327721 BQG327721 BGK327721 AWO327721 AMS327721 ACW327721 TA327721 JE327721 WVQ262185 WLU262185 WBY262185 VSC262185 VIG262185 UYK262185 UOO262185 UES262185 TUW262185 TLA262185 TBE262185 SRI262185 SHM262185 RXQ262185 RNU262185 RDY262185 QUC262185 QKG262185 QAK262185 PQO262185 PGS262185 OWW262185 ONA262185 ODE262185 NTI262185 NJM262185 MZQ262185 MPU262185 MFY262185 LWC262185 LMG262185 LCK262185 KSO262185 KIS262185 JYW262185 JPA262185 JFE262185 IVI262185 ILM262185 IBQ262185 HRU262185 HHY262185 GYC262185 GOG262185 GEK262185 FUO262185 FKS262185 FAW262185 ERA262185 EHE262185 DXI262185 DNM262185 DDQ262185 CTU262185 CJY262185 CAC262185 BQG262185 BGK262185 AWO262185 AMS262185 ACW262185 TA262185 JE262185 WVQ196649 WLU196649 WBY196649 VSC196649 VIG196649 UYK196649 UOO196649 UES196649 TUW196649 TLA196649 TBE196649 SRI196649 SHM196649 RXQ196649 RNU196649 RDY196649 QUC196649 QKG196649 QAK196649 PQO196649 PGS196649 OWW196649 ONA196649 ODE196649 NTI196649 NJM196649 MZQ196649 MPU196649 MFY196649 LWC196649 LMG196649 LCK196649 KSO196649 KIS196649 JYW196649 JPA196649 JFE196649 IVI196649 ILM196649 IBQ196649 HRU196649 HHY196649 GYC196649 GOG196649 GEK196649 FUO196649 FKS196649 FAW196649 ERA196649 EHE196649 DXI196649 DNM196649 DDQ196649 CTU196649 CJY196649 CAC196649 BQG196649 BGK196649 AWO196649 AMS196649 ACW196649 TA196649 JE196649 WVQ131113 WLU131113 WBY131113 VSC131113 VIG131113 UYK131113 UOO131113 UES131113 TUW131113 TLA131113 TBE131113 SRI131113 SHM131113 RXQ131113 RNU131113 RDY131113 QUC131113 QKG131113 QAK131113 PQO131113 PGS131113 OWW131113 ONA131113 ODE131113 NTI131113 NJM131113 MZQ131113 MPU131113 MFY131113 LWC131113 LMG131113 LCK131113 KSO131113 KIS131113 JYW131113 JPA131113 JFE131113 IVI131113 ILM131113 IBQ131113 HRU131113 HHY131113 GYC131113 GOG131113 GEK131113 FUO131113 FKS131113 FAW131113 ERA131113 EHE131113 DXI131113 DNM131113 DDQ131113 CTU131113 CJY131113 CAC131113 BQG131113 BGK131113 AWO131113 AMS131113 ACW131113 TA131113 JE131113 WVQ65577 WLU65577 WBY65577 VSC65577 VIG65577 UYK65577 UOO65577 UES65577 TUW65577 TLA65577 TBE65577 SRI65577 SHM65577 RXQ65577 RNU65577 RDY65577 QUC65577 QKG65577 QAK65577 PQO65577 PGS65577 OWW65577 ONA65577 ODE65577 NTI65577 NJM65577 MZQ65577 MPU65577 MFY65577 LWC65577 LMG65577 LCK65577 KSO65577 KIS65577 JYW65577 JPA65577 JFE65577 IVI65577 ILM65577 IBQ65577 HRU65577 HHY65577 GYC65577 GOG65577 GEK65577 FUO65577 FKS65577 FAW65577 ERA65577 EHE65577 DXI65577 DNM65577 DDQ65577 CTU65577 CJY65577 CAC65577 BQG65577 BGK65577 AWO65577 AMS65577 ACW65577 TA65577 JE65577 WVQ41 WLU41 WBY41 VSC41 VIG41 UYK41 UOO41 UES41 TUW41 TLA41 TBE41 SRI41 SHM41 RXQ41 RNU41 RDY41 QUC41 QKG41 QAK41 PQO41 PGS41 OWW41 ONA41 ODE41 NTI41 NJM41 MZQ41 MPU41 MFY41 LWC41 LMG41 LCK41 KSO41 KIS41 JYW41 JPA41 JFE41 IVI41 ILM41 IBQ41 HRU41 HHY41 GYC41 GOG41 GEK41 FUO41 FKS41 FAW41 ERA41 EHE41 DXI41 DNM41 DDQ41 CTU41 CJY41 CAC41 BQG41 BGK41 AWO41 AMS41 ACW41 TA41 JE41 E983082 E917546 E852010 E786474 E720938 E655402 E589866 E524330 E458794 E393258 E327722 E262186 E196650 E131114 E65578" xr:uid="{00000000-0002-0000-0200-000000000000}">
      <formula1>OFFSET(noms,0,0,COUNTA(noms))</formula1>
    </dataValidation>
    <dataValidation type="list" allowBlank="1" showInputMessage="1" showErrorMessage="1" sqref="E41:G41" xr:uid="{00000000-0002-0000-0200-000003000000}">
      <formula1>$AD$3:$AD$41</formula1>
    </dataValidation>
    <dataValidation type="list" allowBlank="1" showInputMessage="1" showErrorMessage="1" promptTitle="Murs" prompt="Choisissez votre Sajade" sqref="JE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E983062 E917526 E851990 E786454 E720918 E655382 E589846 E524310 E458774 E393238 E327702 E262166 E196630 E131094 E65558 TA21" xr:uid="{00000000-0002-0000-0200-000001000000}">
      <formula1>OFFSET($AA$3:$AA$90,0,0,COUNTA($AA$3:$AA$90)+1)</formula1>
    </dataValidation>
    <dataValidation type="list" allowBlank="1" showInputMessage="1" showErrorMessage="1" errorTitle="Erreur Revêtement" error="Merci de reformuler votre demande _x000a_ou contactez un revendeur JaDecor" promptTitle="Plafonds" prompt="Choisissez votre  SAJADE" sqref="JE19 TA19 ACW19 AMS19 AWO19 BGK19 BQG19 CAC19 CJY19 CTU19 DDQ19 DNM19 DXI19 EHE19 ERA19 FAW19 FKS19 FUO19 GEK19 GOG19 GYC19 HHY19 HRU19 IBQ19 ILM19 IVI19 JFE19 JPA19 JYW19 KIS19 KSO19 LCK19 LMG19 LWC19 MFY19 MPU19 MZQ19 NJM19 NTI19 ODE19 ONA19 OWW19 PGS19 PQO19 QAK19 QKG19 QUC19 RDY19 RNU19 RXQ19 SHM19 SRI19 TBE19 TLA19 TUW19 UES19 UOO19 UYK19 VIG19 VSC19 WBY19 WLU19 WVQ19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E983060 E917524 E851988 E786452 E720916 E655380 E589844 E524308 E458772 E393236 E327700 E262164 E196628 E131092 E65556 E19" xr:uid="{00000000-0002-0000-0200-000002000000}">
      <formula1>$AA$2:$AA$90</formula1>
    </dataValidation>
    <dataValidation type="list" allowBlank="1" showInputMessage="1" showErrorMessage="1" promptTitle="Murs" prompt="Choisissez votre Sajade" sqref="E21" xr:uid="{00000000-0002-0000-0200-000004000000}">
      <formula1>OFFSET($AA$2:$AA$90,0,0,COUNTA($AA$3:$AA$90)+1)</formula1>
    </dataValidation>
  </dataValidations>
  <printOptions horizontalCentered="1" verticalCentered="1"/>
  <pageMargins left="0.19685039370078741" right="0.11811023622047245" top="0.15748031496062992" bottom="0.15748031496062992" header="0.31496062992125984" footer="0.31496062992125984"/>
  <pageSetup paperSize="9" orientation="portrait" horizontalDpi="0" verticalDpi="0" r:id="rId1"/>
  <drawing r:id="rId2"/>
  <legacyDrawing r:id="rId3"/>
  <tableParts count="1">
    <tablePart r:id="rId4"/>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7">
    <tabColor theme="3" tint="0.59999389629810485"/>
  </sheetPr>
  <dimension ref="A1:AV206"/>
  <sheetViews>
    <sheetView showGridLines="0" showRowColHeaders="0" topLeftCell="B3" zoomScale="115" zoomScaleNormal="115" workbookViewId="0">
      <selection activeCell="E10" sqref="E10:I10"/>
    </sheetView>
  </sheetViews>
  <sheetFormatPr baseColWidth="10" defaultRowHeight="12.75" x14ac:dyDescent="0.2"/>
  <cols>
    <col min="1" max="1" width="2.7109375" style="45" hidden="1" customWidth="1"/>
    <col min="2" max="3" width="2.7109375" style="45" customWidth="1"/>
    <col min="4" max="4" width="11.85546875" style="45" customWidth="1"/>
    <col min="5" max="5" width="11.42578125" style="45"/>
    <col min="6" max="6" width="13.7109375" style="45" customWidth="1"/>
    <col min="7" max="7" width="2.7109375" style="45" customWidth="1"/>
    <col min="8" max="8" width="9.42578125" style="45" customWidth="1"/>
    <col min="9" max="9" width="9.140625" style="45" customWidth="1"/>
    <col min="10" max="10" width="4.7109375" style="45" bestFit="1" customWidth="1"/>
    <col min="11" max="11" width="8.85546875" style="45" customWidth="1"/>
    <col min="12" max="12" width="2.7109375" style="45" customWidth="1"/>
    <col min="13" max="13" width="11.42578125" style="45"/>
    <col min="14" max="14" width="8.85546875" style="45" customWidth="1"/>
    <col min="15" max="16" width="11.42578125" style="45"/>
    <col min="17" max="17" width="2.7109375" style="45" customWidth="1"/>
    <col min="18" max="18" width="3.85546875" style="45" customWidth="1"/>
    <col min="19" max="19" width="20" style="45" customWidth="1"/>
    <col min="20" max="60" width="11.42578125" style="45"/>
    <col min="61" max="61" width="16.28515625" style="45" customWidth="1"/>
    <col min="62" max="62" width="11.42578125" style="45" customWidth="1"/>
    <col min="63" max="64" width="11.42578125" style="45"/>
    <col min="65" max="65" width="19.28515625" style="45" bestFit="1" customWidth="1"/>
    <col min="66" max="66" width="10.28515625" style="45" bestFit="1" customWidth="1"/>
    <col min="67" max="67" width="21.42578125" style="45" bestFit="1" customWidth="1"/>
    <col min="68" max="68" width="7.7109375" style="45" bestFit="1" customWidth="1"/>
    <col min="69" max="69" width="8" style="45" bestFit="1" customWidth="1"/>
    <col min="70" max="267" width="11.42578125" style="45"/>
    <col min="268" max="270" width="2.7109375" style="45" customWidth="1"/>
    <col min="271" max="271" width="11.85546875" style="45" customWidth="1"/>
    <col min="272" max="272" width="11.42578125" style="45"/>
    <col min="273" max="273" width="13.7109375" style="45" customWidth="1"/>
    <col min="274" max="274" width="2.7109375" style="45" customWidth="1"/>
    <col min="275" max="275" width="9.42578125" style="45" customWidth="1"/>
    <col min="276" max="276" width="9.140625" style="45" customWidth="1"/>
    <col min="277" max="277" width="4.7109375" style="45" bestFit="1" customWidth="1"/>
    <col min="278" max="278" width="8.85546875" style="45" customWidth="1"/>
    <col min="279" max="279" width="2.7109375" style="45" customWidth="1"/>
    <col min="280" max="280" width="11.42578125" style="45"/>
    <col min="281" max="281" width="8.85546875" style="45" customWidth="1"/>
    <col min="282" max="283" width="11.42578125" style="45"/>
    <col min="284" max="284" width="2.7109375" style="45" customWidth="1"/>
    <col min="285" max="316" width="11.42578125" style="45"/>
    <col min="317" max="317" width="16.28515625" style="45" customWidth="1"/>
    <col min="318" max="318" width="11.42578125" style="45" customWidth="1"/>
    <col min="319" max="320" width="11.42578125" style="45"/>
    <col min="321" max="321" width="19.28515625" style="45" bestFit="1" customWidth="1"/>
    <col min="322" max="322" width="10.28515625" style="45" bestFit="1" customWidth="1"/>
    <col min="323" max="323" width="21.42578125" style="45" bestFit="1" customWidth="1"/>
    <col min="324" max="324" width="7.7109375" style="45" bestFit="1" customWidth="1"/>
    <col min="325" max="325" width="8" style="45" bestFit="1" customWidth="1"/>
    <col min="326" max="523" width="11.42578125" style="45"/>
    <col min="524" max="526" width="2.7109375" style="45" customWidth="1"/>
    <col min="527" max="527" width="11.85546875" style="45" customWidth="1"/>
    <col min="528" max="528" width="11.42578125" style="45"/>
    <col min="529" max="529" width="13.7109375" style="45" customWidth="1"/>
    <col min="530" max="530" width="2.7109375" style="45" customWidth="1"/>
    <col min="531" max="531" width="9.42578125" style="45" customWidth="1"/>
    <col min="532" max="532" width="9.140625" style="45" customWidth="1"/>
    <col min="533" max="533" width="4.7109375" style="45" bestFit="1" customWidth="1"/>
    <col min="534" max="534" width="8.85546875" style="45" customWidth="1"/>
    <col min="535" max="535" width="2.7109375" style="45" customWidth="1"/>
    <col min="536" max="536" width="11.42578125" style="45"/>
    <col min="537" max="537" width="8.85546875" style="45" customWidth="1"/>
    <col min="538" max="539" width="11.42578125" style="45"/>
    <col min="540" max="540" width="2.7109375" style="45" customWidth="1"/>
    <col min="541" max="572" width="11.42578125" style="45"/>
    <col min="573" max="573" width="16.28515625" style="45" customWidth="1"/>
    <col min="574" max="574" width="11.42578125" style="45" customWidth="1"/>
    <col min="575" max="576" width="11.42578125" style="45"/>
    <col min="577" max="577" width="19.28515625" style="45" bestFit="1" customWidth="1"/>
    <col min="578" max="578" width="10.28515625" style="45" bestFit="1" customWidth="1"/>
    <col min="579" max="579" width="21.42578125" style="45" bestFit="1" customWidth="1"/>
    <col min="580" max="580" width="7.7109375" style="45" bestFit="1" customWidth="1"/>
    <col min="581" max="581" width="8" style="45" bestFit="1" customWidth="1"/>
    <col min="582" max="779" width="11.42578125" style="45"/>
    <col min="780" max="782" width="2.7109375" style="45" customWidth="1"/>
    <col min="783" max="783" width="11.85546875" style="45" customWidth="1"/>
    <col min="784" max="784" width="11.42578125" style="45"/>
    <col min="785" max="785" width="13.7109375" style="45" customWidth="1"/>
    <col min="786" max="786" width="2.7109375" style="45" customWidth="1"/>
    <col min="787" max="787" width="9.42578125" style="45" customWidth="1"/>
    <col min="788" max="788" width="9.140625" style="45" customWidth="1"/>
    <col min="789" max="789" width="4.7109375" style="45" bestFit="1" customWidth="1"/>
    <col min="790" max="790" width="8.85546875" style="45" customWidth="1"/>
    <col min="791" max="791" width="2.7109375" style="45" customWidth="1"/>
    <col min="792" max="792" width="11.42578125" style="45"/>
    <col min="793" max="793" width="8.85546875" style="45" customWidth="1"/>
    <col min="794" max="795" width="11.42578125" style="45"/>
    <col min="796" max="796" width="2.7109375" style="45" customWidth="1"/>
    <col min="797" max="828" width="11.42578125" style="45"/>
    <col min="829" max="829" width="16.28515625" style="45" customWidth="1"/>
    <col min="830" max="830" width="11.42578125" style="45" customWidth="1"/>
    <col min="831" max="832" width="11.42578125" style="45"/>
    <col min="833" max="833" width="19.28515625" style="45" bestFit="1" customWidth="1"/>
    <col min="834" max="834" width="10.28515625" style="45" bestFit="1" customWidth="1"/>
    <col min="835" max="835" width="21.42578125" style="45" bestFit="1" customWidth="1"/>
    <col min="836" max="836" width="7.7109375" style="45" bestFit="1" customWidth="1"/>
    <col min="837" max="837" width="8" style="45" bestFit="1" customWidth="1"/>
    <col min="838" max="1035" width="11.42578125" style="45"/>
    <col min="1036" max="1038" width="2.7109375" style="45" customWidth="1"/>
    <col min="1039" max="1039" width="11.85546875" style="45" customWidth="1"/>
    <col min="1040" max="1040" width="11.42578125" style="45"/>
    <col min="1041" max="1041" width="13.7109375" style="45" customWidth="1"/>
    <col min="1042" max="1042" width="2.7109375" style="45" customWidth="1"/>
    <col min="1043" max="1043" width="9.42578125" style="45" customWidth="1"/>
    <col min="1044" max="1044" width="9.140625" style="45" customWidth="1"/>
    <col min="1045" max="1045" width="4.7109375" style="45" bestFit="1" customWidth="1"/>
    <col min="1046" max="1046" width="8.85546875" style="45" customWidth="1"/>
    <col min="1047" max="1047" width="2.7109375" style="45" customWidth="1"/>
    <col min="1048" max="1048" width="11.42578125" style="45"/>
    <col min="1049" max="1049" width="8.85546875" style="45" customWidth="1"/>
    <col min="1050" max="1051" width="11.42578125" style="45"/>
    <col min="1052" max="1052" width="2.7109375" style="45" customWidth="1"/>
    <col min="1053" max="1084" width="11.42578125" style="45"/>
    <col min="1085" max="1085" width="16.28515625" style="45" customWidth="1"/>
    <col min="1086" max="1086" width="11.42578125" style="45" customWidth="1"/>
    <col min="1087" max="1088" width="11.42578125" style="45"/>
    <col min="1089" max="1089" width="19.28515625" style="45" bestFit="1" customWidth="1"/>
    <col min="1090" max="1090" width="10.28515625" style="45" bestFit="1" customWidth="1"/>
    <col min="1091" max="1091" width="21.42578125" style="45" bestFit="1" customWidth="1"/>
    <col min="1092" max="1092" width="7.7109375" style="45" bestFit="1" customWidth="1"/>
    <col min="1093" max="1093" width="8" style="45" bestFit="1" customWidth="1"/>
    <col min="1094" max="1291" width="11.42578125" style="45"/>
    <col min="1292" max="1294" width="2.7109375" style="45" customWidth="1"/>
    <col min="1295" max="1295" width="11.85546875" style="45" customWidth="1"/>
    <col min="1296" max="1296" width="11.42578125" style="45"/>
    <col min="1297" max="1297" width="13.7109375" style="45" customWidth="1"/>
    <col min="1298" max="1298" width="2.7109375" style="45" customWidth="1"/>
    <col min="1299" max="1299" width="9.42578125" style="45" customWidth="1"/>
    <col min="1300" max="1300" width="9.140625" style="45" customWidth="1"/>
    <col min="1301" max="1301" width="4.7109375" style="45" bestFit="1" customWidth="1"/>
    <col min="1302" max="1302" width="8.85546875" style="45" customWidth="1"/>
    <col min="1303" max="1303" width="2.7109375" style="45" customWidth="1"/>
    <col min="1304" max="1304" width="11.42578125" style="45"/>
    <col min="1305" max="1305" width="8.85546875" style="45" customWidth="1"/>
    <col min="1306" max="1307" width="11.42578125" style="45"/>
    <col min="1308" max="1308" width="2.7109375" style="45" customWidth="1"/>
    <col min="1309" max="1340" width="11.42578125" style="45"/>
    <col min="1341" max="1341" width="16.28515625" style="45" customWidth="1"/>
    <col min="1342" max="1342" width="11.42578125" style="45" customWidth="1"/>
    <col min="1343" max="1344" width="11.42578125" style="45"/>
    <col min="1345" max="1345" width="19.28515625" style="45" bestFit="1" customWidth="1"/>
    <col min="1346" max="1346" width="10.28515625" style="45" bestFit="1" customWidth="1"/>
    <col min="1347" max="1347" width="21.42578125" style="45" bestFit="1" customWidth="1"/>
    <col min="1348" max="1348" width="7.7109375" style="45" bestFit="1" customWidth="1"/>
    <col min="1349" max="1349" width="8" style="45" bestFit="1" customWidth="1"/>
    <col min="1350" max="1547" width="11.42578125" style="45"/>
    <col min="1548" max="1550" width="2.7109375" style="45" customWidth="1"/>
    <col min="1551" max="1551" width="11.85546875" style="45" customWidth="1"/>
    <col min="1552" max="1552" width="11.42578125" style="45"/>
    <col min="1553" max="1553" width="13.7109375" style="45" customWidth="1"/>
    <col min="1554" max="1554" width="2.7109375" style="45" customWidth="1"/>
    <col min="1555" max="1555" width="9.42578125" style="45" customWidth="1"/>
    <col min="1556" max="1556" width="9.140625" style="45" customWidth="1"/>
    <col min="1557" max="1557" width="4.7109375" style="45" bestFit="1" customWidth="1"/>
    <col min="1558" max="1558" width="8.85546875" style="45" customWidth="1"/>
    <col min="1559" max="1559" width="2.7109375" style="45" customWidth="1"/>
    <col min="1560" max="1560" width="11.42578125" style="45"/>
    <col min="1561" max="1561" width="8.85546875" style="45" customWidth="1"/>
    <col min="1562" max="1563" width="11.42578125" style="45"/>
    <col min="1564" max="1564" width="2.7109375" style="45" customWidth="1"/>
    <col min="1565" max="1596" width="11.42578125" style="45"/>
    <col min="1597" max="1597" width="16.28515625" style="45" customWidth="1"/>
    <col min="1598" max="1598" width="11.42578125" style="45" customWidth="1"/>
    <col min="1599" max="1600" width="11.42578125" style="45"/>
    <col min="1601" max="1601" width="19.28515625" style="45" bestFit="1" customWidth="1"/>
    <col min="1602" max="1602" width="10.28515625" style="45" bestFit="1" customWidth="1"/>
    <col min="1603" max="1603" width="21.42578125" style="45" bestFit="1" customWidth="1"/>
    <col min="1604" max="1604" width="7.7109375" style="45" bestFit="1" customWidth="1"/>
    <col min="1605" max="1605" width="8" style="45" bestFit="1" customWidth="1"/>
    <col min="1606" max="1803" width="11.42578125" style="45"/>
    <col min="1804" max="1806" width="2.7109375" style="45" customWidth="1"/>
    <col min="1807" max="1807" width="11.85546875" style="45" customWidth="1"/>
    <col min="1808" max="1808" width="11.42578125" style="45"/>
    <col min="1809" max="1809" width="13.7109375" style="45" customWidth="1"/>
    <col min="1810" max="1810" width="2.7109375" style="45" customWidth="1"/>
    <col min="1811" max="1811" width="9.42578125" style="45" customWidth="1"/>
    <col min="1812" max="1812" width="9.140625" style="45" customWidth="1"/>
    <col min="1813" max="1813" width="4.7109375" style="45" bestFit="1" customWidth="1"/>
    <col min="1814" max="1814" width="8.85546875" style="45" customWidth="1"/>
    <col min="1815" max="1815" width="2.7109375" style="45" customWidth="1"/>
    <col min="1816" max="1816" width="11.42578125" style="45"/>
    <col min="1817" max="1817" width="8.85546875" style="45" customWidth="1"/>
    <col min="1818" max="1819" width="11.42578125" style="45"/>
    <col min="1820" max="1820" width="2.7109375" style="45" customWidth="1"/>
    <col min="1821" max="1852" width="11.42578125" style="45"/>
    <col min="1853" max="1853" width="16.28515625" style="45" customWidth="1"/>
    <col min="1854" max="1854" width="11.42578125" style="45" customWidth="1"/>
    <col min="1855" max="1856" width="11.42578125" style="45"/>
    <col min="1857" max="1857" width="19.28515625" style="45" bestFit="1" customWidth="1"/>
    <col min="1858" max="1858" width="10.28515625" style="45" bestFit="1" customWidth="1"/>
    <col min="1859" max="1859" width="21.42578125" style="45" bestFit="1" customWidth="1"/>
    <col min="1860" max="1860" width="7.7109375" style="45" bestFit="1" customWidth="1"/>
    <col min="1861" max="1861" width="8" style="45" bestFit="1" customWidth="1"/>
    <col min="1862" max="2059" width="11.42578125" style="45"/>
    <col min="2060" max="2062" width="2.7109375" style="45" customWidth="1"/>
    <col min="2063" max="2063" width="11.85546875" style="45" customWidth="1"/>
    <col min="2064" max="2064" width="11.42578125" style="45"/>
    <col min="2065" max="2065" width="13.7109375" style="45" customWidth="1"/>
    <col min="2066" max="2066" width="2.7109375" style="45" customWidth="1"/>
    <col min="2067" max="2067" width="9.42578125" style="45" customWidth="1"/>
    <col min="2068" max="2068" width="9.140625" style="45" customWidth="1"/>
    <col min="2069" max="2069" width="4.7109375" style="45" bestFit="1" customWidth="1"/>
    <col min="2070" max="2070" width="8.85546875" style="45" customWidth="1"/>
    <col min="2071" max="2071" width="2.7109375" style="45" customWidth="1"/>
    <col min="2072" max="2072" width="11.42578125" style="45"/>
    <col min="2073" max="2073" width="8.85546875" style="45" customWidth="1"/>
    <col min="2074" max="2075" width="11.42578125" style="45"/>
    <col min="2076" max="2076" width="2.7109375" style="45" customWidth="1"/>
    <col min="2077" max="2108" width="11.42578125" style="45"/>
    <col min="2109" max="2109" width="16.28515625" style="45" customWidth="1"/>
    <col min="2110" max="2110" width="11.42578125" style="45" customWidth="1"/>
    <col min="2111" max="2112" width="11.42578125" style="45"/>
    <col min="2113" max="2113" width="19.28515625" style="45" bestFit="1" customWidth="1"/>
    <col min="2114" max="2114" width="10.28515625" style="45" bestFit="1" customWidth="1"/>
    <col min="2115" max="2115" width="21.42578125" style="45" bestFit="1" customWidth="1"/>
    <col min="2116" max="2116" width="7.7109375" style="45" bestFit="1" customWidth="1"/>
    <col min="2117" max="2117" width="8" style="45" bestFit="1" customWidth="1"/>
    <col min="2118" max="2315" width="11.42578125" style="45"/>
    <col min="2316" max="2318" width="2.7109375" style="45" customWidth="1"/>
    <col min="2319" max="2319" width="11.85546875" style="45" customWidth="1"/>
    <col min="2320" max="2320" width="11.42578125" style="45"/>
    <col min="2321" max="2321" width="13.7109375" style="45" customWidth="1"/>
    <col min="2322" max="2322" width="2.7109375" style="45" customWidth="1"/>
    <col min="2323" max="2323" width="9.42578125" style="45" customWidth="1"/>
    <col min="2324" max="2324" width="9.140625" style="45" customWidth="1"/>
    <col min="2325" max="2325" width="4.7109375" style="45" bestFit="1" customWidth="1"/>
    <col min="2326" max="2326" width="8.85546875" style="45" customWidth="1"/>
    <col min="2327" max="2327" width="2.7109375" style="45" customWidth="1"/>
    <col min="2328" max="2328" width="11.42578125" style="45"/>
    <col min="2329" max="2329" width="8.85546875" style="45" customWidth="1"/>
    <col min="2330" max="2331" width="11.42578125" style="45"/>
    <col min="2332" max="2332" width="2.7109375" style="45" customWidth="1"/>
    <col min="2333" max="2364" width="11.42578125" style="45"/>
    <col min="2365" max="2365" width="16.28515625" style="45" customWidth="1"/>
    <col min="2366" max="2366" width="11.42578125" style="45" customWidth="1"/>
    <col min="2367" max="2368" width="11.42578125" style="45"/>
    <col min="2369" max="2369" width="19.28515625" style="45" bestFit="1" customWidth="1"/>
    <col min="2370" max="2370" width="10.28515625" style="45" bestFit="1" customWidth="1"/>
    <col min="2371" max="2371" width="21.42578125" style="45" bestFit="1" customWidth="1"/>
    <col min="2372" max="2372" width="7.7109375" style="45" bestFit="1" customWidth="1"/>
    <col min="2373" max="2373" width="8" style="45" bestFit="1" customWidth="1"/>
    <col min="2374" max="2571" width="11.42578125" style="45"/>
    <col min="2572" max="2574" width="2.7109375" style="45" customWidth="1"/>
    <col min="2575" max="2575" width="11.85546875" style="45" customWidth="1"/>
    <col min="2576" max="2576" width="11.42578125" style="45"/>
    <col min="2577" max="2577" width="13.7109375" style="45" customWidth="1"/>
    <col min="2578" max="2578" width="2.7109375" style="45" customWidth="1"/>
    <col min="2579" max="2579" width="9.42578125" style="45" customWidth="1"/>
    <col min="2580" max="2580" width="9.140625" style="45" customWidth="1"/>
    <col min="2581" max="2581" width="4.7109375" style="45" bestFit="1" customWidth="1"/>
    <col min="2582" max="2582" width="8.85546875" style="45" customWidth="1"/>
    <col min="2583" max="2583" width="2.7109375" style="45" customWidth="1"/>
    <col min="2584" max="2584" width="11.42578125" style="45"/>
    <col min="2585" max="2585" width="8.85546875" style="45" customWidth="1"/>
    <col min="2586" max="2587" width="11.42578125" style="45"/>
    <col min="2588" max="2588" width="2.7109375" style="45" customWidth="1"/>
    <col min="2589" max="2620" width="11.42578125" style="45"/>
    <col min="2621" max="2621" width="16.28515625" style="45" customWidth="1"/>
    <col min="2622" max="2622" width="11.42578125" style="45" customWidth="1"/>
    <col min="2623" max="2624" width="11.42578125" style="45"/>
    <col min="2625" max="2625" width="19.28515625" style="45" bestFit="1" customWidth="1"/>
    <col min="2626" max="2626" width="10.28515625" style="45" bestFit="1" customWidth="1"/>
    <col min="2627" max="2627" width="21.42578125" style="45" bestFit="1" customWidth="1"/>
    <col min="2628" max="2628" width="7.7109375" style="45" bestFit="1" customWidth="1"/>
    <col min="2629" max="2629" width="8" style="45" bestFit="1" customWidth="1"/>
    <col min="2630" max="2827" width="11.42578125" style="45"/>
    <col min="2828" max="2830" width="2.7109375" style="45" customWidth="1"/>
    <col min="2831" max="2831" width="11.85546875" style="45" customWidth="1"/>
    <col min="2832" max="2832" width="11.42578125" style="45"/>
    <col min="2833" max="2833" width="13.7109375" style="45" customWidth="1"/>
    <col min="2834" max="2834" width="2.7109375" style="45" customWidth="1"/>
    <col min="2835" max="2835" width="9.42578125" style="45" customWidth="1"/>
    <col min="2836" max="2836" width="9.140625" style="45" customWidth="1"/>
    <col min="2837" max="2837" width="4.7109375" style="45" bestFit="1" customWidth="1"/>
    <col min="2838" max="2838" width="8.85546875" style="45" customWidth="1"/>
    <col min="2839" max="2839" width="2.7109375" style="45" customWidth="1"/>
    <col min="2840" max="2840" width="11.42578125" style="45"/>
    <col min="2841" max="2841" width="8.85546875" style="45" customWidth="1"/>
    <col min="2842" max="2843" width="11.42578125" style="45"/>
    <col min="2844" max="2844" width="2.7109375" style="45" customWidth="1"/>
    <col min="2845" max="2876" width="11.42578125" style="45"/>
    <col min="2877" max="2877" width="16.28515625" style="45" customWidth="1"/>
    <col min="2878" max="2878" width="11.42578125" style="45" customWidth="1"/>
    <col min="2879" max="2880" width="11.42578125" style="45"/>
    <col min="2881" max="2881" width="19.28515625" style="45" bestFit="1" customWidth="1"/>
    <col min="2882" max="2882" width="10.28515625" style="45" bestFit="1" customWidth="1"/>
    <col min="2883" max="2883" width="21.42578125" style="45" bestFit="1" customWidth="1"/>
    <col min="2884" max="2884" width="7.7109375" style="45" bestFit="1" customWidth="1"/>
    <col min="2885" max="2885" width="8" style="45" bestFit="1" customWidth="1"/>
    <col min="2886" max="3083" width="11.42578125" style="45"/>
    <col min="3084" max="3086" width="2.7109375" style="45" customWidth="1"/>
    <col min="3087" max="3087" width="11.85546875" style="45" customWidth="1"/>
    <col min="3088" max="3088" width="11.42578125" style="45"/>
    <col min="3089" max="3089" width="13.7109375" style="45" customWidth="1"/>
    <col min="3090" max="3090" width="2.7109375" style="45" customWidth="1"/>
    <col min="3091" max="3091" width="9.42578125" style="45" customWidth="1"/>
    <col min="3092" max="3092" width="9.140625" style="45" customWidth="1"/>
    <col min="3093" max="3093" width="4.7109375" style="45" bestFit="1" customWidth="1"/>
    <col min="3094" max="3094" width="8.85546875" style="45" customWidth="1"/>
    <col min="3095" max="3095" width="2.7109375" style="45" customWidth="1"/>
    <col min="3096" max="3096" width="11.42578125" style="45"/>
    <col min="3097" max="3097" width="8.85546875" style="45" customWidth="1"/>
    <col min="3098" max="3099" width="11.42578125" style="45"/>
    <col min="3100" max="3100" width="2.7109375" style="45" customWidth="1"/>
    <col min="3101" max="3132" width="11.42578125" style="45"/>
    <col min="3133" max="3133" width="16.28515625" style="45" customWidth="1"/>
    <col min="3134" max="3134" width="11.42578125" style="45" customWidth="1"/>
    <col min="3135" max="3136" width="11.42578125" style="45"/>
    <col min="3137" max="3137" width="19.28515625" style="45" bestFit="1" customWidth="1"/>
    <col min="3138" max="3138" width="10.28515625" style="45" bestFit="1" customWidth="1"/>
    <col min="3139" max="3139" width="21.42578125" style="45" bestFit="1" customWidth="1"/>
    <col min="3140" max="3140" width="7.7109375" style="45" bestFit="1" customWidth="1"/>
    <col min="3141" max="3141" width="8" style="45" bestFit="1" customWidth="1"/>
    <col min="3142" max="3339" width="11.42578125" style="45"/>
    <col min="3340" max="3342" width="2.7109375" style="45" customWidth="1"/>
    <col min="3343" max="3343" width="11.85546875" style="45" customWidth="1"/>
    <col min="3344" max="3344" width="11.42578125" style="45"/>
    <col min="3345" max="3345" width="13.7109375" style="45" customWidth="1"/>
    <col min="3346" max="3346" width="2.7109375" style="45" customWidth="1"/>
    <col min="3347" max="3347" width="9.42578125" style="45" customWidth="1"/>
    <col min="3348" max="3348" width="9.140625" style="45" customWidth="1"/>
    <col min="3349" max="3349" width="4.7109375" style="45" bestFit="1" customWidth="1"/>
    <col min="3350" max="3350" width="8.85546875" style="45" customWidth="1"/>
    <col min="3351" max="3351" width="2.7109375" style="45" customWidth="1"/>
    <col min="3352" max="3352" width="11.42578125" style="45"/>
    <col min="3353" max="3353" width="8.85546875" style="45" customWidth="1"/>
    <col min="3354" max="3355" width="11.42578125" style="45"/>
    <col min="3356" max="3356" width="2.7109375" style="45" customWidth="1"/>
    <col min="3357" max="3388" width="11.42578125" style="45"/>
    <col min="3389" max="3389" width="16.28515625" style="45" customWidth="1"/>
    <col min="3390" max="3390" width="11.42578125" style="45" customWidth="1"/>
    <col min="3391" max="3392" width="11.42578125" style="45"/>
    <col min="3393" max="3393" width="19.28515625" style="45" bestFit="1" customWidth="1"/>
    <col min="3394" max="3394" width="10.28515625" style="45" bestFit="1" customWidth="1"/>
    <col min="3395" max="3395" width="21.42578125" style="45" bestFit="1" customWidth="1"/>
    <col min="3396" max="3396" width="7.7109375" style="45" bestFit="1" customWidth="1"/>
    <col min="3397" max="3397" width="8" style="45" bestFit="1" customWidth="1"/>
    <col min="3398" max="3595" width="11.42578125" style="45"/>
    <col min="3596" max="3598" width="2.7109375" style="45" customWidth="1"/>
    <col min="3599" max="3599" width="11.85546875" style="45" customWidth="1"/>
    <col min="3600" max="3600" width="11.42578125" style="45"/>
    <col min="3601" max="3601" width="13.7109375" style="45" customWidth="1"/>
    <col min="3602" max="3602" width="2.7109375" style="45" customWidth="1"/>
    <col min="3603" max="3603" width="9.42578125" style="45" customWidth="1"/>
    <col min="3604" max="3604" width="9.140625" style="45" customWidth="1"/>
    <col min="3605" max="3605" width="4.7109375" style="45" bestFit="1" customWidth="1"/>
    <col min="3606" max="3606" width="8.85546875" style="45" customWidth="1"/>
    <col min="3607" max="3607" width="2.7109375" style="45" customWidth="1"/>
    <col min="3608" max="3608" width="11.42578125" style="45"/>
    <col min="3609" max="3609" width="8.85546875" style="45" customWidth="1"/>
    <col min="3610" max="3611" width="11.42578125" style="45"/>
    <col min="3612" max="3612" width="2.7109375" style="45" customWidth="1"/>
    <col min="3613" max="3644" width="11.42578125" style="45"/>
    <col min="3645" max="3645" width="16.28515625" style="45" customWidth="1"/>
    <col min="3646" max="3646" width="11.42578125" style="45" customWidth="1"/>
    <col min="3647" max="3648" width="11.42578125" style="45"/>
    <col min="3649" max="3649" width="19.28515625" style="45" bestFit="1" customWidth="1"/>
    <col min="3650" max="3650" width="10.28515625" style="45" bestFit="1" customWidth="1"/>
    <col min="3651" max="3651" width="21.42578125" style="45" bestFit="1" customWidth="1"/>
    <col min="3652" max="3652" width="7.7109375" style="45" bestFit="1" customWidth="1"/>
    <col min="3653" max="3653" width="8" style="45" bestFit="1" customWidth="1"/>
    <col min="3654" max="3851" width="11.42578125" style="45"/>
    <col min="3852" max="3854" width="2.7109375" style="45" customWidth="1"/>
    <col min="3855" max="3855" width="11.85546875" style="45" customWidth="1"/>
    <col min="3856" max="3856" width="11.42578125" style="45"/>
    <col min="3857" max="3857" width="13.7109375" style="45" customWidth="1"/>
    <col min="3858" max="3858" width="2.7109375" style="45" customWidth="1"/>
    <col min="3859" max="3859" width="9.42578125" style="45" customWidth="1"/>
    <col min="3860" max="3860" width="9.140625" style="45" customWidth="1"/>
    <col min="3861" max="3861" width="4.7109375" style="45" bestFit="1" customWidth="1"/>
    <col min="3862" max="3862" width="8.85546875" style="45" customWidth="1"/>
    <col min="3863" max="3863" width="2.7109375" style="45" customWidth="1"/>
    <col min="3864" max="3864" width="11.42578125" style="45"/>
    <col min="3865" max="3865" width="8.85546875" style="45" customWidth="1"/>
    <col min="3866" max="3867" width="11.42578125" style="45"/>
    <col min="3868" max="3868" width="2.7109375" style="45" customWidth="1"/>
    <col min="3869" max="3900" width="11.42578125" style="45"/>
    <col min="3901" max="3901" width="16.28515625" style="45" customWidth="1"/>
    <col min="3902" max="3902" width="11.42578125" style="45" customWidth="1"/>
    <col min="3903" max="3904" width="11.42578125" style="45"/>
    <col min="3905" max="3905" width="19.28515625" style="45" bestFit="1" customWidth="1"/>
    <col min="3906" max="3906" width="10.28515625" style="45" bestFit="1" customWidth="1"/>
    <col min="3907" max="3907" width="21.42578125" style="45" bestFit="1" customWidth="1"/>
    <col min="3908" max="3908" width="7.7109375" style="45" bestFit="1" customWidth="1"/>
    <col min="3909" max="3909" width="8" style="45" bestFit="1" customWidth="1"/>
    <col min="3910" max="4107" width="11.42578125" style="45"/>
    <col min="4108" max="4110" width="2.7109375" style="45" customWidth="1"/>
    <col min="4111" max="4111" width="11.85546875" style="45" customWidth="1"/>
    <col min="4112" max="4112" width="11.42578125" style="45"/>
    <col min="4113" max="4113" width="13.7109375" style="45" customWidth="1"/>
    <col min="4114" max="4114" width="2.7109375" style="45" customWidth="1"/>
    <col min="4115" max="4115" width="9.42578125" style="45" customWidth="1"/>
    <col min="4116" max="4116" width="9.140625" style="45" customWidth="1"/>
    <col min="4117" max="4117" width="4.7109375" style="45" bestFit="1" customWidth="1"/>
    <col min="4118" max="4118" width="8.85546875" style="45" customWidth="1"/>
    <col min="4119" max="4119" width="2.7109375" style="45" customWidth="1"/>
    <col min="4120" max="4120" width="11.42578125" style="45"/>
    <col min="4121" max="4121" width="8.85546875" style="45" customWidth="1"/>
    <col min="4122" max="4123" width="11.42578125" style="45"/>
    <col min="4124" max="4124" width="2.7109375" style="45" customWidth="1"/>
    <col min="4125" max="4156" width="11.42578125" style="45"/>
    <col min="4157" max="4157" width="16.28515625" style="45" customWidth="1"/>
    <col min="4158" max="4158" width="11.42578125" style="45" customWidth="1"/>
    <col min="4159" max="4160" width="11.42578125" style="45"/>
    <col min="4161" max="4161" width="19.28515625" style="45" bestFit="1" customWidth="1"/>
    <col min="4162" max="4162" width="10.28515625" style="45" bestFit="1" customWidth="1"/>
    <col min="4163" max="4163" width="21.42578125" style="45" bestFit="1" customWidth="1"/>
    <col min="4164" max="4164" width="7.7109375" style="45" bestFit="1" customWidth="1"/>
    <col min="4165" max="4165" width="8" style="45" bestFit="1" customWidth="1"/>
    <col min="4166" max="4363" width="11.42578125" style="45"/>
    <col min="4364" max="4366" width="2.7109375" style="45" customWidth="1"/>
    <col min="4367" max="4367" width="11.85546875" style="45" customWidth="1"/>
    <col min="4368" max="4368" width="11.42578125" style="45"/>
    <col min="4369" max="4369" width="13.7109375" style="45" customWidth="1"/>
    <col min="4370" max="4370" width="2.7109375" style="45" customWidth="1"/>
    <col min="4371" max="4371" width="9.42578125" style="45" customWidth="1"/>
    <col min="4372" max="4372" width="9.140625" style="45" customWidth="1"/>
    <col min="4373" max="4373" width="4.7109375" style="45" bestFit="1" customWidth="1"/>
    <col min="4374" max="4374" width="8.85546875" style="45" customWidth="1"/>
    <col min="4375" max="4375" width="2.7109375" style="45" customWidth="1"/>
    <col min="4376" max="4376" width="11.42578125" style="45"/>
    <col min="4377" max="4377" width="8.85546875" style="45" customWidth="1"/>
    <col min="4378" max="4379" width="11.42578125" style="45"/>
    <col min="4380" max="4380" width="2.7109375" style="45" customWidth="1"/>
    <col min="4381" max="4412" width="11.42578125" style="45"/>
    <col min="4413" max="4413" width="16.28515625" style="45" customWidth="1"/>
    <col min="4414" max="4414" width="11.42578125" style="45" customWidth="1"/>
    <col min="4415" max="4416" width="11.42578125" style="45"/>
    <col min="4417" max="4417" width="19.28515625" style="45" bestFit="1" customWidth="1"/>
    <col min="4418" max="4418" width="10.28515625" style="45" bestFit="1" customWidth="1"/>
    <col min="4419" max="4419" width="21.42578125" style="45" bestFit="1" customWidth="1"/>
    <col min="4420" max="4420" width="7.7109375" style="45" bestFit="1" customWidth="1"/>
    <col min="4421" max="4421" width="8" style="45" bestFit="1" customWidth="1"/>
    <col min="4422" max="4619" width="11.42578125" style="45"/>
    <col min="4620" max="4622" width="2.7109375" style="45" customWidth="1"/>
    <col min="4623" max="4623" width="11.85546875" style="45" customWidth="1"/>
    <col min="4624" max="4624" width="11.42578125" style="45"/>
    <col min="4625" max="4625" width="13.7109375" style="45" customWidth="1"/>
    <col min="4626" max="4626" width="2.7109375" style="45" customWidth="1"/>
    <col min="4627" max="4627" width="9.42578125" style="45" customWidth="1"/>
    <col min="4628" max="4628" width="9.140625" style="45" customWidth="1"/>
    <col min="4629" max="4629" width="4.7109375" style="45" bestFit="1" customWidth="1"/>
    <col min="4630" max="4630" width="8.85546875" style="45" customWidth="1"/>
    <col min="4631" max="4631" width="2.7109375" style="45" customWidth="1"/>
    <col min="4632" max="4632" width="11.42578125" style="45"/>
    <col min="4633" max="4633" width="8.85546875" style="45" customWidth="1"/>
    <col min="4634" max="4635" width="11.42578125" style="45"/>
    <col min="4636" max="4636" width="2.7109375" style="45" customWidth="1"/>
    <col min="4637" max="4668" width="11.42578125" style="45"/>
    <col min="4669" max="4669" width="16.28515625" style="45" customWidth="1"/>
    <col min="4670" max="4670" width="11.42578125" style="45" customWidth="1"/>
    <col min="4671" max="4672" width="11.42578125" style="45"/>
    <col min="4673" max="4673" width="19.28515625" style="45" bestFit="1" customWidth="1"/>
    <col min="4674" max="4674" width="10.28515625" style="45" bestFit="1" customWidth="1"/>
    <col min="4675" max="4675" width="21.42578125" style="45" bestFit="1" customWidth="1"/>
    <col min="4676" max="4676" width="7.7109375" style="45" bestFit="1" customWidth="1"/>
    <col min="4677" max="4677" width="8" style="45" bestFit="1" customWidth="1"/>
    <col min="4678" max="4875" width="11.42578125" style="45"/>
    <col min="4876" max="4878" width="2.7109375" style="45" customWidth="1"/>
    <col min="4879" max="4879" width="11.85546875" style="45" customWidth="1"/>
    <col min="4880" max="4880" width="11.42578125" style="45"/>
    <col min="4881" max="4881" width="13.7109375" style="45" customWidth="1"/>
    <col min="4882" max="4882" width="2.7109375" style="45" customWidth="1"/>
    <col min="4883" max="4883" width="9.42578125" style="45" customWidth="1"/>
    <col min="4884" max="4884" width="9.140625" style="45" customWidth="1"/>
    <col min="4885" max="4885" width="4.7109375" style="45" bestFit="1" customWidth="1"/>
    <col min="4886" max="4886" width="8.85546875" style="45" customWidth="1"/>
    <col min="4887" max="4887" width="2.7109375" style="45" customWidth="1"/>
    <col min="4888" max="4888" width="11.42578125" style="45"/>
    <col min="4889" max="4889" width="8.85546875" style="45" customWidth="1"/>
    <col min="4890" max="4891" width="11.42578125" style="45"/>
    <col min="4892" max="4892" width="2.7109375" style="45" customWidth="1"/>
    <col min="4893" max="4924" width="11.42578125" style="45"/>
    <col min="4925" max="4925" width="16.28515625" style="45" customWidth="1"/>
    <col min="4926" max="4926" width="11.42578125" style="45" customWidth="1"/>
    <col min="4927" max="4928" width="11.42578125" style="45"/>
    <col min="4929" max="4929" width="19.28515625" style="45" bestFit="1" customWidth="1"/>
    <col min="4930" max="4930" width="10.28515625" style="45" bestFit="1" customWidth="1"/>
    <col min="4931" max="4931" width="21.42578125" style="45" bestFit="1" customWidth="1"/>
    <col min="4932" max="4932" width="7.7109375" style="45" bestFit="1" customWidth="1"/>
    <col min="4933" max="4933" width="8" style="45" bestFit="1" customWidth="1"/>
    <col min="4934" max="5131" width="11.42578125" style="45"/>
    <col min="5132" max="5134" width="2.7109375" style="45" customWidth="1"/>
    <col min="5135" max="5135" width="11.85546875" style="45" customWidth="1"/>
    <col min="5136" max="5136" width="11.42578125" style="45"/>
    <col min="5137" max="5137" width="13.7109375" style="45" customWidth="1"/>
    <col min="5138" max="5138" width="2.7109375" style="45" customWidth="1"/>
    <col min="5139" max="5139" width="9.42578125" style="45" customWidth="1"/>
    <col min="5140" max="5140" width="9.140625" style="45" customWidth="1"/>
    <col min="5141" max="5141" width="4.7109375" style="45" bestFit="1" customWidth="1"/>
    <col min="5142" max="5142" width="8.85546875" style="45" customWidth="1"/>
    <col min="5143" max="5143" width="2.7109375" style="45" customWidth="1"/>
    <col min="5144" max="5144" width="11.42578125" style="45"/>
    <col min="5145" max="5145" width="8.85546875" style="45" customWidth="1"/>
    <col min="5146" max="5147" width="11.42578125" style="45"/>
    <col min="5148" max="5148" width="2.7109375" style="45" customWidth="1"/>
    <col min="5149" max="5180" width="11.42578125" style="45"/>
    <col min="5181" max="5181" width="16.28515625" style="45" customWidth="1"/>
    <col min="5182" max="5182" width="11.42578125" style="45" customWidth="1"/>
    <col min="5183" max="5184" width="11.42578125" style="45"/>
    <col min="5185" max="5185" width="19.28515625" style="45" bestFit="1" customWidth="1"/>
    <col min="5186" max="5186" width="10.28515625" style="45" bestFit="1" customWidth="1"/>
    <col min="5187" max="5187" width="21.42578125" style="45" bestFit="1" customWidth="1"/>
    <col min="5188" max="5188" width="7.7109375" style="45" bestFit="1" customWidth="1"/>
    <col min="5189" max="5189" width="8" style="45" bestFit="1" customWidth="1"/>
    <col min="5190" max="5387" width="11.42578125" style="45"/>
    <col min="5388" max="5390" width="2.7109375" style="45" customWidth="1"/>
    <col min="5391" max="5391" width="11.85546875" style="45" customWidth="1"/>
    <col min="5392" max="5392" width="11.42578125" style="45"/>
    <col min="5393" max="5393" width="13.7109375" style="45" customWidth="1"/>
    <col min="5394" max="5394" width="2.7109375" style="45" customWidth="1"/>
    <col min="5395" max="5395" width="9.42578125" style="45" customWidth="1"/>
    <col min="5396" max="5396" width="9.140625" style="45" customWidth="1"/>
    <col min="5397" max="5397" width="4.7109375" style="45" bestFit="1" customWidth="1"/>
    <col min="5398" max="5398" width="8.85546875" style="45" customWidth="1"/>
    <col min="5399" max="5399" width="2.7109375" style="45" customWidth="1"/>
    <col min="5400" max="5400" width="11.42578125" style="45"/>
    <col min="5401" max="5401" width="8.85546875" style="45" customWidth="1"/>
    <col min="5402" max="5403" width="11.42578125" style="45"/>
    <col min="5404" max="5404" width="2.7109375" style="45" customWidth="1"/>
    <col min="5405" max="5436" width="11.42578125" style="45"/>
    <col min="5437" max="5437" width="16.28515625" style="45" customWidth="1"/>
    <col min="5438" max="5438" width="11.42578125" style="45" customWidth="1"/>
    <col min="5439" max="5440" width="11.42578125" style="45"/>
    <col min="5441" max="5441" width="19.28515625" style="45" bestFit="1" customWidth="1"/>
    <col min="5442" max="5442" width="10.28515625" style="45" bestFit="1" customWidth="1"/>
    <col min="5443" max="5443" width="21.42578125" style="45" bestFit="1" customWidth="1"/>
    <col min="5444" max="5444" width="7.7109375" style="45" bestFit="1" customWidth="1"/>
    <col min="5445" max="5445" width="8" style="45" bestFit="1" customWidth="1"/>
    <col min="5446" max="5643" width="11.42578125" style="45"/>
    <col min="5644" max="5646" width="2.7109375" style="45" customWidth="1"/>
    <col min="5647" max="5647" width="11.85546875" style="45" customWidth="1"/>
    <col min="5648" max="5648" width="11.42578125" style="45"/>
    <col min="5649" max="5649" width="13.7109375" style="45" customWidth="1"/>
    <col min="5650" max="5650" width="2.7109375" style="45" customWidth="1"/>
    <col min="5651" max="5651" width="9.42578125" style="45" customWidth="1"/>
    <col min="5652" max="5652" width="9.140625" style="45" customWidth="1"/>
    <col min="5653" max="5653" width="4.7109375" style="45" bestFit="1" customWidth="1"/>
    <col min="5654" max="5654" width="8.85546875" style="45" customWidth="1"/>
    <col min="5655" max="5655" width="2.7109375" style="45" customWidth="1"/>
    <col min="5656" max="5656" width="11.42578125" style="45"/>
    <col min="5657" max="5657" width="8.85546875" style="45" customWidth="1"/>
    <col min="5658" max="5659" width="11.42578125" style="45"/>
    <col min="5660" max="5660" width="2.7109375" style="45" customWidth="1"/>
    <col min="5661" max="5692" width="11.42578125" style="45"/>
    <col min="5693" max="5693" width="16.28515625" style="45" customWidth="1"/>
    <col min="5694" max="5694" width="11.42578125" style="45" customWidth="1"/>
    <col min="5695" max="5696" width="11.42578125" style="45"/>
    <col min="5697" max="5697" width="19.28515625" style="45" bestFit="1" customWidth="1"/>
    <col min="5698" max="5698" width="10.28515625" style="45" bestFit="1" customWidth="1"/>
    <col min="5699" max="5699" width="21.42578125" style="45" bestFit="1" customWidth="1"/>
    <col min="5700" max="5700" width="7.7109375" style="45" bestFit="1" customWidth="1"/>
    <col min="5701" max="5701" width="8" style="45" bestFit="1" customWidth="1"/>
    <col min="5702" max="5899" width="11.42578125" style="45"/>
    <col min="5900" max="5902" width="2.7109375" style="45" customWidth="1"/>
    <col min="5903" max="5903" width="11.85546875" style="45" customWidth="1"/>
    <col min="5904" max="5904" width="11.42578125" style="45"/>
    <col min="5905" max="5905" width="13.7109375" style="45" customWidth="1"/>
    <col min="5906" max="5906" width="2.7109375" style="45" customWidth="1"/>
    <col min="5907" max="5907" width="9.42578125" style="45" customWidth="1"/>
    <col min="5908" max="5908" width="9.140625" style="45" customWidth="1"/>
    <col min="5909" max="5909" width="4.7109375" style="45" bestFit="1" customWidth="1"/>
    <col min="5910" max="5910" width="8.85546875" style="45" customWidth="1"/>
    <col min="5911" max="5911" width="2.7109375" style="45" customWidth="1"/>
    <col min="5912" max="5912" width="11.42578125" style="45"/>
    <col min="5913" max="5913" width="8.85546875" style="45" customWidth="1"/>
    <col min="5914" max="5915" width="11.42578125" style="45"/>
    <col min="5916" max="5916" width="2.7109375" style="45" customWidth="1"/>
    <col min="5917" max="5948" width="11.42578125" style="45"/>
    <col min="5949" max="5949" width="16.28515625" style="45" customWidth="1"/>
    <col min="5950" max="5950" width="11.42578125" style="45" customWidth="1"/>
    <col min="5951" max="5952" width="11.42578125" style="45"/>
    <col min="5953" max="5953" width="19.28515625" style="45" bestFit="1" customWidth="1"/>
    <col min="5954" max="5954" width="10.28515625" style="45" bestFit="1" customWidth="1"/>
    <col min="5955" max="5955" width="21.42578125" style="45" bestFit="1" customWidth="1"/>
    <col min="5956" max="5956" width="7.7109375" style="45" bestFit="1" customWidth="1"/>
    <col min="5957" max="5957" width="8" style="45" bestFit="1" customWidth="1"/>
    <col min="5958" max="6155" width="11.42578125" style="45"/>
    <col min="6156" max="6158" width="2.7109375" style="45" customWidth="1"/>
    <col min="6159" max="6159" width="11.85546875" style="45" customWidth="1"/>
    <col min="6160" max="6160" width="11.42578125" style="45"/>
    <col min="6161" max="6161" width="13.7109375" style="45" customWidth="1"/>
    <col min="6162" max="6162" width="2.7109375" style="45" customWidth="1"/>
    <col min="6163" max="6163" width="9.42578125" style="45" customWidth="1"/>
    <col min="6164" max="6164" width="9.140625" style="45" customWidth="1"/>
    <col min="6165" max="6165" width="4.7109375" style="45" bestFit="1" customWidth="1"/>
    <col min="6166" max="6166" width="8.85546875" style="45" customWidth="1"/>
    <col min="6167" max="6167" width="2.7109375" style="45" customWidth="1"/>
    <col min="6168" max="6168" width="11.42578125" style="45"/>
    <col min="6169" max="6169" width="8.85546875" style="45" customWidth="1"/>
    <col min="6170" max="6171" width="11.42578125" style="45"/>
    <col min="6172" max="6172" width="2.7109375" style="45" customWidth="1"/>
    <col min="6173" max="6204" width="11.42578125" style="45"/>
    <col min="6205" max="6205" width="16.28515625" style="45" customWidth="1"/>
    <col min="6206" max="6206" width="11.42578125" style="45" customWidth="1"/>
    <col min="6207" max="6208" width="11.42578125" style="45"/>
    <col min="6209" max="6209" width="19.28515625" style="45" bestFit="1" customWidth="1"/>
    <col min="6210" max="6210" width="10.28515625" style="45" bestFit="1" customWidth="1"/>
    <col min="6211" max="6211" width="21.42578125" style="45" bestFit="1" customWidth="1"/>
    <col min="6212" max="6212" width="7.7109375" style="45" bestFit="1" customWidth="1"/>
    <col min="6213" max="6213" width="8" style="45" bestFit="1" customWidth="1"/>
    <col min="6214" max="6411" width="11.42578125" style="45"/>
    <col min="6412" max="6414" width="2.7109375" style="45" customWidth="1"/>
    <col min="6415" max="6415" width="11.85546875" style="45" customWidth="1"/>
    <col min="6416" max="6416" width="11.42578125" style="45"/>
    <col min="6417" max="6417" width="13.7109375" style="45" customWidth="1"/>
    <col min="6418" max="6418" width="2.7109375" style="45" customWidth="1"/>
    <col min="6419" max="6419" width="9.42578125" style="45" customWidth="1"/>
    <col min="6420" max="6420" width="9.140625" style="45" customWidth="1"/>
    <col min="6421" max="6421" width="4.7109375" style="45" bestFit="1" customWidth="1"/>
    <col min="6422" max="6422" width="8.85546875" style="45" customWidth="1"/>
    <col min="6423" max="6423" width="2.7109375" style="45" customWidth="1"/>
    <col min="6424" max="6424" width="11.42578125" style="45"/>
    <col min="6425" max="6425" width="8.85546875" style="45" customWidth="1"/>
    <col min="6426" max="6427" width="11.42578125" style="45"/>
    <col min="6428" max="6428" width="2.7109375" style="45" customWidth="1"/>
    <col min="6429" max="6460" width="11.42578125" style="45"/>
    <col min="6461" max="6461" width="16.28515625" style="45" customWidth="1"/>
    <col min="6462" max="6462" width="11.42578125" style="45" customWidth="1"/>
    <col min="6463" max="6464" width="11.42578125" style="45"/>
    <col min="6465" max="6465" width="19.28515625" style="45" bestFit="1" customWidth="1"/>
    <col min="6466" max="6466" width="10.28515625" style="45" bestFit="1" customWidth="1"/>
    <col min="6467" max="6467" width="21.42578125" style="45" bestFit="1" customWidth="1"/>
    <col min="6468" max="6468" width="7.7109375" style="45" bestFit="1" customWidth="1"/>
    <col min="6469" max="6469" width="8" style="45" bestFit="1" customWidth="1"/>
    <col min="6470" max="6667" width="11.42578125" style="45"/>
    <col min="6668" max="6670" width="2.7109375" style="45" customWidth="1"/>
    <col min="6671" max="6671" width="11.85546875" style="45" customWidth="1"/>
    <col min="6672" max="6672" width="11.42578125" style="45"/>
    <col min="6673" max="6673" width="13.7109375" style="45" customWidth="1"/>
    <col min="6674" max="6674" width="2.7109375" style="45" customWidth="1"/>
    <col min="6675" max="6675" width="9.42578125" style="45" customWidth="1"/>
    <col min="6676" max="6676" width="9.140625" style="45" customWidth="1"/>
    <col min="6677" max="6677" width="4.7109375" style="45" bestFit="1" customWidth="1"/>
    <col min="6678" max="6678" width="8.85546875" style="45" customWidth="1"/>
    <col min="6679" max="6679" width="2.7109375" style="45" customWidth="1"/>
    <col min="6680" max="6680" width="11.42578125" style="45"/>
    <col min="6681" max="6681" width="8.85546875" style="45" customWidth="1"/>
    <col min="6682" max="6683" width="11.42578125" style="45"/>
    <col min="6684" max="6684" width="2.7109375" style="45" customWidth="1"/>
    <col min="6685" max="6716" width="11.42578125" style="45"/>
    <col min="6717" max="6717" width="16.28515625" style="45" customWidth="1"/>
    <col min="6718" max="6718" width="11.42578125" style="45" customWidth="1"/>
    <col min="6719" max="6720" width="11.42578125" style="45"/>
    <col min="6721" max="6721" width="19.28515625" style="45" bestFit="1" customWidth="1"/>
    <col min="6722" max="6722" width="10.28515625" style="45" bestFit="1" customWidth="1"/>
    <col min="6723" max="6723" width="21.42578125" style="45" bestFit="1" customWidth="1"/>
    <col min="6724" max="6724" width="7.7109375" style="45" bestFit="1" customWidth="1"/>
    <col min="6725" max="6725" width="8" style="45" bestFit="1" customWidth="1"/>
    <col min="6726" max="6923" width="11.42578125" style="45"/>
    <col min="6924" max="6926" width="2.7109375" style="45" customWidth="1"/>
    <col min="6927" max="6927" width="11.85546875" style="45" customWidth="1"/>
    <col min="6928" max="6928" width="11.42578125" style="45"/>
    <col min="6929" max="6929" width="13.7109375" style="45" customWidth="1"/>
    <col min="6930" max="6930" width="2.7109375" style="45" customWidth="1"/>
    <col min="6931" max="6931" width="9.42578125" style="45" customWidth="1"/>
    <col min="6932" max="6932" width="9.140625" style="45" customWidth="1"/>
    <col min="6933" max="6933" width="4.7109375" style="45" bestFit="1" customWidth="1"/>
    <col min="6934" max="6934" width="8.85546875" style="45" customWidth="1"/>
    <col min="6935" max="6935" width="2.7109375" style="45" customWidth="1"/>
    <col min="6936" max="6936" width="11.42578125" style="45"/>
    <col min="6937" max="6937" width="8.85546875" style="45" customWidth="1"/>
    <col min="6938" max="6939" width="11.42578125" style="45"/>
    <col min="6940" max="6940" width="2.7109375" style="45" customWidth="1"/>
    <col min="6941" max="6972" width="11.42578125" style="45"/>
    <col min="6973" max="6973" width="16.28515625" style="45" customWidth="1"/>
    <col min="6974" max="6974" width="11.42578125" style="45" customWidth="1"/>
    <col min="6975" max="6976" width="11.42578125" style="45"/>
    <col min="6977" max="6977" width="19.28515625" style="45" bestFit="1" customWidth="1"/>
    <col min="6978" max="6978" width="10.28515625" style="45" bestFit="1" customWidth="1"/>
    <col min="6979" max="6979" width="21.42578125" style="45" bestFit="1" customWidth="1"/>
    <col min="6980" max="6980" width="7.7109375" style="45" bestFit="1" customWidth="1"/>
    <col min="6981" max="6981" width="8" style="45" bestFit="1" customWidth="1"/>
    <col min="6982" max="7179" width="11.42578125" style="45"/>
    <col min="7180" max="7182" width="2.7109375" style="45" customWidth="1"/>
    <col min="7183" max="7183" width="11.85546875" style="45" customWidth="1"/>
    <col min="7184" max="7184" width="11.42578125" style="45"/>
    <col min="7185" max="7185" width="13.7109375" style="45" customWidth="1"/>
    <col min="7186" max="7186" width="2.7109375" style="45" customWidth="1"/>
    <col min="7187" max="7187" width="9.42578125" style="45" customWidth="1"/>
    <col min="7188" max="7188" width="9.140625" style="45" customWidth="1"/>
    <col min="7189" max="7189" width="4.7109375" style="45" bestFit="1" customWidth="1"/>
    <col min="7190" max="7190" width="8.85546875" style="45" customWidth="1"/>
    <col min="7191" max="7191" width="2.7109375" style="45" customWidth="1"/>
    <col min="7192" max="7192" width="11.42578125" style="45"/>
    <col min="7193" max="7193" width="8.85546875" style="45" customWidth="1"/>
    <col min="7194" max="7195" width="11.42578125" style="45"/>
    <col min="7196" max="7196" width="2.7109375" style="45" customWidth="1"/>
    <col min="7197" max="7228" width="11.42578125" style="45"/>
    <col min="7229" max="7229" width="16.28515625" style="45" customWidth="1"/>
    <col min="7230" max="7230" width="11.42578125" style="45" customWidth="1"/>
    <col min="7231" max="7232" width="11.42578125" style="45"/>
    <col min="7233" max="7233" width="19.28515625" style="45" bestFit="1" customWidth="1"/>
    <col min="7234" max="7234" width="10.28515625" style="45" bestFit="1" customWidth="1"/>
    <col min="7235" max="7235" width="21.42578125" style="45" bestFit="1" customWidth="1"/>
    <col min="7236" max="7236" width="7.7109375" style="45" bestFit="1" customWidth="1"/>
    <col min="7237" max="7237" width="8" style="45" bestFit="1" customWidth="1"/>
    <col min="7238" max="7435" width="11.42578125" style="45"/>
    <col min="7436" max="7438" width="2.7109375" style="45" customWidth="1"/>
    <col min="7439" max="7439" width="11.85546875" style="45" customWidth="1"/>
    <col min="7440" max="7440" width="11.42578125" style="45"/>
    <col min="7441" max="7441" width="13.7109375" style="45" customWidth="1"/>
    <col min="7442" max="7442" width="2.7109375" style="45" customWidth="1"/>
    <col min="7443" max="7443" width="9.42578125" style="45" customWidth="1"/>
    <col min="7444" max="7444" width="9.140625" style="45" customWidth="1"/>
    <col min="7445" max="7445" width="4.7109375" style="45" bestFit="1" customWidth="1"/>
    <col min="7446" max="7446" width="8.85546875" style="45" customWidth="1"/>
    <col min="7447" max="7447" width="2.7109375" style="45" customWidth="1"/>
    <col min="7448" max="7448" width="11.42578125" style="45"/>
    <col min="7449" max="7449" width="8.85546875" style="45" customWidth="1"/>
    <col min="7450" max="7451" width="11.42578125" style="45"/>
    <col min="7452" max="7452" width="2.7109375" style="45" customWidth="1"/>
    <col min="7453" max="7484" width="11.42578125" style="45"/>
    <col min="7485" max="7485" width="16.28515625" style="45" customWidth="1"/>
    <col min="7486" max="7486" width="11.42578125" style="45" customWidth="1"/>
    <col min="7487" max="7488" width="11.42578125" style="45"/>
    <col min="7489" max="7489" width="19.28515625" style="45" bestFit="1" customWidth="1"/>
    <col min="7490" max="7490" width="10.28515625" style="45" bestFit="1" customWidth="1"/>
    <col min="7491" max="7491" width="21.42578125" style="45" bestFit="1" customWidth="1"/>
    <col min="7492" max="7492" width="7.7109375" style="45" bestFit="1" customWidth="1"/>
    <col min="7493" max="7493" width="8" style="45" bestFit="1" customWidth="1"/>
    <col min="7494" max="7691" width="11.42578125" style="45"/>
    <col min="7692" max="7694" width="2.7109375" style="45" customWidth="1"/>
    <col min="7695" max="7695" width="11.85546875" style="45" customWidth="1"/>
    <col min="7696" max="7696" width="11.42578125" style="45"/>
    <col min="7697" max="7697" width="13.7109375" style="45" customWidth="1"/>
    <col min="7698" max="7698" width="2.7109375" style="45" customWidth="1"/>
    <col min="7699" max="7699" width="9.42578125" style="45" customWidth="1"/>
    <col min="7700" max="7700" width="9.140625" style="45" customWidth="1"/>
    <col min="7701" max="7701" width="4.7109375" style="45" bestFit="1" customWidth="1"/>
    <col min="7702" max="7702" width="8.85546875" style="45" customWidth="1"/>
    <col min="7703" max="7703" width="2.7109375" style="45" customWidth="1"/>
    <col min="7704" max="7704" width="11.42578125" style="45"/>
    <col min="7705" max="7705" width="8.85546875" style="45" customWidth="1"/>
    <col min="7706" max="7707" width="11.42578125" style="45"/>
    <col min="7708" max="7708" width="2.7109375" style="45" customWidth="1"/>
    <col min="7709" max="7740" width="11.42578125" style="45"/>
    <col min="7741" max="7741" width="16.28515625" style="45" customWidth="1"/>
    <col min="7742" max="7742" width="11.42578125" style="45" customWidth="1"/>
    <col min="7743" max="7744" width="11.42578125" style="45"/>
    <col min="7745" max="7745" width="19.28515625" style="45" bestFit="1" customWidth="1"/>
    <col min="7746" max="7746" width="10.28515625" style="45" bestFit="1" customWidth="1"/>
    <col min="7747" max="7747" width="21.42578125" style="45" bestFit="1" customWidth="1"/>
    <col min="7748" max="7748" width="7.7109375" style="45" bestFit="1" customWidth="1"/>
    <col min="7749" max="7749" width="8" style="45" bestFit="1" customWidth="1"/>
    <col min="7750" max="7947" width="11.42578125" style="45"/>
    <col min="7948" max="7950" width="2.7109375" style="45" customWidth="1"/>
    <col min="7951" max="7951" width="11.85546875" style="45" customWidth="1"/>
    <col min="7952" max="7952" width="11.42578125" style="45"/>
    <col min="7953" max="7953" width="13.7109375" style="45" customWidth="1"/>
    <col min="7954" max="7954" width="2.7109375" style="45" customWidth="1"/>
    <col min="7955" max="7955" width="9.42578125" style="45" customWidth="1"/>
    <col min="7956" max="7956" width="9.140625" style="45" customWidth="1"/>
    <col min="7957" max="7957" width="4.7109375" style="45" bestFit="1" customWidth="1"/>
    <col min="7958" max="7958" width="8.85546875" style="45" customWidth="1"/>
    <col min="7959" max="7959" width="2.7109375" style="45" customWidth="1"/>
    <col min="7960" max="7960" width="11.42578125" style="45"/>
    <col min="7961" max="7961" width="8.85546875" style="45" customWidth="1"/>
    <col min="7962" max="7963" width="11.42578125" style="45"/>
    <col min="7964" max="7964" width="2.7109375" style="45" customWidth="1"/>
    <col min="7965" max="7996" width="11.42578125" style="45"/>
    <col min="7997" max="7997" width="16.28515625" style="45" customWidth="1"/>
    <col min="7998" max="7998" width="11.42578125" style="45" customWidth="1"/>
    <col min="7999" max="8000" width="11.42578125" style="45"/>
    <col min="8001" max="8001" width="19.28515625" style="45" bestFit="1" customWidth="1"/>
    <col min="8002" max="8002" width="10.28515625" style="45" bestFit="1" customWidth="1"/>
    <col min="8003" max="8003" width="21.42578125" style="45" bestFit="1" customWidth="1"/>
    <col min="8004" max="8004" width="7.7109375" style="45" bestFit="1" customWidth="1"/>
    <col min="8005" max="8005" width="8" style="45" bestFit="1" customWidth="1"/>
    <col min="8006" max="8203" width="11.42578125" style="45"/>
    <col min="8204" max="8206" width="2.7109375" style="45" customWidth="1"/>
    <col min="8207" max="8207" width="11.85546875" style="45" customWidth="1"/>
    <col min="8208" max="8208" width="11.42578125" style="45"/>
    <col min="8209" max="8209" width="13.7109375" style="45" customWidth="1"/>
    <col min="8210" max="8210" width="2.7109375" style="45" customWidth="1"/>
    <col min="8211" max="8211" width="9.42578125" style="45" customWidth="1"/>
    <col min="8212" max="8212" width="9.140625" style="45" customWidth="1"/>
    <col min="8213" max="8213" width="4.7109375" style="45" bestFit="1" customWidth="1"/>
    <col min="8214" max="8214" width="8.85546875" style="45" customWidth="1"/>
    <col min="8215" max="8215" width="2.7109375" style="45" customWidth="1"/>
    <col min="8216" max="8216" width="11.42578125" style="45"/>
    <col min="8217" max="8217" width="8.85546875" style="45" customWidth="1"/>
    <col min="8218" max="8219" width="11.42578125" style="45"/>
    <col min="8220" max="8220" width="2.7109375" style="45" customWidth="1"/>
    <col min="8221" max="8252" width="11.42578125" style="45"/>
    <col min="8253" max="8253" width="16.28515625" style="45" customWidth="1"/>
    <col min="8254" max="8254" width="11.42578125" style="45" customWidth="1"/>
    <col min="8255" max="8256" width="11.42578125" style="45"/>
    <col min="8257" max="8257" width="19.28515625" style="45" bestFit="1" customWidth="1"/>
    <col min="8258" max="8258" width="10.28515625" style="45" bestFit="1" customWidth="1"/>
    <col min="8259" max="8259" width="21.42578125" style="45" bestFit="1" customWidth="1"/>
    <col min="8260" max="8260" width="7.7109375" style="45" bestFit="1" customWidth="1"/>
    <col min="8261" max="8261" width="8" style="45" bestFit="1" customWidth="1"/>
    <col min="8262" max="8459" width="11.42578125" style="45"/>
    <col min="8460" max="8462" width="2.7109375" style="45" customWidth="1"/>
    <col min="8463" max="8463" width="11.85546875" style="45" customWidth="1"/>
    <col min="8464" max="8464" width="11.42578125" style="45"/>
    <col min="8465" max="8465" width="13.7109375" style="45" customWidth="1"/>
    <col min="8466" max="8466" width="2.7109375" style="45" customWidth="1"/>
    <col min="8467" max="8467" width="9.42578125" style="45" customWidth="1"/>
    <col min="8468" max="8468" width="9.140625" style="45" customWidth="1"/>
    <col min="8469" max="8469" width="4.7109375" style="45" bestFit="1" customWidth="1"/>
    <col min="8470" max="8470" width="8.85546875" style="45" customWidth="1"/>
    <col min="8471" max="8471" width="2.7109375" style="45" customWidth="1"/>
    <col min="8472" max="8472" width="11.42578125" style="45"/>
    <col min="8473" max="8473" width="8.85546875" style="45" customWidth="1"/>
    <col min="8474" max="8475" width="11.42578125" style="45"/>
    <col min="8476" max="8476" width="2.7109375" style="45" customWidth="1"/>
    <col min="8477" max="8508" width="11.42578125" style="45"/>
    <col min="8509" max="8509" width="16.28515625" style="45" customWidth="1"/>
    <col min="8510" max="8510" width="11.42578125" style="45" customWidth="1"/>
    <col min="8511" max="8512" width="11.42578125" style="45"/>
    <col min="8513" max="8513" width="19.28515625" style="45" bestFit="1" customWidth="1"/>
    <col min="8514" max="8514" width="10.28515625" style="45" bestFit="1" customWidth="1"/>
    <col min="8515" max="8515" width="21.42578125" style="45" bestFit="1" customWidth="1"/>
    <col min="8516" max="8516" width="7.7109375" style="45" bestFit="1" customWidth="1"/>
    <col min="8517" max="8517" width="8" style="45" bestFit="1" customWidth="1"/>
    <col min="8518" max="8715" width="11.42578125" style="45"/>
    <col min="8716" max="8718" width="2.7109375" style="45" customWidth="1"/>
    <col min="8719" max="8719" width="11.85546875" style="45" customWidth="1"/>
    <col min="8720" max="8720" width="11.42578125" style="45"/>
    <col min="8721" max="8721" width="13.7109375" style="45" customWidth="1"/>
    <col min="8722" max="8722" width="2.7109375" style="45" customWidth="1"/>
    <col min="8723" max="8723" width="9.42578125" style="45" customWidth="1"/>
    <col min="8724" max="8724" width="9.140625" style="45" customWidth="1"/>
    <col min="8725" max="8725" width="4.7109375" style="45" bestFit="1" customWidth="1"/>
    <col min="8726" max="8726" width="8.85546875" style="45" customWidth="1"/>
    <col min="8727" max="8727" width="2.7109375" style="45" customWidth="1"/>
    <col min="8728" max="8728" width="11.42578125" style="45"/>
    <col min="8729" max="8729" width="8.85546875" style="45" customWidth="1"/>
    <col min="8730" max="8731" width="11.42578125" style="45"/>
    <col min="8732" max="8732" width="2.7109375" style="45" customWidth="1"/>
    <col min="8733" max="8764" width="11.42578125" style="45"/>
    <col min="8765" max="8765" width="16.28515625" style="45" customWidth="1"/>
    <col min="8766" max="8766" width="11.42578125" style="45" customWidth="1"/>
    <col min="8767" max="8768" width="11.42578125" style="45"/>
    <col min="8769" max="8769" width="19.28515625" style="45" bestFit="1" customWidth="1"/>
    <col min="8770" max="8770" width="10.28515625" style="45" bestFit="1" customWidth="1"/>
    <col min="8771" max="8771" width="21.42578125" style="45" bestFit="1" customWidth="1"/>
    <col min="8772" max="8772" width="7.7109375" style="45" bestFit="1" customWidth="1"/>
    <col min="8773" max="8773" width="8" style="45" bestFit="1" customWidth="1"/>
    <col min="8774" max="8971" width="11.42578125" style="45"/>
    <col min="8972" max="8974" width="2.7109375" style="45" customWidth="1"/>
    <col min="8975" max="8975" width="11.85546875" style="45" customWidth="1"/>
    <col min="8976" max="8976" width="11.42578125" style="45"/>
    <col min="8977" max="8977" width="13.7109375" style="45" customWidth="1"/>
    <col min="8978" max="8978" width="2.7109375" style="45" customWidth="1"/>
    <col min="8979" max="8979" width="9.42578125" style="45" customWidth="1"/>
    <col min="8980" max="8980" width="9.140625" style="45" customWidth="1"/>
    <col min="8981" max="8981" width="4.7109375" style="45" bestFit="1" customWidth="1"/>
    <col min="8982" max="8982" width="8.85546875" style="45" customWidth="1"/>
    <col min="8983" max="8983" width="2.7109375" style="45" customWidth="1"/>
    <col min="8984" max="8984" width="11.42578125" style="45"/>
    <col min="8985" max="8985" width="8.85546875" style="45" customWidth="1"/>
    <col min="8986" max="8987" width="11.42578125" style="45"/>
    <col min="8988" max="8988" width="2.7109375" style="45" customWidth="1"/>
    <col min="8989" max="9020" width="11.42578125" style="45"/>
    <col min="9021" max="9021" width="16.28515625" style="45" customWidth="1"/>
    <col min="9022" max="9022" width="11.42578125" style="45" customWidth="1"/>
    <col min="9023" max="9024" width="11.42578125" style="45"/>
    <col min="9025" max="9025" width="19.28515625" style="45" bestFit="1" customWidth="1"/>
    <col min="9026" max="9026" width="10.28515625" style="45" bestFit="1" customWidth="1"/>
    <col min="9027" max="9027" width="21.42578125" style="45" bestFit="1" customWidth="1"/>
    <col min="9028" max="9028" width="7.7109375" style="45" bestFit="1" customWidth="1"/>
    <col min="9029" max="9029" width="8" style="45" bestFit="1" customWidth="1"/>
    <col min="9030" max="9227" width="11.42578125" style="45"/>
    <col min="9228" max="9230" width="2.7109375" style="45" customWidth="1"/>
    <col min="9231" max="9231" width="11.85546875" style="45" customWidth="1"/>
    <col min="9232" max="9232" width="11.42578125" style="45"/>
    <col min="9233" max="9233" width="13.7109375" style="45" customWidth="1"/>
    <col min="9234" max="9234" width="2.7109375" style="45" customWidth="1"/>
    <col min="9235" max="9235" width="9.42578125" style="45" customWidth="1"/>
    <col min="9236" max="9236" width="9.140625" style="45" customWidth="1"/>
    <col min="9237" max="9237" width="4.7109375" style="45" bestFit="1" customWidth="1"/>
    <col min="9238" max="9238" width="8.85546875" style="45" customWidth="1"/>
    <col min="9239" max="9239" width="2.7109375" style="45" customWidth="1"/>
    <col min="9240" max="9240" width="11.42578125" style="45"/>
    <col min="9241" max="9241" width="8.85546875" style="45" customWidth="1"/>
    <col min="9242" max="9243" width="11.42578125" style="45"/>
    <col min="9244" max="9244" width="2.7109375" style="45" customWidth="1"/>
    <col min="9245" max="9276" width="11.42578125" style="45"/>
    <col min="9277" max="9277" width="16.28515625" style="45" customWidth="1"/>
    <col min="9278" max="9278" width="11.42578125" style="45" customWidth="1"/>
    <col min="9279" max="9280" width="11.42578125" style="45"/>
    <col min="9281" max="9281" width="19.28515625" style="45" bestFit="1" customWidth="1"/>
    <col min="9282" max="9282" width="10.28515625" style="45" bestFit="1" customWidth="1"/>
    <col min="9283" max="9283" width="21.42578125" style="45" bestFit="1" customWidth="1"/>
    <col min="9284" max="9284" width="7.7109375" style="45" bestFit="1" customWidth="1"/>
    <col min="9285" max="9285" width="8" style="45" bestFit="1" customWidth="1"/>
    <col min="9286" max="9483" width="11.42578125" style="45"/>
    <col min="9484" max="9486" width="2.7109375" style="45" customWidth="1"/>
    <col min="9487" max="9487" width="11.85546875" style="45" customWidth="1"/>
    <col min="9488" max="9488" width="11.42578125" style="45"/>
    <col min="9489" max="9489" width="13.7109375" style="45" customWidth="1"/>
    <col min="9490" max="9490" width="2.7109375" style="45" customWidth="1"/>
    <col min="9491" max="9491" width="9.42578125" style="45" customWidth="1"/>
    <col min="9492" max="9492" width="9.140625" style="45" customWidth="1"/>
    <col min="9493" max="9493" width="4.7109375" style="45" bestFit="1" customWidth="1"/>
    <col min="9494" max="9494" width="8.85546875" style="45" customWidth="1"/>
    <col min="9495" max="9495" width="2.7109375" style="45" customWidth="1"/>
    <col min="9496" max="9496" width="11.42578125" style="45"/>
    <col min="9497" max="9497" width="8.85546875" style="45" customWidth="1"/>
    <col min="9498" max="9499" width="11.42578125" style="45"/>
    <col min="9500" max="9500" width="2.7109375" style="45" customWidth="1"/>
    <col min="9501" max="9532" width="11.42578125" style="45"/>
    <col min="9533" max="9533" width="16.28515625" style="45" customWidth="1"/>
    <col min="9534" max="9534" width="11.42578125" style="45" customWidth="1"/>
    <col min="9535" max="9536" width="11.42578125" style="45"/>
    <col min="9537" max="9537" width="19.28515625" style="45" bestFit="1" customWidth="1"/>
    <col min="9538" max="9538" width="10.28515625" style="45" bestFit="1" customWidth="1"/>
    <col min="9539" max="9539" width="21.42578125" style="45" bestFit="1" customWidth="1"/>
    <col min="9540" max="9540" width="7.7109375" style="45" bestFit="1" customWidth="1"/>
    <col min="9541" max="9541" width="8" style="45" bestFit="1" customWidth="1"/>
    <col min="9542" max="9739" width="11.42578125" style="45"/>
    <col min="9740" max="9742" width="2.7109375" style="45" customWidth="1"/>
    <col min="9743" max="9743" width="11.85546875" style="45" customWidth="1"/>
    <col min="9744" max="9744" width="11.42578125" style="45"/>
    <col min="9745" max="9745" width="13.7109375" style="45" customWidth="1"/>
    <col min="9746" max="9746" width="2.7109375" style="45" customWidth="1"/>
    <col min="9747" max="9747" width="9.42578125" style="45" customWidth="1"/>
    <col min="9748" max="9748" width="9.140625" style="45" customWidth="1"/>
    <col min="9749" max="9749" width="4.7109375" style="45" bestFit="1" customWidth="1"/>
    <col min="9750" max="9750" width="8.85546875" style="45" customWidth="1"/>
    <col min="9751" max="9751" width="2.7109375" style="45" customWidth="1"/>
    <col min="9752" max="9752" width="11.42578125" style="45"/>
    <col min="9753" max="9753" width="8.85546875" style="45" customWidth="1"/>
    <col min="9754" max="9755" width="11.42578125" style="45"/>
    <col min="9756" max="9756" width="2.7109375" style="45" customWidth="1"/>
    <col min="9757" max="9788" width="11.42578125" style="45"/>
    <col min="9789" max="9789" width="16.28515625" style="45" customWidth="1"/>
    <col min="9790" max="9790" width="11.42578125" style="45" customWidth="1"/>
    <col min="9791" max="9792" width="11.42578125" style="45"/>
    <col min="9793" max="9793" width="19.28515625" style="45" bestFit="1" customWidth="1"/>
    <col min="9794" max="9794" width="10.28515625" style="45" bestFit="1" customWidth="1"/>
    <col min="9795" max="9795" width="21.42578125" style="45" bestFit="1" customWidth="1"/>
    <col min="9796" max="9796" width="7.7109375" style="45" bestFit="1" customWidth="1"/>
    <col min="9797" max="9797" width="8" style="45" bestFit="1" customWidth="1"/>
    <col min="9798" max="9995" width="11.42578125" style="45"/>
    <col min="9996" max="9998" width="2.7109375" style="45" customWidth="1"/>
    <col min="9999" max="9999" width="11.85546875" style="45" customWidth="1"/>
    <col min="10000" max="10000" width="11.42578125" style="45"/>
    <col min="10001" max="10001" width="13.7109375" style="45" customWidth="1"/>
    <col min="10002" max="10002" width="2.7109375" style="45" customWidth="1"/>
    <col min="10003" max="10003" width="9.42578125" style="45" customWidth="1"/>
    <col min="10004" max="10004" width="9.140625" style="45" customWidth="1"/>
    <col min="10005" max="10005" width="4.7109375" style="45" bestFit="1" customWidth="1"/>
    <col min="10006" max="10006" width="8.85546875" style="45" customWidth="1"/>
    <col min="10007" max="10007" width="2.7109375" style="45" customWidth="1"/>
    <col min="10008" max="10008" width="11.42578125" style="45"/>
    <col min="10009" max="10009" width="8.85546875" style="45" customWidth="1"/>
    <col min="10010" max="10011" width="11.42578125" style="45"/>
    <col min="10012" max="10012" width="2.7109375" style="45" customWidth="1"/>
    <col min="10013" max="10044" width="11.42578125" style="45"/>
    <col min="10045" max="10045" width="16.28515625" style="45" customWidth="1"/>
    <col min="10046" max="10046" width="11.42578125" style="45" customWidth="1"/>
    <col min="10047" max="10048" width="11.42578125" style="45"/>
    <col min="10049" max="10049" width="19.28515625" style="45" bestFit="1" customWidth="1"/>
    <col min="10050" max="10050" width="10.28515625" style="45" bestFit="1" customWidth="1"/>
    <col min="10051" max="10051" width="21.42578125" style="45" bestFit="1" customWidth="1"/>
    <col min="10052" max="10052" width="7.7109375" style="45" bestFit="1" customWidth="1"/>
    <col min="10053" max="10053" width="8" style="45" bestFit="1" customWidth="1"/>
    <col min="10054" max="10251" width="11.42578125" style="45"/>
    <col min="10252" max="10254" width="2.7109375" style="45" customWidth="1"/>
    <col min="10255" max="10255" width="11.85546875" style="45" customWidth="1"/>
    <col min="10256" max="10256" width="11.42578125" style="45"/>
    <col min="10257" max="10257" width="13.7109375" style="45" customWidth="1"/>
    <col min="10258" max="10258" width="2.7109375" style="45" customWidth="1"/>
    <col min="10259" max="10259" width="9.42578125" style="45" customWidth="1"/>
    <col min="10260" max="10260" width="9.140625" style="45" customWidth="1"/>
    <col min="10261" max="10261" width="4.7109375" style="45" bestFit="1" customWidth="1"/>
    <col min="10262" max="10262" width="8.85546875" style="45" customWidth="1"/>
    <col min="10263" max="10263" width="2.7109375" style="45" customWidth="1"/>
    <col min="10264" max="10264" width="11.42578125" style="45"/>
    <col min="10265" max="10265" width="8.85546875" style="45" customWidth="1"/>
    <col min="10266" max="10267" width="11.42578125" style="45"/>
    <col min="10268" max="10268" width="2.7109375" style="45" customWidth="1"/>
    <col min="10269" max="10300" width="11.42578125" style="45"/>
    <col min="10301" max="10301" width="16.28515625" style="45" customWidth="1"/>
    <col min="10302" max="10302" width="11.42578125" style="45" customWidth="1"/>
    <col min="10303" max="10304" width="11.42578125" style="45"/>
    <col min="10305" max="10305" width="19.28515625" style="45" bestFit="1" customWidth="1"/>
    <col min="10306" max="10306" width="10.28515625" style="45" bestFit="1" customWidth="1"/>
    <col min="10307" max="10307" width="21.42578125" style="45" bestFit="1" customWidth="1"/>
    <col min="10308" max="10308" width="7.7109375" style="45" bestFit="1" customWidth="1"/>
    <col min="10309" max="10309" width="8" style="45" bestFit="1" customWidth="1"/>
    <col min="10310" max="10507" width="11.42578125" style="45"/>
    <col min="10508" max="10510" width="2.7109375" style="45" customWidth="1"/>
    <col min="10511" max="10511" width="11.85546875" style="45" customWidth="1"/>
    <col min="10512" max="10512" width="11.42578125" style="45"/>
    <col min="10513" max="10513" width="13.7109375" style="45" customWidth="1"/>
    <col min="10514" max="10514" width="2.7109375" style="45" customWidth="1"/>
    <col min="10515" max="10515" width="9.42578125" style="45" customWidth="1"/>
    <col min="10516" max="10516" width="9.140625" style="45" customWidth="1"/>
    <col min="10517" max="10517" width="4.7109375" style="45" bestFit="1" customWidth="1"/>
    <col min="10518" max="10518" width="8.85546875" style="45" customWidth="1"/>
    <col min="10519" max="10519" width="2.7109375" style="45" customWidth="1"/>
    <col min="10520" max="10520" width="11.42578125" style="45"/>
    <col min="10521" max="10521" width="8.85546875" style="45" customWidth="1"/>
    <col min="10522" max="10523" width="11.42578125" style="45"/>
    <col min="10524" max="10524" width="2.7109375" style="45" customWidth="1"/>
    <col min="10525" max="10556" width="11.42578125" style="45"/>
    <col min="10557" max="10557" width="16.28515625" style="45" customWidth="1"/>
    <col min="10558" max="10558" width="11.42578125" style="45" customWidth="1"/>
    <col min="10559" max="10560" width="11.42578125" style="45"/>
    <col min="10561" max="10561" width="19.28515625" style="45" bestFit="1" customWidth="1"/>
    <col min="10562" max="10562" width="10.28515625" style="45" bestFit="1" customWidth="1"/>
    <col min="10563" max="10563" width="21.42578125" style="45" bestFit="1" customWidth="1"/>
    <col min="10564" max="10564" width="7.7109375" style="45" bestFit="1" customWidth="1"/>
    <col min="10565" max="10565" width="8" style="45" bestFit="1" customWidth="1"/>
    <col min="10566" max="10763" width="11.42578125" style="45"/>
    <col min="10764" max="10766" width="2.7109375" style="45" customWidth="1"/>
    <col min="10767" max="10767" width="11.85546875" style="45" customWidth="1"/>
    <col min="10768" max="10768" width="11.42578125" style="45"/>
    <col min="10769" max="10769" width="13.7109375" style="45" customWidth="1"/>
    <col min="10770" max="10770" width="2.7109375" style="45" customWidth="1"/>
    <col min="10771" max="10771" width="9.42578125" style="45" customWidth="1"/>
    <col min="10772" max="10772" width="9.140625" style="45" customWidth="1"/>
    <col min="10773" max="10773" width="4.7109375" style="45" bestFit="1" customWidth="1"/>
    <col min="10774" max="10774" width="8.85546875" style="45" customWidth="1"/>
    <col min="10775" max="10775" width="2.7109375" style="45" customWidth="1"/>
    <col min="10776" max="10776" width="11.42578125" style="45"/>
    <col min="10777" max="10777" width="8.85546875" style="45" customWidth="1"/>
    <col min="10778" max="10779" width="11.42578125" style="45"/>
    <col min="10780" max="10780" width="2.7109375" style="45" customWidth="1"/>
    <col min="10781" max="10812" width="11.42578125" style="45"/>
    <col min="10813" max="10813" width="16.28515625" style="45" customWidth="1"/>
    <col min="10814" max="10814" width="11.42578125" style="45" customWidth="1"/>
    <col min="10815" max="10816" width="11.42578125" style="45"/>
    <col min="10817" max="10817" width="19.28515625" style="45" bestFit="1" customWidth="1"/>
    <col min="10818" max="10818" width="10.28515625" style="45" bestFit="1" customWidth="1"/>
    <col min="10819" max="10819" width="21.42578125" style="45" bestFit="1" customWidth="1"/>
    <col min="10820" max="10820" width="7.7109375" style="45" bestFit="1" customWidth="1"/>
    <col min="10821" max="10821" width="8" style="45" bestFit="1" customWidth="1"/>
    <col min="10822" max="11019" width="11.42578125" style="45"/>
    <col min="11020" max="11022" width="2.7109375" style="45" customWidth="1"/>
    <col min="11023" max="11023" width="11.85546875" style="45" customWidth="1"/>
    <col min="11024" max="11024" width="11.42578125" style="45"/>
    <col min="11025" max="11025" width="13.7109375" style="45" customWidth="1"/>
    <col min="11026" max="11026" width="2.7109375" style="45" customWidth="1"/>
    <col min="11027" max="11027" width="9.42578125" style="45" customWidth="1"/>
    <col min="11028" max="11028" width="9.140625" style="45" customWidth="1"/>
    <col min="11029" max="11029" width="4.7109375" style="45" bestFit="1" customWidth="1"/>
    <col min="11030" max="11030" width="8.85546875" style="45" customWidth="1"/>
    <col min="11031" max="11031" width="2.7109375" style="45" customWidth="1"/>
    <col min="11032" max="11032" width="11.42578125" style="45"/>
    <col min="11033" max="11033" width="8.85546875" style="45" customWidth="1"/>
    <col min="11034" max="11035" width="11.42578125" style="45"/>
    <col min="11036" max="11036" width="2.7109375" style="45" customWidth="1"/>
    <col min="11037" max="11068" width="11.42578125" style="45"/>
    <col min="11069" max="11069" width="16.28515625" style="45" customWidth="1"/>
    <col min="11070" max="11070" width="11.42578125" style="45" customWidth="1"/>
    <col min="11071" max="11072" width="11.42578125" style="45"/>
    <col min="11073" max="11073" width="19.28515625" style="45" bestFit="1" customWidth="1"/>
    <col min="11074" max="11074" width="10.28515625" style="45" bestFit="1" customWidth="1"/>
    <col min="11075" max="11075" width="21.42578125" style="45" bestFit="1" customWidth="1"/>
    <col min="11076" max="11076" width="7.7109375" style="45" bestFit="1" customWidth="1"/>
    <col min="11077" max="11077" width="8" style="45" bestFit="1" customWidth="1"/>
    <col min="11078" max="11275" width="11.42578125" style="45"/>
    <col min="11276" max="11278" width="2.7109375" style="45" customWidth="1"/>
    <col min="11279" max="11279" width="11.85546875" style="45" customWidth="1"/>
    <col min="11280" max="11280" width="11.42578125" style="45"/>
    <col min="11281" max="11281" width="13.7109375" style="45" customWidth="1"/>
    <col min="11282" max="11282" width="2.7109375" style="45" customWidth="1"/>
    <col min="11283" max="11283" width="9.42578125" style="45" customWidth="1"/>
    <col min="11284" max="11284" width="9.140625" style="45" customWidth="1"/>
    <col min="11285" max="11285" width="4.7109375" style="45" bestFit="1" customWidth="1"/>
    <col min="11286" max="11286" width="8.85546875" style="45" customWidth="1"/>
    <col min="11287" max="11287" width="2.7109375" style="45" customWidth="1"/>
    <col min="11288" max="11288" width="11.42578125" style="45"/>
    <col min="11289" max="11289" width="8.85546875" style="45" customWidth="1"/>
    <col min="11290" max="11291" width="11.42578125" style="45"/>
    <col min="11292" max="11292" width="2.7109375" style="45" customWidth="1"/>
    <col min="11293" max="11324" width="11.42578125" style="45"/>
    <col min="11325" max="11325" width="16.28515625" style="45" customWidth="1"/>
    <col min="11326" max="11326" width="11.42578125" style="45" customWidth="1"/>
    <col min="11327" max="11328" width="11.42578125" style="45"/>
    <col min="11329" max="11329" width="19.28515625" style="45" bestFit="1" customWidth="1"/>
    <col min="11330" max="11330" width="10.28515625" style="45" bestFit="1" customWidth="1"/>
    <col min="11331" max="11331" width="21.42578125" style="45" bestFit="1" customWidth="1"/>
    <col min="11332" max="11332" width="7.7109375" style="45" bestFit="1" customWidth="1"/>
    <col min="11333" max="11333" width="8" style="45" bestFit="1" customWidth="1"/>
    <col min="11334" max="11531" width="11.42578125" style="45"/>
    <col min="11532" max="11534" width="2.7109375" style="45" customWidth="1"/>
    <col min="11535" max="11535" width="11.85546875" style="45" customWidth="1"/>
    <col min="11536" max="11536" width="11.42578125" style="45"/>
    <col min="11537" max="11537" width="13.7109375" style="45" customWidth="1"/>
    <col min="11538" max="11538" width="2.7109375" style="45" customWidth="1"/>
    <col min="11539" max="11539" width="9.42578125" style="45" customWidth="1"/>
    <col min="11540" max="11540" width="9.140625" style="45" customWidth="1"/>
    <col min="11541" max="11541" width="4.7109375" style="45" bestFit="1" customWidth="1"/>
    <col min="11542" max="11542" width="8.85546875" style="45" customWidth="1"/>
    <col min="11543" max="11543" width="2.7109375" style="45" customWidth="1"/>
    <col min="11544" max="11544" width="11.42578125" style="45"/>
    <col min="11545" max="11545" width="8.85546875" style="45" customWidth="1"/>
    <col min="11546" max="11547" width="11.42578125" style="45"/>
    <col min="11548" max="11548" width="2.7109375" style="45" customWidth="1"/>
    <col min="11549" max="11580" width="11.42578125" style="45"/>
    <col min="11581" max="11581" width="16.28515625" style="45" customWidth="1"/>
    <col min="11582" max="11582" width="11.42578125" style="45" customWidth="1"/>
    <col min="11583" max="11584" width="11.42578125" style="45"/>
    <col min="11585" max="11585" width="19.28515625" style="45" bestFit="1" customWidth="1"/>
    <col min="11586" max="11586" width="10.28515625" style="45" bestFit="1" customWidth="1"/>
    <col min="11587" max="11587" width="21.42578125" style="45" bestFit="1" customWidth="1"/>
    <col min="11588" max="11588" width="7.7109375" style="45" bestFit="1" customWidth="1"/>
    <col min="11589" max="11589" width="8" style="45" bestFit="1" customWidth="1"/>
    <col min="11590" max="11787" width="11.42578125" style="45"/>
    <col min="11788" max="11790" width="2.7109375" style="45" customWidth="1"/>
    <col min="11791" max="11791" width="11.85546875" style="45" customWidth="1"/>
    <col min="11792" max="11792" width="11.42578125" style="45"/>
    <col min="11793" max="11793" width="13.7109375" style="45" customWidth="1"/>
    <col min="11794" max="11794" width="2.7109375" style="45" customWidth="1"/>
    <col min="11795" max="11795" width="9.42578125" style="45" customWidth="1"/>
    <col min="11796" max="11796" width="9.140625" style="45" customWidth="1"/>
    <col min="11797" max="11797" width="4.7109375" style="45" bestFit="1" customWidth="1"/>
    <col min="11798" max="11798" width="8.85546875" style="45" customWidth="1"/>
    <col min="11799" max="11799" width="2.7109375" style="45" customWidth="1"/>
    <col min="11800" max="11800" width="11.42578125" style="45"/>
    <col min="11801" max="11801" width="8.85546875" style="45" customWidth="1"/>
    <col min="11802" max="11803" width="11.42578125" style="45"/>
    <col min="11804" max="11804" width="2.7109375" style="45" customWidth="1"/>
    <col min="11805" max="11836" width="11.42578125" style="45"/>
    <col min="11837" max="11837" width="16.28515625" style="45" customWidth="1"/>
    <col min="11838" max="11838" width="11.42578125" style="45" customWidth="1"/>
    <col min="11839" max="11840" width="11.42578125" style="45"/>
    <col min="11841" max="11841" width="19.28515625" style="45" bestFit="1" customWidth="1"/>
    <col min="11842" max="11842" width="10.28515625" style="45" bestFit="1" customWidth="1"/>
    <col min="11843" max="11843" width="21.42578125" style="45" bestFit="1" customWidth="1"/>
    <col min="11844" max="11844" width="7.7109375" style="45" bestFit="1" customWidth="1"/>
    <col min="11845" max="11845" width="8" style="45" bestFit="1" customWidth="1"/>
    <col min="11846" max="12043" width="11.42578125" style="45"/>
    <col min="12044" max="12046" width="2.7109375" style="45" customWidth="1"/>
    <col min="12047" max="12047" width="11.85546875" style="45" customWidth="1"/>
    <col min="12048" max="12048" width="11.42578125" style="45"/>
    <col min="12049" max="12049" width="13.7109375" style="45" customWidth="1"/>
    <col min="12050" max="12050" width="2.7109375" style="45" customWidth="1"/>
    <col min="12051" max="12051" width="9.42578125" style="45" customWidth="1"/>
    <col min="12052" max="12052" width="9.140625" style="45" customWidth="1"/>
    <col min="12053" max="12053" width="4.7109375" style="45" bestFit="1" customWidth="1"/>
    <col min="12054" max="12054" width="8.85546875" style="45" customWidth="1"/>
    <col min="12055" max="12055" width="2.7109375" style="45" customWidth="1"/>
    <col min="12056" max="12056" width="11.42578125" style="45"/>
    <col min="12057" max="12057" width="8.85546875" style="45" customWidth="1"/>
    <col min="12058" max="12059" width="11.42578125" style="45"/>
    <col min="12060" max="12060" width="2.7109375" style="45" customWidth="1"/>
    <col min="12061" max="12092" width="11.42578125" style="45"/>
    <col min="12093" max="12093" width="16.28515625" style="45" customWidth="1"/>
    <col min="12094" max="12094" width="11.42578125" style="45" customWidth="1"/>
    <col min="12095" max="12096" width="11.42578125" style="45"/>
    <col min="12097" max="12097" width="19.28515625" style="45" bestFit="1" customWidth="1"/>
    <col min="12098" max="12098" width="10.28515625" style="45" bestFit="1" customWidth="1"/>
    <col min="12099" max="12099" width="21.42578125" style="45" bestFit="1" customWidth="1"/>
    <col min="12100" max="12100" width="7.7109375" style="45" bestFit="1" customWidth="1"/>
    <col min="12101" max="12101" width="8" style="45" bestFit="1" customWidth="1"/>
    <col min="12102" max="12299" width="11.42578125" style="45"/>
    <col min="12300" max="12302" width="2.7109375" style="45" customWidth="1"/>
    <col min="12303" max="12303" width="11.85546875" style="45" customWidth="1"/>
    <col min="12304" max="12304" width="11.42578125" style="45"/>
    <col min="12305" max="12305" width="13.7109375" style="45" customWidth="1"/>
    <col min="12306" max="12306" width="2.7109375" style="45" customWidth="1"/>
    <col min="12307" max="12307" width="9.42578125" style="45" customWidth="1"/>
    <col min="12308" max="12308" width="9.140625" style="45" customWidth="1"/>
    <col min="12309" max="12309" width="4.7109375" style="45" bestFit="1" customWidth="1"/>
    <col min="12310" max="12310" width="8.85546875" style="45" customWidth="1"/>
    <col min="12311" max="12311" width="2.7109375" style="45" customWidth="1"/>
    <col min="12312" max="12312" width="11.42578125" style="45"/>
    <col min="12313" max="12313" width="8.85546875" style="45" customWidth="1"/>
    <col min="12314" max="12315" width="11.42578125" style="45"/>
    <col min="12316" max="12316" width="2.7109375" style="45" customWidth="1"/>
    <col min="12317" max="12348" width="11.42578125" style="45"/>
    <col min="12349" max="12349" width="16.28515625" style="45" customWidth="1"/>
    <col min="12350" max="12350" width="11.42578125" style="45" customWidth="1"/>
    <col min="12351" max="12352" width="11.42578125" style="45"/>
    <col min="12353" max="12353" width="19.28515625" style="45" bestFit="1" customWidth="1"/>
    <col min="12354" max="12354" width="10.28515625" style="45" bestFit="1" customWidth="1"/>
    <col min="12355" max="12355" width="21.42578125" style="45" bestFit="1" customWidth="1"/>
    <col min="12356" max="12356" width="7.7109375" style="45" bestFit="1" customWidth="1"/>
    <col min="12357" max="12357" width="8" style="45" bestFit="1" customWidth="1"/>
    <col min="12358" max="12555" width="11.42578125" style="45"/>
    <col min="12556" max="12558" width="2.7109375" style="45" customWidth="1"/>
    <col min="12559" max="12559" width="11.85546875" style="45" customWidth="1"/>
    <col min="12560" max="12560" width="11.42578125" style="45"/>
    <col min="12561" max="12561" width="13.7109375" style="45" customWidth="1"/>
    <col min="12562" max="12562" width="2.7109375" style="45" customWidth="1"/>
    <col min="12563" max="12563" width="9.42578125" style="45" customWidth="1"/>
    <col min="12564" max="12564" width="9.140625" style="45" customWidth="1"/>
    <col min="12565" max="12565" width="4.7109375" style="45" bestFit="1" customWidth="1"/>
    <col min="12566" max="12566" width="8.85546875" style="45" customWidth="1"/>
    <col min="12567" max="12567" width="2.7109375" style="45" customWidth="1"/>
    <col min="12568" max="12568" width="11.42578125" style="45"/>
    <col min="12569" max="12569" width="8.85546875" style="45" customWidth="1"/>
    <col min="12570" max="12571" width="11.42578125" style="45"/>
    <col min="12572" max="12572" width="2.7109375" style="45" customWidth="1"/>
    <col min="12573" max="12604" width="11.42578125" style="45"/>
    <col min="12605" max="12605" width="16.28515625" style="45" customWidth="1"/>
    <col min="12606" max="12606" width="11.42578125" style="45" customWidth="1"/>
    <col min="12607" max="12608" width="11.42578125" style="45"/>
    <col min="12609" max="12609" width="19.28515625" style="45" bestFit="1" customWidth="1"/>
    <col min="12610" max="12610" width="10.28515625" style="45" bestFit="1" customWidth="1"/>
    <col min="12611" max="12611" width="21.42578125" style="45" bestFit="1" customWidth="1"/>
    <col min="12612" max="12612" width="7.7109375" style="45" bestFit="1" customWidth="1"/>
    <col min="12613" max="12613" width="8" style="45" bestFit="1" customWidth="1"/>
    <col min="12614" max="12811" width="11.42578125" style="45"/>
    <col min="12812" max="12814" width="2.7109375" style="45" customWidth="1"/>
    <col min="12815" max="12815" width="11.85546875" style="45" customWidth="1"/>
    <col min="12816" max="12816" width="11.42578125" style="45"/>
    <col min="12817" max="12817" width="13.7109375" style="45" customWidth="1"/>
    <col min="12818" max="12818" width="2.7109375" style="45" customWidth="1"/>
    <col min="12819" max="12819" width="9.42578125" style="45" customWidth="1"/>
    <col min="12820" max="12820" width="9.140625" style="45" customWidth="1"/>
    <col min="12821" max="12821" width="4.7109375" style="45" bestFit="1" customWidth="1"/>
    <col min="12822" max="12822" width="8.85546875" style="45" customWidth="1"/>
    <col min="12823" max="12823" width="2.7109375" style="45" customWidth="1"/>
    <col min="12824" max="12824" width="11.42578125" style="45"/>
    <col min="12825" max="12825" width="8.85546875" style="45" customWidth="1"/>
    <col min="12826" max="12827" width="11.42578125" style="45"/>
    <col min="12828" max="12828" width="2.7109375" style="45" customWidth="1"/>
    <col min="12829" max="12860" width="11.42578125" style="45"/>
    <col min="12861" max="12861" width="16.28515625" style="45" customWidth="1"/>
    <col min="12862" max="12862" width="11.42578125" style="45" customWidth="1"/>
    <col min="12863" max="12864" width="11.42578125" style="45"/>
    <col min="12865" max="12865" width="19.28515625" style="45" bestFit="1" customWidth="1"/>
    <col min="12866" max="12866" width="10.28515625" style="45" bestFit="1" customWidth="1"/>
    <col min="12867" max="12867" width="21.42578125" style="45" bestFit="1" customWidth="1"/>
    <col min="12868" max="12868" width="7.7109375" style="45" bestFit="1" customWidth="1"/>
    <col min="12869" max="12869" width="8" style="45" bestFit="1" customWidth="1"/>
    <col min="12870" max="13067" width="11.42578125" style="45"/>
    <col min="13068" max="13070" width="2.7109375" style="45" customWidth="1"/>
    <col min="13071" max="13071" width="11.85546875" style="45" customWidth="1"/>
    <col min="13072" max="13072" width="11.42578125" style="45"/>
    <col min="13073" max="13073" width="13.7109375" style="45" customWidth="1"/>
    <col min="13074" max="13074" width="2.7109375" style="45" customWidth="1"/>
    <col min="13075" max="13075" width="9.42578125" style="45" customWidth="1"/>
    <col min="13076" max="13076" width="9.140625" style="45" customWidth="1"/>
    <col min="13077" max="13077" width="4.7109375" style="45" bestFit="1" customWidth="1"/>
    <col min="13078" max="13078" width="8.85546875" style="45" customWidth="1"/>
    <col min="13079" max="13079" width="2.7109375" style="45" customWidth="1"/>
    <col min="13080" max="13080" width="11.42578125" style="45"/>
    <col min="13081" max="13081" width="8.85546875" style="45" customWidth="1"/>
    <col min="13082" max="13083" width="11.42578125" style="45"/>
    <col min="13084" max="13084" width="2.7109375" style="45" customWidth="1"/>
    <col min="13085" max="13116" width="11.42578125" style="45"/>
    <col min="13117" max="13117" width="16.28515625" style="45" customWidth="1"/>
    <col min="13118" max="13118" width="11.42578125" style="45" customWidth="1"/>
    <col min="13119" max="13120" width="11.42578125" style="45"/>
    <col min="13121" max="13121" width="19.28515625" style="45" bestFit="1" customWidth="1"/>
    <col min="13122" max="13122" width="10.28515625" style="45" bestFit="1" customWidth="1"/>
    <col min="13123" max="13123" width="21.42578125" style="45" bestFit="1" customWidth="1"/>
    <col min="13124" max="13124" width="7.7109375" style="45" bestFit="1" customWidth="1"/>
    <col min="13125" max="13125" width="8" style="45" bestFit="1" customWidth="1"/>
    <col min="13126" max="13323" width="11.42578125" style="45"/>
    <col min="13324" max="13326" width="2.7109375" style="45" customWidth="1"/>
    <col min="13327" max="13327" width="11.85546875" style="45" customWidth="1"/>
    <col min="13328" max="13328" width="11.42578125" style="45"/>
    <col min="13329" max="13329" width="13.7109375" style="45" customWidth="1"/>
    <col min="13330" max="13330" width="2.7109375" style="45" customWidth="1"/>
    <col min="13331" max="13331" width="9.42578125" style="45" customWidth="1"/>
    <col min="13332" max="13332" width="9.140625" style="45" customWidth="1"/>
    <col min="13333" max="13333" width="4.7109375" style="45" bestFit="1" customWidth="1"/>
    <col min="13334" max="13334" width="8.85546875" style="45" customWidth="1"/>
    <col min="13335" max="13335" width="2.7109375" style="45" customWidth="1"/>
    <col min="13336" max="13336" width="11.42578125" style="45"/>
    <col min="13337" max="13337" width="8.85546875" style="45" customWidth="1"/>
    <col min="13338" max="13339" width="11.42578125" style="45"/>
    <col min="13340" max="13340" width="2.7109375" style="45" customWidth="1"/>
    <col min="13341" max="13372" width="11.42578125" style="45"/>
    <col min="13373" max="13373" width="16.28515625" style="45" customWidth="1"/>
    <col min="13374" max="13374" width="11.42578125" style="45" customWidth="1"/>
    <col min="13375" max="13376" width="11.42578125" style="45"/>
    <col min="13377" max="13377" width="19.28515625" style="45" bestFit="1" customWidth="1"/>
    <col min="13378" max="13378" width="10.28515625" style="45" bestFit="1" customWidth="1"/>
    <col min="13379" max="13379" width="21.42578125" style="45" bestFit="1" customWidth="1"/>
    <col min="13380" max="13380" width="7.7109375" style="45" bestFit="1" customWidth="1"/>
    <col min="13381" max="13381" width="8" style="45" bestFit="1" customWidth="1"/>
    <col min="13382" max="13579" width="11.42578125" style="45"/>
    <col min="13580" max="13582" width="2.7109375" style="45" customWidth="1"/>
    <col min="13583" max="13583" width="11.85546875" style="45" customWidth="1"/>
    <col min="13584" max="13584" width="11.42578125" style="45"/>
    <col min="13585" max="13585" width="13.7109375" style="45" customWidth="1"/>
    <col min="13586" max="13586" width="2.7109375" style="45" customWidth="1"/>
    <col min="13587" max="13587" width="9.42578125" style="45" customWidth="1"/>
    <col min="13588" max="13588" width="9.140625" style="45" customWidth="1"/>
    <col min="13589" max="13589" width="4.7109375" style="45" bestFit="1" customWidth="1"/>
    <col min="13590" max="13590" width="8.85546875" style="45" customWidth="1"/>
    <col min="13591" max="13591" width="2.7109375" style="45" customWidth="1"/>
    <col min="13592" max="13592" width="11.42578125" style="45"/>
    <col min="13593" max="13593" width="8.85546875" style="45" customWidth="1"/>
    <col min="13594" max="13595" width="11.42578125" style="45"/>
    <col min="13596" max="13596" width="2.7109375" style="45" customWidth="1"/>
    <col min="13597" max="13628" width="11.42578125" style="45"/>
    <col min="13629" max="13629" width="16.28515625" style="45" customWidth="1"/>
    <col min="13630" max="13630" width="11.42578125" style="45" customWidth="1"/>
    <col min="13631" max="13632" width="11.42578125" style="45"/>
    <col min="13633" max="13633" width="19.28515625" style="45" bestFit="1" customWidth="1"/>
    <col min="13634" max="13634" width="10.28515625" style="45" bestFit="1" customWidth="1"/>
    <col min="13635" max="13635" width="21.42578125" style="45" bestFit="1" customWidth="1"/>
    <col min="13636" max="13636" width="7.7109375" style="45" bestFit="1" customWidth="1"/>
    <col min="13637" max="13637" width="8" style="45" bestFit="1" customWidth="1"/>
    <col min="13638" max="13835" width="11.42578125" style="45"/>
    <col min="13836" max="13838" width="2.7109375" style="45" customWidth="1"/>
    <col min="13839" max="13839" width="11.85546875" style="45" customWidth="1"/>
    <col min="13840" max="13840" width="11.42578125" style="45"/>
    <col min="13841" max="13841" width="13.7109375" style="45" customWidth="1"/>
    <col min="13842" max="13842" width="2.7109375" style="45" customWidth="1"/>
    <col min="13843" max="13843" width="9.42578125" style="45" customWidth="1"/>
    <col min="13844" max="13844" width="9.140625" style="45" customWidth="1"/>
    <col min="13845" max="13845" width="4.7109375" style="45" bestFit="1" customWidth="1"/>
    <col min="13846" max="13846" width="8.85546875" style="45" customWidth="1"/>
    <col min="13847" max="13847" width="2.7109375" style="45" customWidth="1"/>
    <col min="13848" max="13848" width="11.42578125" style="45"/>
    <col min="13849" max="13849" width="8.85546875" style="45" customWidth="1"/>
    <col min="13850" max="13851" width="11.42578125" style="45"/>
    <col min="13852" max="13852" width="2.7109375" style="45" customWidth="1"/>
    <col min="13853" max="13884" width="11.42578125" style="45"/>
    <col min="13885" max="13885" width="16.28515625" style="45" customWidth="1"/>
    <col min="13886" max="13886" width="11.42578125" style="45" customWidth="1"/>
    <col min="13887" max="13888" width="11.42578125" style="45"/>
    <col min="13889" max="13889" width="19.28515625" style="45" bestFit="1" customWidth="1"/>
    <col min="13890" max="13890" width="10.28515625" style="45" bestFit="1" customWidth="1"/>
    <col min="13891" max="13891" width="21.42578125" style="45" bestFit="1" customWidth="1"/>
    <col min="13892" max="13892" width="7.7109375" style="45" bestFit="1" customWidth="1"/>
    <col min="13893" max="13893" width="8" style="45" bestFit="1" customWidth="1"/>
    <col min="13894" max="14091" width="11.42578125" style="45"/>
    <col min="14092" max="14094" width="2.7109375" style="45" customWidth="1"/>
    <col min="14095" max="14095" width="11.85546875" style="45" customWidth="1"/>
    <col min="14096" max="14096" width="11.42578125" style="45"/>
    <col min="14097" max="14097" width="13.7109375" style="45" customWidth="1"/>
    <col min="14098" max="14098" width="2.7109375" style="45" customWidth="1"/>
    <col min="14099" max="14099" width="9.42578125" style="45" customWidth="1"/>
    <col min="14100" max="14100" width="9.140625" style="45" customWidth="1"/>
    <col min="14101" max="14101" width="4.7109375" style="45" bestFit="1" customWidth="1"/>
    <col min="14102" max="14102" width="8.85546875" style="45" customWidth="1"/>
    <col min="14103" max="14103" width="2.7109375" style="45" customWidth="1"/>
    <col min="14104" max="14104" width="11.42578125" style="45"/>
    <col min="14105" max="14105" width="8.85546875" style="45" customWidth="1"/>
    <col min="14106" max="14107" width="11.42578125" style="45"/>
    <col min="14108" max="14108" width="2.7109375" style="45" customWidth="1"/>
    <col min="14109" max="14140" width="11.42578125" style="45"/>
    <col min="14141" max="14141" width="16.28515625" style="45" customWidth="1"/>
    <col min="14142" max="14142" width="11.42578125" style="45" customWidth="1"/>
    <col min="14143" max="14144" width="11.42578125" style="45"/>
    <col min="14145" max="14145" width="19.28515625" style="45" bestFit="1" customWidth="1"/>
    <col min="14146" max="14146" width="10.28515625" style="45" bestFit="1" customWidth="1"/>
    <col min="14147" max="14147" width="21.42578125" style="45" bestFit="1" customWidth="1"/>
    <col min="14148" max="14148" width="7.7109375" style="45" bestFit="1" customWidth="1"/>
    <col min="14149" max="14149" width="8" style="45" bestFit="1" customWidth="1"/>
    <col min="14150" max="14347" width="11.42578125" style="45"/>
    <col min="14348" max="14350" width="2.7109375" style="45" customWidth="1"/>
    <col min="14351" max="14351" width="11.85546875" style="45" customWidth="1"/>
    <col min="14352" max="14352" width="11.42578125" style="45"/>
    <col min="14353" max="14353" width="13.7109375" style="45" customWidth="1"/>
    <col min="14354" max="14354" width="2.7109375" style="45" customWidth="1"/>
    <col min="14355" max="14355" width="9.42578125" style="45" customWidth="1"/>
    <col min="14356" max="14356" width="9.140625" style="45" customWidth="1"/>
    <col min="14357" max="14357" width="4.7109375" style="45" bestFit="1" customWidth="1"/>
    <col min="14358" max="14358" width="8.85546875" style="45" customWidth="1"/>
    <col min="14359" max="14359" width="2.7109375" style="45" customWidth="1"/>
    <col min="14360" max="14360" width="11.42578125" style="45"/>
    <col min="14361" max="14361" width="8.85546875" style="45" customWidth="1"/>
    <col min="14362" max="14363" width="11.42578125" style="45"/>
    <col min="14364" max="14364" width="2.7109375" style="45" customWidth="1"/>
    <col min="14365" max="14396" width="11.42578125" style="45"/>
    <col min="14397" max="14397" width="16.28515625" style="45" customWidth="1"/>
    <col min="14398" max="14398" width="11.42578125" style="45" customWidth="1"/>
    <col min="14399" max="14400" width="11.42578125" style="45"/>
    <col min="14401" max="14401" width="19.28515625" style="45" bestFit="1" customWidth="1"/>
    <col min="14402" max="14402" width="10.28515625" style="45" bestFit="1" customWidth="1"/>
    <col min="14403" max="14403" width="21.42578125" style="45" bestFit="1" customWidth="1"/>
    <col min="14404" max="14404" width="7.7109375" style="45" bestFit="1" customWidth="1"/>
    <col min="14405" max="14405" width="8" style="45" bestFit="1" customWidth="1"/>
    <col min="14406" max="14603" width="11.42578125" style="45"/>
    <col min="14604" max="14606" width="2.7109375" style="45" customWidth="1"/>
    <col min="14607" max="14607" width="11.85546875" style="45" customWidth="1"/>
    <col min="14608" max="14608" width="11.42578125" style="45"/>
    <col min="14609" max="14609" width="13.7109375" style="45" customWidth="1"/>
    <col min="14610" max="14610" width="2.7109375" style="45" customWidth="1"/>
    <col min="14611" max="14611" width="9.42578125" style="45" customWidth="1"/>
    <col min="14612" max="14612" width="9.140625" style="45" customWidth="1"/>
    <col min="14613" max="14613" width="4.7109375" style="45" bestFit="1" customWidth="1"/>
    <col min="14614" max="14614" width="8.85546875" style="45" customWidth="1"/>
    <col min="14615" max="14615" width="2.7109375" style="45" customWidth="1"/>
    <col min="14616" max="14616" width="11.42578125" style="45"/>
    <col min="14617" max="14617" width="8.85546875" style="45" customWidth="1"/>
    <col min="14618" max="14619" width="11.42578125" style="45"/>
    <col min="14620" max="14620" width="2.7109375" style="45" customWidth="1"/>
    <col min="14621" max="14652" width="11.42578125" style="45"/>
    <col min="14653" max="14653" width="16.28515625" style="45" customWidth="1"/>
    <col min="14654" max="14654" width="11.42578125" style="45" customWidth="1"/>
    <col min="14655" max="14656" width="11.42578125" style="45"/>
    <col min="14657" max="14657" width="19.28515625" style="45" bestFit="1" customWidth="1"/>
    <col min="14658" max="14658" width="10.28515625" style="45" bestFit="1" customWidth="1"/>
    <col min="14659" max="14659" width="21.42578125" style="45" bestFit="1" customWidth="1"/>
    <col min="14660" max="14660" width="7.7109375" style="45" bestFit="1" customWidth="1"/>
    <col min="14661" max="14661" width="8" style="45" bestFit="1" customWidth="1"/>
    <col min="14662" max="14859" width="11.42578125" style="45"/>
    <col min="14860" max="14862" width="2.7109375" style="45" customWidth="1"/>
    <col min="14863" max="14863" width="11.85546875" style="45" customWidth="1"/>
    <col min="14864" max="14864" width="11.42578125" style="45"/>
    <col min="14865" max="14865" width="13.7109375" style="45" customWidth="1"/>
    <col min="14866" max="14866" width="2.7109375" style="45" customWidth="1"/>
    <col min="14867" max="14867" width="9.42578125" style="45" customWidth="1"/>
    <col min="14868" max="14868" width="9.140625" style="45" customWidth="1"/>
    <col min="14869" max="14869" width="4.7109375" style="45" bestFit="1" customWidth="1"/>
    <col min="14870" max="14870" width="8.85546875" style="45" customWidth="1"/>
    <col min="14871" max="14871" width="2.7109375" style="45" customWidth="1"/>
    <col min="14872" max="14872" width="11.42578125" style="45"/>
    <col min="14873" max="14873" width="8.85546875" style="45" customWidth="1"/>
    <col min="14874" max="14875" width="11.42578125" style="45"/>
    <col min="14876" max="14876" width="2.7109375" style="45" customWidth="1"/>
    <col min="14877" max="14908" width="11.42578125" style="45"/>
    <col min="14909" max="14909" width="16.28515625" style="45" customWidth="1"/>
    <col min="14910" max="14910" width="11.42578125" style="45" customWidth="1"/>
    <col min="14911" max="14912" width="11.42578125" style="45"/>
    <col min="14913" max="14913" width="19.28515625" style="45" bestFit="1" customWidth="1"/>
    <col min="14914" max="14914" width="10.28515625" style="45" bestFit="1" customWidth="1"/>
    <col min="14915" max="14915" width="21.42578125" style="45" bestFit="1" customWidth="1"/>
    <col min="14916" max="14916" width="7.7109375" style="45" bestFit="1" customWidth="1"/>
    <col min="14917" max="14917" width="8" style="45" bestFit="1" customWidth="1"/>
    <col min="14918" max="15115" width="11.42578125" style="45"/>
    <col min="15116" max="15118" width="2.7109375" style="45" customWidth="1"/>
    <col min="15119" max="15119" width="11.85546875" style="45" customWidth="1"/>
    <col min="15120" max="15120" width="11.42578125" style="45"/>
    <col min="15121" max="15121" width="13.7109375" style="45" customWidth="1"/>
    <col min="15122" max="15122" width="2.7109375" style="45" customWidth="1"/>
    <col min="15123" max="15123" width="9.42578125" style="45" customWidth="1"/>
    <col min="15124" max="15124" width="9.140625" style="45" customWidth="1"/>
    <col min="15125" max="15125" width="4.7109375" style="45" bestFit="1" customWidth="1"/>
    <col min="15126" max="15126" width="8.85546875" style="45" customWidth="1"/>
    <col min="15127" max="15127" width="2.7109375" style="45" customWidth="1"/>
    <col min="15128" max="15128" width="11.42578125" style="45"/>
    <col min="15129" max="15129" width="8.85546875" style="45" customWidth="1"/>
    <col min="15130" max="15131" width="11.42578125" style="45"/>
    <col min="15132" max="15132" width="2.7109375" style="45" customWidth="1"/>
    <col min="15133" max="15164" width="11.42578125" style="45"/>
    <col min="15165" max="15165" width="16.28515625" style="45" customWidth="1"/>
    <col min="15166" max="15166" width="11.42578125" style="45" customWidth="1"/>
    <col min="15167" max="15168" width="11.42578125" style="45"/>
    <col min="15169" max="15169" width="19.28515625" style="45" bestFit="1" customWidth="1"/>
    <col min="15170" max="15170" width="10.28515625" style="45" bestFit="1" customWidth="1"/>
    <col min="15171" max="15171" width="21.42578125" style="45" bestFit="1" customWidth="1"/>
    <col min="15172" max="15172" width="7.7109375" style="45" bestFit="1" customWidth="1"/>
    <col min="15173" max="15173" width="8" style="45" bestFit="1" customWidth="1"/>
    <col min="15174" max="15371" width="11.42578125" style="45"/>
    <col min="15372" max="15374" width="2.7109375" style="45" customWidth="1"/>
    <col min="15375" max="15375" width="11.85546875" style="45" customWidth="1"/>
    <col min="15376" max="15376" width="11.42578125" style="45"/>
    <col min="15377" max="15377" width="13.7109375" style="45" customWidth="1"/>
    <col min="15378" max="15378" width="2.7109375" style="45" customWidth="1"/>
    <col min="15379" max="15379" width="9.42578125" style="45" customWidth="1"/>
    <col min="15380" max="15380" width="9.140625" style="45" customWidth="1"/>
    <col min="15381" max="15381" width="4.7109375" style="45" bestFit="1" customWidth="1"/>
    <col min="15382" max="15382" width="8.85546875" style="45" customWidth="1"/>
    <col min="15383" max="15383" width="2.7109375" style="45" customWidth="1"/>
    <col min="15384" max="15384" width="11.42578125" style="45"/>
    <col min="15385" max="15385" width="8.85546875" style="45" customWidth="1"/>
    <col min="15386" max="15387" width="11.42578125" style="45"/>
    <col min="15388" max="15388" width="2.7109375" style="45" customWidth="1"/>
    <col min="15389" max="15420" width="11.42578125" style="45"/>
    <col min="15421" max="15421" width="16.28515625" style="45" customWidth="1"/>
    <col min="15422" max="15422" width="11.42578125" style="45" customWidth="1"/>
    <col min="15423" max="15424" width="11.42578125" style="45"/>
    <col min="15425" max="15425" width="19.28515625" style="45" bestFit="1" customWidth="1"/>
    <col min="15426" max="15426" width="10.28515625" style="45" bestFit="1" customWidth="1"/>
    <col min="15427" max="15427" width="21.42578125" style="45" bestFit="1" customWidth="1"/>
    <col min="15428" max="15428" width="7.7109375" style="45" bestFit="1" customWidth="1"/>
    <col min="15429" max="15429" width="8" style="45" bestFit="1" customWidth="1"/>
    <col min="15430" max="15627" width="11.42578125" style="45"/>
    <col min="15628" max="15630" width="2.7109375" style="45" customWidth="1"/>
    <col min="15631" max="15631" width="11.85546875" style="45" customWidth="1"/>
    <col min="15632" max="15632" width="11.42578125" style="45"/>
    <col min="15633" max="15633" width="13.7109375" style="45" customWidth="1"/>
    <col min="15634" max="15634" width="2.7109375" style="45" customWidth="1"/>
    <col min="15635" max="15635" width="9.42578125" style="45" customWidth="1"/>
    <col min="15636" max="15636" width="9.140625" style="45" customWidth="1"/>
    <col min="15637" max="15637" width="4.7109375" style="45" bestFit="1" customWidth="1"/>
    <col min="15638" max="15638" width="8.85546875" style="45" customWidth="1"/>
    <col min="15639" max="15639" width="2.7109375" style="45" customWidth="1"/>
    <col min="15640" max="15640" width="11.42578125" style="45"/>
    <col min="15641" max="15641" width="8.85546875" style="45" customWidth="1"/>
    <col min="15642" max="15643" width="11.42578125" style="45"/>
    <col min="15644" max="15644" width="2.7109375" style="45" customWidth="1"/>
    <col min="15645" max="15676" width="11.42578125" style="45"/>
    <col min="15677" max="15677" width="16.28515625" style="45" customWidth="1"/>
    <col min="15678" max="15678" width="11.42578125" style="45" customWidth="1"/>
    <col min="15679" max="15680" width="11.42578125" style="45"/>
    <col min="15681" max="15681" width="19.28515625" style="45" bestFit="1" customWidth="1"/>
    <col min="15682" max="15682" width="10.28515625" style="45" bestFit="1" customWidth="1"/>
    <col min="15683" max="15683" width="21.42578125" style="45" bestFit="1" customWidth="1"/>
    <col min="15684" max="15684" width="7.7109375" style="45" bestFit="1" customWidth="1"/>
    <col min="15685" max="15685" width="8" style="45" bestFit="1" customWidth="1"/>
    <col min="15686" max="15883" width="11.42578125" style="45"/>
    <col min="15884" max="15886" width="2.7109375" style="45" customWidth="1"/>
    <col min="15887" max="15887" width="11.85546875" style="45" customWidth="1"/>
    <col min="15888" max="15888" width="11.42578125" style="45"/>
    <col min="15889" max="15889" width="13.7109375" style="45" customWidth="1"/>
    <col min="15890" max="15890" width="2.7109375" style="45" customWidth="1"/>
    <col min="15891" max="15891" width="9.42578125" style="45" customWidth="1"/>
    <col min="15892" max="15892" width="9.140625" style="45" customWidth="1"/>
    <col min="15893" max="15893" width="4.7109375" style="45" bestFit="1" customWidth="1"/>
    <col min="15894" max="15894" width="8.85546875" style="45" customWidth="1"/>
    <col min="15895" max="15895" width="2.7109375" style="45" customWidth="1"/>
    <col min="15896" max="15896" width="11.42578125" style="45"/>
    <col min="15897" max="15897" width="8.85546875" style="45" customWidth="1"/>
    <col min="15898" max="15899" width="11.42578125" style="45"/>
    <col min="15900" max="15900" width="2.7109375" style="45" customWidth="1"/>
    <col min="15901" max="15932" width="11.42578125" style="45"/>
    <col min="15933" max="15933" width="16.28515625" style="45" customWidth="1"/>
    <col min="15934" max="15934" width="11.42578125" style="45" customWidth="1"/>
    <col min="15935" max="15936" width="11.42578125" style="45"/>
    <col min="15937" max="15937" width="19.28515625" style="45" bestFit="1" customWidth="1"/>
    <col min="15938" max="15938" width="10.28515625" style="45" bestFit="1" customWidth="1"/>
    <col min="15939" max="15939" width="21.42578125" style="45" bestFit="1" customWidth="1"/>
    <col min="15940" max="15940" width="7.7109375" style="45" bestFit="1" customWidth="1"/>
    <col min="15941" max="15941" width="8" style="45" bestFit="1" customWidth="1"/>
    <col min="15942" max="16384" width="11.42578125" style="45"/>
  </cols>
  <sheetData>
    <row r="1" spans="1:48" hidden="1" x14ac:dyDescent="0.2">
      <c r="A1" s="44"/>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09"/>
      <c r="AG1" s="409"/>
      <c r="AH1" s="409"/>
      <c r="AI1" s="409"/>
      <c r="AJ1" s="409"/>
      <c r="AK1" s="409"/>
      <c r="AL1" s="409"/>
      <c r="AM1" s="409"/>
      <c r="AN1" s="409"/>
      <c r="AO1" s="409"/>
      <c r="AP1" s="409"/>
      <c r="AQ1" s="409"/>
      <c r="AR1" s="409"/>
      <c r="AS1" s="409"/>
      <c r="AT1" s="409"/>
      <c r="AU1" s="409"/>
      <c r="AV1" s="409"/>
    </row>
    <row r="2" spans="1:48" hidden="1" x14ac:dyDescent="0.2">
      <c r="A2" s="44"/>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09"/>
      <c r="AG2" s="409"/>
      <c r="AH2" s="409"/>
      <c r="AI2" s="409"/>
      <c r="AJ2" s="409"/>
      <c r="AK2" s="409"/>
      <c r="AL2" s="409"/>
      <c r="AM2" s="409"/>
      <c r="AN2" s="409"/>
      <c r="AO2" s="409"/>
      <c r="AP2" s="409"/>
      <c r="AQ2" s="409"/>
      <c r="AR2" s="409"/>
      <c r="AS2" s="409"/>
      <c r="AT2" s="409"/>
      <c r="AU2" s="409"/>
      <c r="AV2" s="409"/>
    </row>
    <row r="3" spans="1:48" ht="13.5" thickBot="1" x14ac:dyDescent="0.25">
      <c r="A3" s="44"/>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09"/>
      <c r="AG3" s="409"/>
      <c r="AH3" s="409"/>
      <c r="AI3" s="409"/>
      <c r="AJ3" s="409"/>
      <c r="AK3" s="409"/>
      <c r="AL3" s="409"/>
      <c r="AM3" s="409"/>
      <c r="AN3" s="409"/>
      <c r="AO3" s="409"/>
      <c r="AP3" s="409"/>
      <c r="AQ3" s="409"/>
      <c r="AR3" s="409"/>
      <c r="AS3" s="409"/>
      <c r="AT3" s="409"/>
      <c r="AU3" s="409"/>
      <c r="AV3" s="409"/>
    </row>
    <row r="4" spans="1:48" ht="14.25" thickTop="1" thickBot="1" x14ac:dyDescent="0.25">
      <c r="A4" s="44"/>
      <c r="B4" s="44"/>
      <c r="C4" s="46"/>
      <c r="D4" s="47"/>
      <c r="E4" s="47"/>
      <c r="F4" s="47"/>
      <c r="G4" s="47"/>
      <c r="H4" s="47"/>
      <c r="I4" s="47"/>
      <c r="J4" s="47"/>
      <c r="K4" s="47"/>
      <c r="L4" s="47"/>
      <c r="M4" s="47"/>
      <c r="N4" s="47"/>
      <c r="O4" s="47"/>
      <c r="P4" s="47"/>
      <c r="Q4" s="48"/>
      <c r="R4" s="44"/>
      <c r="S4" s="44"/>
      <c r="T4" s="44"/>
      <c r="U4" s="44"/>
      <c r="V4" s="44"/>
      <c r="W4" s="44"/>
      <c r="X4" s="44"/>
      <c r="Y4" s="44"/>
      <c r="Z4" s="44"/>
      <c r="AA4" s="44"/>
      <c r="AB4" s="44"/>
      <c r="AC4" s="44"/>
      <c r="AD4" s="44"/>
      <c r="AE4" s="44"/>
      <c r="AF4" s="409"/>
      <c r="AG4" s="409"/>
      <c r="AH4" s="409"/>
      <c r="AI4" s="409"/>
      <c r="AJ4" s="409"/>
      <c r="AK4" s="409"/>
      <c r="AL4" s="409"/>
      <c r="AM4" s="409"/>
      <c r="AN4" s="409"/>
      <c r="AO4" s="409"/>
      <c r="AP4" s="409"/>
      <c r="AQ4" s="409"/>
      <c r="AR4" s="409"/>
      <c r="AS4" s="409"/>
      <c r="AT4" s="409"/>
      <c r="AU4" s="409"/>
      <c r="AV4" s="409"/>
    </row>
    <row r="5" spans="1:48" ht="19.5" thickTop="1" thickBot="1" x14ac:dyDescent="0.25">
      <c r="A5" s="44"/>
      <c r="B5" s="44"/>
      <c r="C5" s="49"/>
      <c r="D5" s="652" t="s">
        <v>1167</v>
      </c>
      <c r="E5" s="653"/>
      <c r="F5" s="653"/>
      <c r="G5" s="653"/>
      <c r="H5" s="653"/>
      <c r="I5" s="653"/>
      <c r="J5" s="653"/>
      <c r="K5" s="653"/>
      <c r="L5" s="653"/>
      <c r="M5" s="653"/>
      <c r="N5" s="653"/>
      <c r="O5" s="653"/>
      <c r="P5" s="654"/>
      <c r="Q5" s="50"/>
      <c r="R5" s="44"/>
      <c r="S5" s="44"/>
      <c r="T5" s="44"/>
      <c r="U5" s="44"/>
      <c r="V5" s="44"/>
      <c r="W5" s="44"/>
      <c r="X5" s="44"/>
      <c r="Y5" s="44"/>
      <c r="Z5" s="44"/>
      <c r="AA5" s="44"/>
      <c r="AB5" s="44"/>
      <c r="AC5" s="44"/>
      <c r="AD5" s="44"/>
      <c r="AE5" s="44"/>
      <c r="AF5" s="409"/>
      <c r="AG5" s="409"/>
      <c r="AH5" s="409"/>
      <c r="AI5" s="409"/>
      <c r="AJ5" s="409"/>
      <c r="AK5" s="409"/>
      <c r="AL5" s="409"/>
      <c r="AM5" s="409"/>
      <c r="AN5" s="409"/>
      <c r="AO5" s="409"/>
      <c r="AP5" s="409"/>
      <c r="AQ5" s="409"/>
      <c r="AR5" s="409"/>
      <c r="AS5" s="409"/>
      <c r="AT5" s="409"/>
      <c r="AU5" s="409"/>
      <c r="AV5" s="409"/>
    </row>
    <row r="6" spans="1:48" ht="14.25" thickTop="1" thickBot="1" x14ac:dyDescent="0.25">
      <c r="A6" s="44"/>
      <c r="B6" s="44"/>
      <c r="C6" s="49"/>
      <c r="D6" s="51"/>
      <c r="E6" s="51"/>
      <c r="F6" s="51"/>
      <c r="G6" s="51"/>
      <c r="H6" s="51"/>
      <c r="I6" s="51"/>
      <c r="J6" s="51"/>
      <c r="K6" s="51"/>
      <c r="L6" s="51"/>
      <c r="M6" s="51"/>
      <c r="N6" s="51"/>
      <c r="O6" s="51"/>
      <c r="P6" s="51"/>
      <c r="Q6" s="52"/>
      <c r="R6" s="44"/>
      <c r="S6" s="44"/>
      <c r="T6" s="44"/>
      <c r="U6" s="44"/>
      <c r="V6" s="44"/>
      <c r="W6" s="44"/>
      <c r="X6" s="44"/>
      <c r="Y6" s="44"/>
      <c r="Z6" s="44"/>
      <c r="AA6" s="44"/>
      <c r="AB6" s="44"/>
      <c r="AC6" s="44"/>
      <c r="AD6" s="44"/>
      <c r="AE6" s="44"/>
      <c r="AF6" s="409"/>
      <c r="AG6" s="409"/>
      <c r="AH6" s="409"/>
      <c r="AI6" s="409"/>
      <c r="AJ6" s="409"/>
      <c r="AK6" s="409"/>
      <c r="AL6" s="409"/>
      <c r="AM6" s="409"/>
      <c r="AN6" s="409"/>
      <c r="AO6" s="409"/>
      <c r="AP6" s="409"/>
      <c r="AQ6" s="409"/>
      <c r="AR6" s="409"/>
      <c r="AS6" s="409"/>
      <c r="AT6" s="409"/>
      <c r="AU6" s="409"/>
      <c r="AV6" s="409"/>
    </row>
    <row r="7" spans="1:48" ht="13.5" thickTop="1" x14ac:dyDescent="0.2">
      <c r="A7" s="44"/>
      <c r="B7" s="44"/>
      <c r="C7" s="53"/>
      <c r="D7" s="54"/>
      <c r="E7" s="54"/>
      <c r="F7" s="54"/>
      <c r="G7" s="54"/>
      <c r="H7" s="54"/>
      <c r="I7" s="54"/>
      <c r="J7" s="54"/>
      <c r="K7" s="54"/>
      <c r="L7" s="54"/>
      <c r="M7" s="54"/>
      <c r="N7" s="54"/>
      <c r="O7" s="54"/>
      <c r="P7" s="54"/>
      <c r="Q7" s="55"/>
      <c r="R7" s="44"/>
      <c r="S7" s="44"/>
      <c r="T7" s="44"/>
      <c r="U7" s="44"/>
      <c r="V7" s="44"/>
      <c r="W7" s="44"/>
      <c r="X7" s="44"/>
      <c r="Y7" s="44"/>
      <c r="Z7" s="44"/>
      <c r="AA7" s="44"/>
      <c r="AB7" s="44"/>
      <c r="AC7" s="44"/>
      <c r="AD7" s="44"/>
      <c r="AE7" s="44"/>
      <c r="AF7" s="409"/>
      <c r="AG7" s="409"/>
      <c r="AH7" s="409"/>
      <c r="AI7" s="409"/>
      <c r="AJ7" s="409"/>
      <c r="AK7" s="409"/>
      <c r="AL7" s="409"/>
      <c r="AM7" s="409"/>
      <c r="AN7" s="409"/>
      <c r="AO7" s="409"/>
      <c r="AP7" s="409"/>
      <c r="AQ7" s="409"/>
      <c r="AR7" s="409"/>
      <c r="AS7" s="409"/>
      <c r="AT7" s="409"/>
      <c r="AU7" s="409"/>
      <c r="AV7" s="409"/>
    </row>
    <row r="8" spans="1:48" ht="15" x14ac:dyDescent="0.2">
      <c r="A8" s="44"/>
      <c r="B8" s="44"/>
      <c r="C8" s="56"/>
      <c r="D8" s="57" t="s">
        <v>844</v>
      </c>
      <c r="E8" s="58"/>
      <c r="F8" s="58"/>
      <c r="G8" s="58"/>
      <c r="H8" s="58"/>
      <c r="I8" s="58"/>
      <c r="J8" s="58"/>
      <c r="K8" s="58"/>
      <c r="L8" s="58"/>
      <c r="M8" s="58"/>
      <c r="N8" s="655">
        <f ca="1">TODAY()</f>
        <v>43941</v>
      </c>
      <c r="O8" s="656"/>
      <c r="P8" s="58"/>
      <c r="Q8" s="59"/>
      <c r="R8" s="44"/>
      <c r="S8" s="44"/>
      <c r="T8" s="44"/>
      <c r="U8" s="44"/>
      <c r="V8" s="44"/>
      <c r="W8" s="44"/>
      <c r="X8" s="44"/>
      <c r="Y8" s="44"/>
      <c r="Z8" s="44"/>
      <c r="AA8" s="44"/>
      <c r="AB8" s="44"/>
      <c r="AC8" s="44"/>
      <c r="AD8" s="44"/>
      <c r="AE8" s="44"/>
      <c r="AF8" s="409"/>
      <c r="AG8" s="409"/>
      <c r="AH8" s="409"/>
      <c r="AI8" s="409"/>
      <c r="AJ8" s="409"/>
      <c r="AK8" s="409"/>
      <c r="AL8" s="409"/>
      <c r="AM8" s="409"/>
      <c r="AN8" s="409"/>
      <c r="AO8" s="409"/>
      <c r="AP8" s="409"/>
      <c r="AQ8" s="409"/>
      <c r="AR8" s="409"/>
      <c r="AS8" s="409"/>
      <c r="AT8" s="409"/>
      <c r="AU8" s="409"/>
      <c r="AV8" s="409"/>
    </row>
    <row r="9" spans="1:48" ht="13.5" thickBot="1" x14ac:dyDescent="0.25">
      <c r="A9" s="44"/>
      <c r="B9" s="44"/>
      <c r="C9" s="56"/>
      <c r="D9" s="58"/>
      <c r="E9" s="58"/>
      <c r="F9" s="58"/>
      <c r="G9" s="58"/>
      <c r="H9" s="58"/>
      <c r="I9" s="58"/>
      <c r="J9" s="58"/>
      <c r="K9" s="58"/>
      <c r="L9" s="58"/>
      <c r="M9" s="58"/>
      <c r="N9" s="58"/>
      <c r="O9" s="58"/>
      <c r="P9" s="58"/>
      <c r="Q9" s="59"/>
      <c r="R9" s="44"/>
      <c r="S9" s="44"/>
      <c r="T9" s="44"/>
      <c r="U9" s="44"/>
      <c r="V9" s="44"/>
      <c r="W9" s="44"/>
      <c r="X9" s="44"/>
      <c r="Y9" s="44"/>
      <c r="Z9" s="44"/>
      <c r="AA9" s="44"/>
      <c r="AB9" s="44"/>
      <c r="AC9" s="44"/>
      <c r="AD9" s="44"/>
      <c r="AE9" s="44"/>
      <c r="AF9" s="409"/>
      <c r="AG9" s="409"/>
      <c r="AH9" s="409"/>
      <c r="AI9" s="409"/>
      <c r="AJ9" s="409"/>
      <c r="AK9" s="409"/>
      <c r="AL9" s="409"/>
      <c r="AM9" s="409"/>
      <c r="AN9" s="409"/>
      <c r="AO9" s="409"/>
      <c r="AP9" s="409"/>
      <c r="AQ9" s="409"/>
      <c r="AR9" s="409"/>
      <c r="AS9" s="409"/>
      <c r="AT9" s="409"/>
      <c r="AU9" s="409"/>
      <c r="AV9" s="409"/>
    </row>
    <row r="10" spans="1:48" ht="13.5" thickBot="1" x14ac:dyDescent="0.25">
      <c r="A10" s="44"/>
      <c r="B10" s="44"/>
      <c r="C10" s="56"/>
      <c r="D10" s="58" t="s">
        <v>476</v>
      </c>
      <c r="E10" s="657"/>
      <c r="F10" s="658"/>
      <c r="G10" s="658"/>
      <c r="H10" s="658"/>
      <c r="I10" s="659"/>
      <c r="J10" s="58"/>
      <c r="K10" s="58"/>
      <c r="L10" s="58"/>
      <c r="M10" s="58"/>
      <c r="N10" s="58" t="s">
        <v>477</v>
      </c>
      <c r="O10" s="660"/>
      <c r="P10" s="661"/>
      <c r="Q10" s="59"/>
      <c r="R10" s="44"/>
      <c r="S10" s="44"/>
      <c r="T10" s="44"/>
      <c r="U10" s="44"/>
      <c r="V10" s="44"/>
      <c r="W10" s="44"/>
      <c r="X10" s="44"/>
      <c r="Y10" s="44"/>
      <c r="Z10" s="44"/>
      <c r="AA10" s="44"/>
      <c r="AB10" s="44"/>
      <c r="AC10" s="44"/>
      <c r="AD10" s="44"/>
      <c r="AE10" s="44"/>
      <c r="AF10" s="409"/>
      <c r="AG10" s="409"/>
      <c r="AH10" s="409"/>
      <c r="AI10" s="409"/>
      <c r="AJ10" s="409"/>
      <c r="AK10" s="409"/>
      <c r="AL10" s="409"/>
      <c r="AM10" s="409"/>
      <c r="AN10" s="409"/>
      <c r="AO10" s="409"/>
      <c r="AP10" s="409"/>
      <c r="AQ10" s="409"/>
      <c r="AR10" s="409"/>
      <c r="AS10" s="409"/>
      <c r="AT10" s="409"/>
      <c r="AU10" s="409"/>
      <c r="AV10" s="409"/>
    </row>
    <row r="11" spans="1:48" ht="13.5" thickBot="1" x14ac:dyDescent="0.25">
      <c r="A11" s="44"/>
      <c r="B11" s="44"/>
      <c r="C11" s="56"/>
      <c r="D11" s="58"/>
      <c r="E11" s="58"/>
      <c r="F11" s="58"/>
      <c r="G11" s="58"/>
      <c r="H11" s="58"/>
      <c r="I11" s="58"/>
      <c r="J11" s="58"/>
      <c r="K11" s="58"/>
      <c r="L11" s="58"/>
      <c r="M11" s="58"/>
      <c r="N11" s="58"/>
      <c r="O11" s="58"/>
      <c r="P11" s="58"/>
      <c r="Q11" s="59"/>
      <c r="R11" s="44"/>
      <c r="S11" s="44"/>
      <c r="T11" s="44"/>
      <c r="U11" s="44"/>
      <c r="V11" s="44"/>
      <c r="W11" s="44"/>
      <c r="X11" s="44"/>
      <c r="Y11" s="44"/>
      <c r="Z11" s="44"/>
      <c r="AA11" s="44"/>
      <c r="AB11" s="44"/>
      <c r="AC11" s="44"/>
      <c r="AD11" s="44"/>
      <c r="AE11" s="44"/>
      <c r="AF11" s="409"/>
      <c r="AG11" s="409"/>
      <c r="AH11" s="409"/>
      <c r="AI11" s="409"/>
      <c r="AJ11" s="409"/>
      <c r="AK11" s="409"/>
      <c r="AL11" s="409"/>
      <c r="AM11" s="409"/>
      <c r="AN11" s="409"/>
      <c r="AO11" s="409"/>
      <c r="AP11" s="409"/>
      <c r="AQ11" s="409"/>
      <c r="AR11" s="409"/>
      <c r="AS11" s="409"/>
      <c r="AT11" s="409"/>
      <c r="AU11" s="409"/>
      <c r="AV11" s="409"/>
    </row>
    <row r="12" spans="1:48" ht="13.5" thickBot="1" x14ac:dyDescent="0.25">
      <c r="A12" s="44"/>
      <c r="B12" s="44"/>
      <c r="C12" s="56"/>
      <c r="D12" s="58" t="s">
        <v>480</v>
      </c>
      <c r="E12" s="657"/>
      <c r="F12" s="658"/>
      <c r="G12" s="658"/>
      <c r="H12" s="658"/>
      <c r="I12" s="658"/>
      <c r="J12" s="658"/>
      <c r="K12" s="658"/>
      <c r="L12" s="659"/>
      <c r="M12" s="58"/>
      <c r="N12" s="58" t="s">
        <v>481</v>
      </c>
      <c r="O12" s="660"/>
      <c r="P12" s="661"/>
      <c r="Q12" s="59"/>
      <c r="R12" s="44"/>
      <c r="S12" s="44"/>
      <c r="T12" s="44"/>
      <c r="U12" s="44"/>
      <c r="V12" s="44"/>
      <c r="W12" s="44"/>
      <c r="X12" s="44"/>
      <c r="Y12" s="44"/>
      <c r="Z12" s="44"/>
      <c r="AA12" s="44"/>
      <c r="AB12" s="44"/>
      <c r="AC12" s="44"/>
      <c r="AD12" s="44"/>
      <c r="AE12" s="44"/>
      <c r="AF12" s="409"/>
      <c r="AG12" s="409"/>
      <c r="AH12" s="409"/>
      <c r="AI12" s="409"/>
      <c r="AJ12" s="409"/>
      <c r="AK12" s="409"/>
      <c r="AL12" s="409"/>
      <c r="AM12" s="409"/>
      <c r="AN12" s="409"/>
      <c r="AO12" s="409"/>
      <c r="AP12" s="409"/>
      <c r="AQ12" s="409"/>
      <c r="AR12" s="409"/>
      <c r="AS12" s="409"/>
      <c r="AT12" s="409"/>
      <c r="AU12" s="409"/>
      <c r="AV12" s="409"/>
    </row>
    <row r="13" spans="1:48" ht="13.5" thickBot="1" x14ac:dyDescent="0.25">
      <c r="A13" s="44"/>
      <c r="B13" s="44"/>
      <c r="C13" s="56"/>
      <c r="D13" s="58"/>
      <c r="E13" s="58"/>
      <c r="F13" s="58"/>
      <c r="G13" s="58"/>
      <c r="H13" s="58"/>
      <c r="I13" s="58"/>
      <c r="J13" s="58"/>
      <c r="K13" s="58"/>
      <c r="L13" s="58"/>
      <c r="M13" s="58"/>
      <c r="N13" s="58"/>
      <c r="O13" s="58"/>
      <c r="P13" s="58"/>
      <c r="Q13" s="59"/>
      <c r="R13" s="44"/>
      <c r="S13" s="44"/>
      <c r="T13" s="44"/>
      <c r="U13" s="44"/>
      <c r="V13" s="44"/>
      <c r="W13" s="44"/>
      <c r="X13" s="44"/>
      <c r="Y13" s="44"/>
      <c r="Z13" s="44"/>
      <c r="AA13" s="44"/>
      <c r="AB13" s="44"/>
      <c r="AC13" s="44"/>
      <c r="AD13" s="44"/>
      <c r="AE13" s="44"/>
      <c r="AF13" s="409"/>
      <c r="AG13" s="409"/>
      <c r="AH13" s="409"/>
      <c r="AI13" s="409"/>
      <c r="AJ13" s="409"/>
      <c r="AK13" s="409"/>
      <c r="AL13" s="409"/>
      <c r="AM13" s="409"/>
      <c r="AN13" s="409"/>
      <c r="AO13" s="409"/>
      <c r="AP13" s="409"/>
      <c r="AQ13" s="409"/>
      <c r="AR13" s="409"/>
      <c r="AS13" s="409"/>
      <c r="AT13" s="409"/>
      <c r="AU13" s="409"/>
      <c r="AV13" s="409"/>
    </row>
    <row r="14" spans="1:48" ht="13.5" thickBot="1" x14ac:dyDescent="0.25">
      <c r="A14" s="44"/>
      <c r="B14" s="44"/>
      <c r="C14" s="56"/>
      <c r="D14" s="58" t="s">
        <v>483</v>
      </c>
      <c r="E14" s="657"/>
      <c r="F14" s="658"/>
      <c r="G14" s="658"/>
      <c r="H14" s="659"/>
      <c r="I14" s="58"/>
      <c r="J14" s="58" t="s">
        <v>484</v>
      </c>
      <c r="K14" s="662"/>
      <c r="L14" s="663"/>
      <c r="M14" s="58"/>
      <c r="N14" s="58" t="s">
        <v>485</v>
      </c>
      <c r="O14" s="664"/>
      <c r="P14" s="665"/>
      <c r="Q14" s="59"/>
      <c r="R14" s="44"/>
      <c r="S14" s="44"/>
      <c r="T14" s="44"/>
      <c r="U14" s="44"/>
      <c r="V14" s="44"/>
      <c r="W14" s="44"/>
      <c r="X14" s="44"/>
      <c r="Y14" s="44"/>
      <c r="Z14" s="44"/>
      <c r="AA14" s="44"/>
      <c r="AB14" s="44"/>
      <c r="AC14" s="44"/>
      <c r="AD14" s="44"/>
      <c r="AE14" s="44"/>
      <c r="AF14" s="409"/>
      <c r="AG14" s="409"/>
      <c r="AH14" s="409"/>
      <c r="AI14" s="409"/>
      <c r="AJ14" s="409"/>
      <c r="AK14" s="409"/>
      <c r="AL14" s="409"/>
      <c r="AM14" s="409"/>
      <c r="AN14" s="409"/>
      <c r="AO14" s="409"/>
      <c r="AP14" s="409"/>
      <c r="AQ14" s="409"/>
      <c r="AR14" s="409"/>
      <c r="AS14" s="409"/>
      <c r="AT14" s="409"/>
      <c r="AU14" s="409"/>
      <c r="AV14" s="409"/>
    </row>
    <row r="15" spans="1:48" ht="13.5" thickBot="1" x14ac:dyDescent="0.25">
      <c r="A15" s="44"/>
      <c r="B15" s="44"/>
      <c r="C15" s="56"/>
      <c r="D15" s="58"/>
      <c r="E15" s="58"/>
      <c r="F15" s="58"/>
      <c r="G15" s="58"/>
      <c r="H15" s="58"/>
      <c r="I15" s="58"/>
      <c r="J15" s="58"/>
      <c r="K15" s="58"/>
      <c r="L15" s="58"/>
      <c r="M15" s="58"/>
      <c r="N15" s="58"/>
      <c r="O15" s="58"/>
      <c r="P15" s="58"/>
      <c r="Q15" s="59"/>
      <c r="R15" s="44"/>
      <c r="S15" s="44"/>
      <c r="T15" s="44"/>
      <c r="U15" s="44"/>
      <c r="V15" s="44"/>
      <c r="W15" s="44"/>
      <c r="X15" s="44"/>
      <c r="Y15" s="44"/>
      <c r="Z15" s="44"/>
      <c r="AA15" s="44"/>
      <c r="AB15" s="44"/>
      <c r="AC15" s="44"/>
      <c r="AD15" s="44"/>
      <c r="AE15" s="44"/>
      <c r="AF15" s="409"/>
      <c r="AG15" s="409"/>
      <c r="AH15" s="409"/>
      <c r="AI15" s="409"/>
      <c r="AJ15" s="409"/>
      <c r="AK15" s="409"/>
      <c r="AL15" s="409"/>
      <c r="AM15" s="409"/>
      <c r="AN15" s="409"/>
      <c r="AO15" s="409"/>
      <c r="AP15" s="409"/>
      <c r="AQ15" s="409"/>
      <c r="AR15" s="409"/>
      <c r="AS15" s="409"/>
      <c r="AT15" s="409"/>
      <c r="AU15" s="409"/>
      <c r="AV15" s="409"/>
    </row>
    <row r="16" spans="1:48" ht="13.5" thickBot="1" x14ac:dyDescent="0.25">
      <c r="A16" s="44"/>
      <c r="B16" s="44"/>
      <c r="C16" s="56"/>
      <c r="D16" s="58"/>
      <c r="E16" s="58"/>
      <c r="F16" s="58"/>
      <c r="G16" s="58"/>
      <c r="H16" s="58"/>
      <c r="I16" s="666" t="s">
        <v>486</v>
      </c>
      <c r="J16" s="667"/>
      <c r="K16" s="668"/>
      <c r="L16" s="658"/>
      <c r="M16" s="658"/>
      <c r="N16" s="658"/>
      <c r="O16" s="658"/>
      <c r="P16" s="659"/>
      <c r="Q16" s="59"/>
      <c r="R16" s="44"/>
      <c r="S16" s="44"/>
      <c r="T16" s="44"/>
      <c r="U16" s="44"/>
      <c r="V16" s="44"/>
      <c r="W16" s="44"/>
      <c r="X16" s="44"/>
      <c r="Y16" s="44"/>
      <c r="Z16" s="44"/>
      <c r="AA16" s="44"/>
      <c r="AB16" s="44"/>
      <c r="AC16" s="44"/>
      <c r="AD16" s="44"/>
      <c r="AE16" s="44"/>
      <c r="AF16" s="409"/>
      <c r="AG16" s="409"/>
      <c r="AH16" s="409"/>
      <c r="AI16" s="409"/>
      <c r="AJ16" s="409"/>
      <c r="AK16" s="409"/>
      <c r="AL16" s="409"/>
      <c r="AM16" s="409"/>
      <c r="AN16" s="409"/>
      <c r="AO16" s="409"/>
      <c r="AP16" s="409"/>
      <c r="AQ16" s="409"/>
      <c r="AR16" s="409"/>
      <c r="AS16" s="409"/>
      <c r="AT16" s="409"/>
      <c r="AU16" s="409"/>
      <c r="AV16" s="409"/>
    </row>
    <row r="17" spans="1:48" x14ac:dyDescent="0.2">
      <c r="A17" s="44"/>
      <c r="B17" s="44"/>
      <c r="C17" s="56"/>
      <c r="D17" s="58"/>
      <c r="E17" s="58"/>
      <c r="F17" s="58"/>
      <c r="G17" s="58"/>
      <c r="H17" s="58"/>
      <c r="I17" s="58"/>
      <c r="J17" s="58"/>
      <c r="K17" s="58"/>
      <c r="L17" s="58"/>
      <c r="M17" s="58"/>
      <c r="N17" s="58"/>
      <c r="O17" s="58"/>
      <c r="P17" s="58"/>
      <c r="Q17" s="59"/>
      <c r="R17" s="44"/>
      <c r="S17" s="44"/>
      <c r="T17" s="44"/>
      <c r="U17" s="44"/>
      <c r="V17" s="44"/>
      <c r="W17" s="44"/>
      <c r="X17" s="44"/>
      <c r="Y17" s="44"/>
      <c r="Z17" s="44"/>
      <c r="AA17" s="44"/>
      <c r="AB17" s="44"/>
      <c r="AC17" s="44"/>
      <c r="AD17" s="44"/>
      <c r="AE17" s="44"/>
      <c r="AF17" s="409"/>
      <c r="AG17" s="409"/>
      <c r="AH17" s="409"/>
      <c r="AI17" s="409"/>
      <c r="AJ17" s="409"/>
      <c r="AK17" s="409"/>
      <c r="AL17" s="409"/>
      <c r="AM17" s="409"/>
      <c r="AN17" s="409"/>
      <c r="AO17" s="409"/>
      <c r="AP17" s="409"/>
      <c r="AQ17" s="409"/>
      <c r="AR17" s="409"/>
      <c r="AS17" s="409"/>
      <c r="AT17" s="409"/>
      <c r="AU17" s="409"/>
      <c r="AV17" s="409"/>
    </row>
    <row r="18" spans="1:48" ht="15" customHeight="1" thickBot="1" x14ac:dyDescent="0.25">
      <c r="A18" s="44"/>
      <c r="B18" s="44"/>
      <c r="C18" s="60"/>
      <c r="D18" s="61"/>
      <c r="E18" s="61"/>
      <c r="F18" s="61"/>
      <c r="G18" s="61"/>
      <c r="H18" s="61"/>
      <c r="I18" s="61"/>
      <c r="J18" s="61"/>
      <c r="K18" s="61"/>
      <c r="L18" s="61"/>
      <c r="M18" s="61"/>
      <c r="N18" s="61"/>
      <c r="O18" s="61"/>
      <c r="P18" s="61"/>
      <c r="Q18" s="62"/>
      <c r="R18" s="44"/>
      <c r="S18" s="44"/>
      <c r="T18" s="44"/>
      <c r="U18" s="44"/>
      <c r="V18" s="44"/>
      <c r="W18" s="44"/>
      <c r="X18" s="44"/>
      <c r="Y18" s="44"/>
      <c r="Z18" s="44"/>
      <c r="AA18" s="44"/>
      <c r="AB18" s="44"/>
      <c r="AC18" s="44"/>
      <c r="AD18" s="44"/>
      <c r="AE18" s="44"/>
      <c r="AF18" s="409"/>
      <c r="AG18" s="409"/>
      <c r="AH18" s="409"/>
      <c r="AI18" s="409"/>
      <c r="AJ18" s="409"/>
      <c r="AK18" s="409"/>
      <c r="AL18" s="409"/>
      <c r="AM18" s="409"/>
      <c r="AN18" s="409"/>
      <c r="AO18" s="409"/>
      <c r="AP18" s="409"/>
      <c r="AQ18" s="409"/>
      <c r="AR18" s="409"/>
      <c r="AS18" s="409"/>
      <c r="AT18" s="409"/>
      <c r="AU18" s="409"/>
      <c r="AV18" s="409"/>
    </row>
    <row r="19" spans="1:48" ht="15" customHeight="1" thickBot="1" x14ac:dyDescent="0.25">
      <c r="A19" s="44"/>
      <c r="B19" s="44"/>
      <c r="C19" s="60"/>
      <c r="D19" s="63" t="s">
        <v>487</v>
      </c>
      <c r="E19" s="64"/>
      <c r="F19" s="65" t="s">
        <v>488</v>
      </c>
      <c r="G19" s="66"/>
      <c r="H19" s="61"/>
      <c r="I19" s="61"/>
      <c r="J19" s="61"/>
      <c r="K19" s="61"/>
      <c r="L19" s="61"/>
      <c r="M19" s="61" t="s">
        <v>489</v>
      </c>
      <c r="N19" s="67" t="str">
        <f>IF(E21&lt;&gt;"",N21*'Couleurs-Sajade'!C5,"0")</f>
        <v>0</v>
      </c>
      <c r="O19" s="68" t="s">
        <v>490</v>
      </c>
      <c r="P19" s="61"/>
      <c r="Q19" s="62"/>
      <c r="R19" s="44"/>
      <c r="S19" s="44"/>
      <c r="T19" s="44"/>
      <c r="U19" s="44"/>
      <c r="V19" s="44"/>
      <c r="W19" s="44"/>
      <c r="X19" s="44"/>
      <c r="Y19" s="44"/>
      <c r="Z19" s="44"/>
      <c r="AA19" s="44"/>
      <c r="AB19" s="44"/>
      <c r="AC19" s="44"/>
      <c r="AD19" s="44"/>
      <c r="AE19" s="44"/>
      <c r="AF19" s="409"/>
      <c r="AG19" s="409"/>
      <c r="AH19" s="409"/>
      <c r="AI19" s="409"/>
      <c r="AJ19" s="409"/>
      <c r="AK19" s="409"/>
      <c r="AL19" s="409"/>
      <c r="AM19" s="409"/>
      <c r="AN19" s="409"/>
      <c r="AO19" s="409"/>
      <c r="AP19" s="409"/>
      <c r="AQ19" s="409"/>
      <c r="AR19" s="409"/>
      <c r="AS19" s="409"/>
      <c r="AT19" s="409"/>
      <c r="AU19" s="409"/>
      <c r="AV19" s="409"/>
    </row>
    <row r="20" spans="1:48" ht="15" customHeight="1" thickBot="1" x14ac:dyDescent="0.25">
      <c r="A20" s="44"/>
      <c r="B20" s="44"/>
      <c r="C20" s="60"/>
      <c r="D20" s="61"/>
      <c r="E20" s="61"/>
      <c r="F20" s="61"/>
      <c r="G20" s="61"/>
      <c r="H20" s="61"/>
      <c r="I20" s="61"/>
      <c r="J20" s="61"/>
      <c r="K20" s="61"/>
      <c r="L20" s="61"/>
      <c r="M20" s="61"/>
      <c r="N20" s="61"/>
      <c r="O20" s="61"/>
      <c r="P20" s="61"/>
      <c r="Q20" s="62"/>
      <c r="R20" s="44"/>
      <c r="S20" s="44"/>
      <c r="T20" s="44"/>
      <c r="U20" s="44"/>
      <c r="V20" s="44"/>
      <c r="W20" s="44"/>
      <c r="X20" s="44"/>
      <c r="Y20" s="44"/>
      <c r="Z20" s="44"/>
      <c r="AA20" s="44"/>
      <c r="AB20" s="44"/>
      <c r="AC20" s="44"/>
      <c r="AD20" s="44"/>
      <c r="AE20" s="44"/>
      <c r="AF20" s="409"/>
      <c r="AG20" s="409"/>
      <c r="AH20" s="409"/>
      <c r="AI20" s="409"/>
      <c r="AJ20" s="409"/>
      <c r="AK20" s="409"/>
      <c r="AL20" s="409"/>
      <c r="AM20" s="409"/>
      <c r="AN20" s="409"/>
      <c r="AO20" s="409"/>
      <c r="AP20" s="409"/>
      <c r="AQ20" s="409"/>
      <c r="AR20" s="409"/>
      <c r="AS20" s="409"/>
      <c r="AT20" s="409"/>
      <c r="AU20" s="409"/>
      <c r="AV20" s="409"/>
    </row>
    <row r="21" spans="1:48" ht="15" customHeight="1" thickBot="1" x14ac:dyDescent="0.25">
      <c r="A21" s="44"/>
      <c r="B21" s="44"/>
      <c r="C21" s="60"/>
      <c r="D21" s="69" t="s">
        <v>465</v>
      </c>
      <c r="E21" s="657"/>
      <c r="F21" s="659"/>
      <c r="G21" s="61"/>
      <c r="H21" s="679" t="s">
        <v>491</v>
      </c>
      <c r="I21" s="680"/>
      <c r="J21" s="681" t="str">
        <f>IF(E21&lt;&gt;"",VLOOKUP(E21,CodePXP,2,FALSE),"")</f>
        <v/>
      </c>
      <c r="K21" s="682"/>
      <c r="L21" s="61"/>
      <c r="M21" s="61" t="s">
        <v>492</v>
      </c>
      <c r="N21" s="70">
        <f>ROUNDUP('Couleurs-Sajade'!C4,0)</f>
        <v>0</v>
      </c>
      <c r="O21" s="68" t="s">
        <v>493</v>
      </c>
      <c r="P21" s="61"/>
      <c r="Q21" s="62"/>
      <c r="R21" s="44"/>
      <c r="S21" s="44"/>
      <c r="T21" s="409"/>
      <c r="U21" s="409"/>
      <c r="V21" s="409"/>
      <c r="W21" s="409"/>
      <c r="X21" s="44"/>
      <c r="Y21" s="44"/>
      <c r="Z21" s="44"/>
      <c r="AA21" s="44"/>
      <c r="AB21" s="44"/>
      <c r="AC21" s="44"/>
      <c r="AD21" s="44"/>
      <c r="AE21" s="44"/>
      <c r="AF21" s="409"/>
      <c r="AG21" s="409"/>
      <c r="AH21" s="409"/>
      <c r="AI21" s="409"/>
      <c r="AJ21" s="409"/>
      <c r="AK21" s="409"/>
      <c r="AL21" s="409"/>
      <c r="AM21" s="409"/>
      <c r="AN21" s="409"/>
      <c r="AO21" s="409"/>
      <c r="AP21" s="409"/>
      <c r="AQ21" s="409"/>
      <c r="AR21" s="409"/>
      <c r="AS21" s="409"/>
      <c r="AT21" s="409"/>
      <c r="AU21" s="409"/>
      <c r="AV21" s="409"/>
    </row>
    <row r="22" spans="1:48" ht="15" customHeight="1" thickBot="1" x14ac:dyDescent="0.25">
      <c r="A22" s="44"/>
      <c r="B22" s="44"/>
      <c r="C22" s="60"/>
      <c r="D22" s="61"/>
      <c r="E22" s="61"/>
      <c r="F22" s="61"/>
      <c r="G22" s="61"/>
      <c r="H22" s="61"/>
      <c r="I22" s="71"/>
      <c r="J22" s="71"/>
      <c r="K22" s="71"/>
      <c r="L22" s="61"/>
      <c r="M22" s="61"/>
      <c r="N22" s="61"/>
      <c r="O22" s="61"/>
      <c r="P22" s="61"/>
      <c r="Q22" s="62"/>
      <c r="R22" s="44"/>
      <c r="S22" s="408" t="s">
        <v>1170</v>
      </c>
      <c r="T22" s="409"/>
      <c r="U22" s="409"/>
      <c r="V22" s="409"/>
      <c r="W22" s="409"/>
      <c r="X22" s="44"/>
      <c r="Y22" s="44"/>
      <c r="Z22" s="44"/>
      <c r="AA22" s="44"/>
      <c r="AB22" s="44"/>
      <c r="AC22" s="44"/>
      <c r="AD22" s="44"/>
      <c r="AE22" s="44"/>
      <c r="AF22" s="409"/>
      <c r="AG22" s="409"/>
      <c r="AH22" s="409"/>
      <c r="AI22" s="409"/>
      <c r="AJ22" s="409"/>
      <c r="AK22" s="409"/>
      <c r="AL22" s="409"/>
      <c r="AM22" s="409"/>
      <c r="AN22" s="409"/>
      <c r="AO22" s="409"/>
      <c r="AP22" s="409"/>
      <c r="AQ22" s="409"/>
      <c r="AR22" s="409"/>
      <c r="AS22" s="409"/>
      <c r="AT22" s="409"/>
      <c r="AU22" s="409"/>
      <c r="AV22" s="409"/>
    </row>
    <row r="23" spans="1:48" ht="15" customHeight="1" thickBot="1" x14ac:dyDescent="0.25">
      <c r="A23" s="44"/>
      <c r="B23" s="44"/>
      <c r="C23" s="60"/>
      <c r="D23" s="72" t="s">
        <v>467</v>
      </c>
      <c r="E23" s="657" t="s">
        <v>218</v>
      </c>
      <c r="F23" s="659"/>
      <c r="G23" s="61"/>
      <c r="H23" s="670" t="s">
        <v>494</v>
      </c>
      <c r="I23" s="671"/>
      <c r="J23" s="672">
        <f>'Couleurs-Sajade'!H115</f>
        <v>29.7</v>
      </c>
      <c r="K23" s="673"/>
      <c r="L23" s="71"/>
      <c r="M23" s="61" t="s">
        <v>472</v>
      </c>
      <c r="N23" s="70">
        <f>IF(N19&lt;&gt;"",N19*E25,"0")</f>
        <v>0</v>
      </c>
      <c r="O23" s="68" t="s">
        <v>495</v>
      </c>
      <c r="P23" s="61"/>
      <c r="Q23" s="62"/>
      <c r="R23" s="44"/>
      <c r="S23" s="676"/>
      <c r="T23" s="409"/>
      <c r="U23" s="409"/>
      <c r="V23" s="409"/>
      <c r="W23" s="409"/>
      <c r="X23" s="44"/>
      <c r="Y23" s="44"/>
      <c r="Z23" s="44"/>
      <c r="AA23" s="44"/>
      <c r="AB23" s="44"/>
      <c r="AC23" s="44"/>
      <c r="AD23" s="44"/>
      <c r="AE23" s="44"/>
      <c r="AF23" s="409"/>
      <c r="AG23" s="409"/>
      <c r="AH23" s="409"/>
      <c r="AI23" s="409"/>
      <c r="AJ23" s="409"/>
      <c r="AK23" s="409"/>
      <c r="AL23" s="409"/>
      <c r="AM23" s="409"/>
      <c r="AN23" s="409"/>
      <c r="AO23" s="409"/>
      <c r="AP23" s="409"/>
      <c r="AQ23" s="409"/>
      <c r="AR23" s="409"/>
      <c r="AS23" s="409"/>
      <c r="AT23" s="409"/>
      <c r="AU23" s="409"/>
      <c r="AV23" s="409"/>
    </row>
    <row r="24" spans="1:48" ht="15" customHeight="1" thickBot="1" x14ac:dyDescent="0.25">
      <c r="A24" s="44"/>
      <c r="B24" s="44"/>
      <c r="C24" s="60"/>
      <c r="D24" s="61"/>
      <c r="E24" s="61"/>
      <c r="F24" s="61"/>
      <c r="G24" s="61"/>
      <c r="H24" s="670" t="s">
        <v>496</v>
      </c>
      <c r="I24" s="670"/>
      <c r="J24" s="674">
        <f>'Couleurs-Sajade'!H4</f>
        <v>8.8875000000000011</v>
      </c>
      <c r="K24" s="675"/>
      <c r="L24" s="61"/>
      <c r="M24" s="61"/>
      <c r="N24" s="61"/>
      <c r="O24" s="61"/>
      <c r="P24" s="61"/>
      <c r="Q24" s="62"/>
      <c r="R24" s="44"/>
      <c r="S24" s="677"/>
      <c r="T24" s="409"/>
      <c r="U24" s="409"/>
      <c r="V24" s="409"/>
      <c r="W24" s="409"/>
      <c r="X24" s="44"/>
      <c r="Y24" s="44"/>
      <c r="Z24" s="44"/>
      <c r="AA24" s="44"/>
      <c r="AB24" s="44"/>
      <c r="AC24" s="44"/>
      <c r="AD24" s="44"/>
      <c r="AE24" s="44"/>
      <c r="AF24" s="409"/>
      <c r="AG24" s="409"/>
      <c r="AH24" s="409"/>
      <c r="AI24" s="409"/>
      <c r="AJ24" s="409"/>
      <c r="AK24" s="409"/>
      <c r="AL24" s="409"/>
      <c r="AM24" s="409"/>
      <c r="AN24" s="409"/>
      <c r="AO24" s="409"/>
      <c r="AP24" s="409"/>
      <c r="AQ24" s="409"/>
      <c r="AR24" s="409"/>
      <c r="AS24" s="409"/>
      <c r="AT24" s="409"/>
      <c r="AU24" s="409"/>
      <c r="AV24" s="409"/>
    </row>
    <row r="25" spans="1:48" ht="15" customHeight="1" thickBot="1" x14ac:dyDescent="0.25">
      <c r="A25" s="44"/>
      <c r="B25" s="44"/>
      <c r="C25" s="60"/>
      <c r="D25" s="72" t="s">
        <v>497</v>
      </c>
      <c r="E25" s="73"/>
      <c r="F25" s="74" t="s">
        <v>498</v>
      </c>
      <c r="G25" s="75"/>
      <c r="H25" s="61"/>
      <c r="I25" s="61"/>
      <c r="J25" s="61"/>
      <c r="K25" s="61"/>
      <c r="L25" s="61"/>
      <c r="M25" s="61" t="s">
        <v>499</v>
      </c>
      <c r="N25" s="76">
        <f>ROUNDDOWN('Couleurs-Sajade'!C7,0)</f>
        <v>0</v>
      </c>
      <c r="O25" s="77" t="s">
        <v>500</v>
      </c>
      <c r="P25" s="61"/>
      <c r="Q25" s="62"/>
      <c r="R25" s="44"/>
      <c r="S25" s="677"/>
      <c r="T25" s="44"/>
      <c r="U25" s="44"/>
      <c r="V25" s="44"/>
      <c r="W25" s="44"/>
      <c r="X25" s="44"/>
      <c r="Y25" s="44"/>
      <c r="Z25" s="44"/>
      <c r="AA25" s="44"/>
      <c r="AB25" s="44"/>
      <c r="AC25" s="44"/>
      <c r="AD25" s="44"/>
      <c r="AE25" s="44"/>
      <c r="AF25" s="409"/>
      <c r="AG25" s="409"/>
      <c r="AH25" s="409"/>
      <c r="AI25" s="409"/>
      <c r="AJ25" s="409"/>
      <c r="AK25" s="409"/>
      <c r="AL25" s="409"/>
      <c r="AM25" s="409"/>
      <c r="AN25" s="409"/>
      <c r="AO25" s="409"/>
      <c r="AP25" s="409"/>
      <c r="AQ25" s="409"/>
      <c r="AR25" s="409"/>
      <c r="AS25" s="409"/>
      <c r="AT25" s="409"/>
      <c r="AU25" s="409"/>
      <c r="AV25" s="409"/>
    </row>
    <row r="26" spans="1:48" ht="15" customHeight="1" thickBot="1" x14ac:dyDescent="0.25">
      <c r="A26" s="44"/>
      <c r="B26" s="44"/>
      <c r="C26" s="60"/>
      <c r="D26" s="61"/>
      <c r="E26" s="61"/>
      <c r="F26" s="61"/>
      <c r="G26" s="61"/>
      <c r="H26" s="61"/>
      <c r="I26" s="61"/>
      <c r="J26" s="61"/>
      <c r="K26" s="61"/>
      <c r="L26" s="61"/>
      <c r="M26" s="61"/>
      <c r="N26" s="70">
        <f>ROUNDUP('Couleurs-Sajade'!C10,0)</f>
        <v>0</v>
      </c>
      <c r="O26" s="77" t="s">
        <v>501</v>
      </c>
      <c r="P26" s="61"/>
      <c r="Q26" s="62"/>
      <c r="R26" s="44"/>
      <c r="S26" s="677"/>
      <c r="T26" s="44"/>
      <c r="U26" s="44"/>
      <c r="V26" s="44"/>
      <c r="W26" s="44"/>
      <c r="X26" s="44"/>
      <c r="Y26" s="44"/>
      <c r="Z26" s="44"/>
      <c r="AA26" s="44"/>
      <c r="AB26" s="44"/>
      <c r="AC26" s="44"/>
      <c r="AD26" s="44"/>
      <c r="AE26" s="44"/>
      <c r="AF26" s="409"/>
      <c r="AG26" s="409"/>
      <c r="AH26" s="409"/>
      <c r="AI26" s="409"/>
      <c r="AJ26" s="409"/>
      <c r="AK26" s="409"/>
      <c r="AL26" s="409"/>
      <c r="AM26" s="409"/>
      <c r="AN26" s="409"/>
      <c r="AO26" s="409"/>
      <c r="AP26" s="409"/>
      <c r="AQ26" s="409"/>
      <c r="AR26" s="409"/>
      <c r="AS26" s="409"/>
      <c r="AT26" s="409"/>
      <c r="AU26" s="409"/>
      <c r="AV26" s="409"/>
    </row>
    <row r="27" spans="1:48" ht="6.95" customHeight="1" x14ac:dyDescent="0.2">
      <c r="A27" s="44"/>
      <c r="B27" s="44"/>
      <c r="C27" s="60"/>
      <c r="D27" s="61"/>
      <c r="E27" s="61"/>
      <c r="F27" s="61"/>
      <c r="G27" s="61"/>
      <c r="H27" s="61"/>
      <c r="I27" s="61"/>
      <c r="J27" s="61"/>
      <c r="K27" s="61"/>
      <c r="L27" s="61"/>
      <c r="M27" s="61"/>
      <c r="N27" s="61"/>
      <c r="O27" s="61"/>
      <c r="P27" s="61"/>
      <c r="Q27" s="62"/>
      <c r="R27" s="44"/>
      <c r="S27" s="677"/>
      <c r="T27" s="44"/>
      <c r="U27" s="44"/>
      <c r="V27" s="44"/>
      <c r="W27" s="44"/>
      <c r="X27" s="44"/>
      <c r="Y27" s="44"/>
      <c r="Z27" s="44"/>
      <c r="AA27" s="44"/>
      <c r="AB27" s="44"/>
      <c r="AC27" s="44"/>
      <c r="AD27" s="44"/>
      <c r="AE27" s="44"/>
      <c r="AF27" s="409"/>
      <c r="AG27" s="409"/>
      <c r="AH27" s="409"/>
      <c r="AI27" s="409"/>
      <c r="AJ27" s="409"/>
      <c r="AK27" s="409"/>
      <c r="AL27" s="409"/>
      <c r="AM27" s="409"/>
      <c r="AN27" s="409"/>
      <c r="AO27" s="409"/>
      <c r="AP27" s="409"/>
      <c r="AQ27" s="409"/>
      <c r="AR27" s="409"/>
      <c r="AS27" s="409"/>
      <c r="AT27" s="409"/>
      <c r="AU27" s="409"/>
      <c r="AV27" s="409"/>
    </row>
    <row r="28" spans="1:48" ht="13.5" thickBot="1" x14ac:dyDescent="0.25">
      <c r="A28" s="44"/>
      <c r="B28" s="44"/>
      <c r="C28" s="78"/>
      <c r="D28" s="79"/>
      <c r="E28" s="79"/>
      <c r="F28" s="79"/>
      <c r="G28" s="79"/>
      <c r="H28" s="79"/>
      <c r="I28" s="79"/>
      <c r="J28" s="79"/>
      <c r="K28" s="79"/>
      <c r="L28" s="79"/>
      <c r="M28" s="683" t="s">
        <v>502</v>
      </c>
      <c r="N28" s="683"/>
      <c r="O28" s="683"/>
      <c r="P28" s="683"/>
      <c r="Q28" s="80"/>
      <c r="R28" s="44"/>
      <c r="S28" s="678"/>
      <c r="T28" s="44"/>
      <c r="U28" s="44"/>
      <c r="V28" s="44"/>
      <c r="W28" s="44"/>
      <c r="X28" s="44"/>
      <c r="Y28" s="44"/>
      <c r="Z28" s="44"/>
      <c r="AA28" s="44"/>
      <c r="AB28" s="44"/>
      <c r="AC28" s="44"/>
      <c r="AD28" s="44"/>
      <c r="AE28" s="44"/>
      <c r="AF28" s="409"/>
      <c r="AG28" s="409"/>
      <c r="AH28" s="409"/>
      <c r="AI28" s="409"/>
      <c r="AJ28" s="409"/>
      <c r="AK28" s="409"/>
      <c r="AL28" s="409"/>
      <c r="AM28" s="409"/>
      <c r="AN28" s="409"/>
      <c r="AO28" s="409"/>
      <c r="AP28" s="409"/>
      <c r="AQ28" s="409"/>
      <c r="AR28" s="409"/>
      <c r="AS28" s="409"/>
      <c r="AT28" s="409"/>
      <c r="AU28" s="409"/>
      <c r="AV28" s="409"/>
    </row>
    <row r="29" spans="1:48" ht="14.25" thickTop="1" thickBot="1" x14ac:dyDescent="0.25">
      <c r="A29" s="44"/>
      <c r="B29" s="44"/>
      <c r="C29" s="81"/>
      <c r="D29" s="82"/>
      <c r="E29" s="82"/>
      <c r="F29" s="82"/>
      <c r="G29" s="82"/>
      <c r="H29" s="82"/>
      <c r="I29" s="82"/>
      <c r="J29" s="83"/>
      <c r="K29" s="44"/>
      <c r="L29" s="44"/>
      <c r="M29" s="44"/>
      <c r="N29" s="44"/>
      <c r="O29" s="44"/>
      <c r="P29" s="44"/>
      <c r="Q29" s="44"/>
      <c r="R29" s="44"/>
      <c r="S29" s="44"/>
      <c r="T29" s="44"/>
      <c r="U29" s="44"/>
      <c r="V29" s="44"/>
      <c r="W29" s="44"/>
      <c r="X29" s="44"/>
      <c r="Y29" s="44"/>
      <c r="Z29" s="44"/>
      <c r="AA29" s="44"/>
      <c r="AB29" s="44"/>
      <c r="AC29" s="44"/>
      <c r="AD29" s="44"/>
      <c r="AE29" s="44"/>
      <c r="AF29" s="409"/>
      <c r="AG29" s="409"/>
      <c r="AH29" s="409"/>
      <c r="AI29" s="409"/>
      <c r="AJ29" s="409"/>
      <c r="AK29" s="409"/>
      <c r="AL29" s="409"/>
      <c r="AM29" s="409"/>
      <c r="AN29" s="409"/>
      <c r="AO29" s="409"/>
      <c r="AP29" s="409"/>
      <c r="AQ29" s="409"/>
      <c r="AR29" s="409"/>
      <c r="AS29" s="409"/>
      <c r="AT29" s="409"/>
      <c r="AU29" s="409"/>
      <c r="AV29" s="409"/>
    </row>
    <row r="30" spans="1:48" ht="13.5" thickBot="1" x14ac:dyDescent="0.25">
      <c r="A30" s="44"/>
      <c r="B30" s="44"/>
      <c r="C30" s="84"/>
      <c r="D30" s="669" t="s">
        <v>503</v>
      </c>
      <c r="E30" s="669"/>
      <c r="F30" s="85">
        <f>SUM(F32:F34)</f>
        <v>0</v>
      </c>
      <c r="G30" s="71"/>
      <c r="H30" s="71"/>
      <c r="I30" s="86" t="e">
        <f>IF(F30&lt;&gt;"",F30/E19,"0")</f>
        <v>#DIV/0!</v>
      </c>
      <c r="J30" s="87" t="s">
        <v>488</v>
      </c>
      <c r="K30" s="44"/>
      <c r="L30" s="44"/>
      <c r="M30" s="44"/>
      <c r="N30" s="44"/>
      <c r="O30" s="44"/>
      <c r="P30" s="44"/>
      <c r="Q30" s="44"/>
      <c r="R30" s="44"/>
      <c r="S30" s="44"/>
      <c r="T30" s="44"/>
      <c r="U30" s="44"/>
      <c r="V30" s="44"/>
      <c r="W30" s="44"/>
      <c r="X30" s="44"/>
      <c r="Y30" s="44"/>
      <c r="Z30" s="44"/>
      <c r="AA30" s="44"/>
      <c r="AB30" s="44"/>
      <c r="AC30" s="44"/>
      <c r="AD30" s="44"/>
      <c r="AE30" s="44"/>
      <c r="AF30" s="409"/>
      <c r="AG30" s="409"/>
      <c r="AH30" s="409"/>
      <c r="AI30" s="409"/>
      <c r="AJ30" s="409"/>
      <c r="AK30" s="409"/>
      <c r="AL30" s="409"/>
      <c r="AM30" s="409"/>
      <c r="AN30" s="409"/>
      <c r="AO30" s="409"/>
      <c r="AP30" s="409"/>
      <c r="AQ30" s="409"/>
      <c r="AR30" s="409"/>
      <c r="AS30" s="409"/>
      <c r="AT30" s="409"/>
      <c r="AU30" s="409"/>
      <c r="AV30" s="409"/>
    </row>
    <row r="31" spans="1:48" ht="13.5" thickBot="1" x14ac:dyDescent="0.25">
      <c r="A31" s="44"/>
      <c r="B31" s="44"/>
      <c r="C31" s="84"/>
      <c r="D31" s="71"/>
      <c r="E31" s="71"/>
      <c r="F31" s="71"/>
      <c r="G31" s="71"/>
      <c r="H31" s="71"/>
      <c r="I31" s="71"/>
      <c r="J31" s="87"/>
      <c r="K31" s="44"/>
      <c r="L31" s="44"/>
      <c r="M31" s="44"/>
      <c r="N31" s="44"/>
      <c r="O31" s="44"/>
      <c r="P31" s="44"/>
      <c r="Q31" s="44"/>
      <c r="R31" s="44"/>
      <c r="S31" s="44"/>
      <c r="T31" s="44"/>
      <c r="U31" s="44"/>
      <c r="V31" s="44"/>
      <c r="W31" s="44"/>
      <c r="X31" s="44"/>
      <c r="Y31" s="44"/>
      <c r="Z31" s="44"/>
      <c r="AA31" s="44"/>
      <c r="AB31" s="44"/>
      <c r="AC31" s="44"/>
      <c r="AD31" s="44"/>
      <c r="AE31" s="44"/>
      <c r="AF31" s="409"/>
      <c r="AG31" s="409"/>
      <c r="AH31" s="409"/>
      <c r="AI31" s="409"/>
      <c r="AJ31" s="409"/>
      <c r="AK31" s="409"/>
      <c r="AL31" s="409"/>
      <c r="AM31" s="409"/>
      <c r="AN31" s="409"/>
      <c r="AO31" s="409"/>
      <c r="AP31" s="409"/>
      <c r="AQ31" s="409"/>
      <c r="AR31" s="409"/>
      <c r="AS31" s="409"/>
      <c r="AT31" s="409"/>
      <c r="AU31" s="409"/>
      <c r="AV31" s="409"/>
    </row>
    <row r="32" spans="1:48" x14ac:dyDescent="0.2">
      <c r="A32" s="44"/>
      <c r="B32" s="44"/>
      <c r="C32" s="84"/>
      <c r="D32" s="88" t="s">
        <v>504</v>
      </c>
      <c r="E32" s="71"/>
      <c r="F32" s="89" t="str">
        <f>IF(E21&lt;&gt;"",N21*J21,"")</f>
        <v/>
      </c>
      <c r="G32" s="71"/>
      <c r="H32" s="71"/>
      <c r="I32" s="71"/>
      <c r="J32" s="87"/>
      <c r="K32" s="44"/>
      <c r="L32" s="44"/>
      <c r="M32" s="44"/>
      <c r="N32" s="44"/>
      <c r="O32" s="44"/>
      <c r="P32" s="44"/>
      <c r="Q32" s="44"/>
      <c r="R32" s="44"/>
      <c r="S32" s="44"/>
      <c r="T32" s="44"/>
      <c r="U32" s="44"/>
      <c r="V32" s="44"/>
      <c r="W32" s="44"/>
      <c r="X32" s="44"/>
      <c r="Y32" s="44"/>
      <c r="Z32" s="44"/>
      <c r="AA32" s="44"/>
      <c r="AB32" s="44"/>
      <c r="AC32" s="44"/>
      <c r="AD32" s="44"/>
      <c r="AE32" s="44"/>
      <c r="AF32" s="409"/>
      <c r="AG32" s="409"/>
      <c r="AH32" s="409"/>
      <c r="AI32" s="409"/>
      <c r="AJ32" s="409"/>
      <c r="AK32" s="409"/>
      <c r="AL32" s="409"/>
      <c r="AM32" s="409"/>
      <c r="AN32" s="409"/>
      <c r="AO32" s="409"/>
      <c r="AP32" s="409"/>
      <c r="AQ32" s="409"/>
      <c r="AR32" s="409"/>
      <c r="AS32" s="409"/>
      <c r="AT32" s="409"/>
      <c r="AU32" s="409"/>
      <c r="AV32" s="409"/>
    </row>
    <row r="33" spans="1:48" x14ac:dyDescent="0.2">
      <c r="A33" s="44"/>
      <c r="B33" s="44"/>
      <c r="C33" s="84"/>
      <c r="D33" s="88" t="s">
        <v>505</v>
      </c>
      <c r="E33" s="71"/>
      <c r="F33" s="90">
        <f>J23*N25</f>
        <v>0</v>
      </c>
      <c r="G33" s="71"/>
      <c r="H33" s="71"/>
      <c r="I33" s="71"/>
      <c r="J33" s="87"/>
      <c r="K33" s="44"/>
      <c r="L33" s="44"/>
      <c r="M33" s="44"/>
      <c r="N33" s="44"/>
      <c r="O33" s="44"/>
      <c r="P33" s="44"/>
      <c r="Q33" s="44"/>
      <c r="R33" s="44"/>
      <c r="S33" s="44"/>
      <c r="T33" s="44"/>
      <c r="U33" s="44"/>
      <c r="V33" s="44"/>
      <c r="W33" s="44"/>
      <c r="X33" s="44"/>
      <c r="Y33" s="44"/>
      <c r="Z33" s="44"/>
      <c r="AA33" s="44"/>
      <c r="AB33" s="44"/>
      <c r="AC33" s="44"/>
      <c r="AD33" s="44"/>
      <c r="AE33" s="44"/>
      <c r="AF33" s="409"/>
      <c r="AG33" s="409"/>
      <c r="AH33" s="409"/>
      <c r="AI33" s="409"/>
      <c r="AJ33" s="409"/>
      <c r="AK33" s="409"/>
      <c r="AL33" s="409"/>
      <c r="AM33" s="409"/>
      <c r="AN33" s="409"/>
      <c r="AO33" s="409"/>
      <c r="AP33" s="409"/>
      <c r="AQ33" s="409"/>
      <c r="AR33" s="409"/>
      <c r="AS33" s="409"/>
      <c r="AT33" s="409"/>
      <c r="AU33" s="409"/>
      <c r="AV33" s="409"/>
    </row>
    <row r="34" spans="1:48" ht="13.5" thickBot="1" x14ac:dyDescent="0.25">
      <c r="A34" s="44"/>
      <c r="B34" s="44"/>
      <c r="C34" s="84"/>
      <c r="D34" s="88" t="s">
        <v>506</v>
      </c>
      <c r="E34" s="71"/>
      <c r="F34" s="91">
        <f>J24*N26</f>
        <v>0</v>
      </c>
      <c r="G34" s="71"/>
      <c r="H34" s="71"/>
      <c r="I34" s="71"/>
      <c r="J34" s="87"/>
      <c r="K34" s="44"/>
      <c r="L34" s="44"/>
      <c r="M34" s="44"/>
      <c r="N34" s="44"/>
      <c r="O34" s="44"/>
      <c r="P34" s="44"/>
      <c r="Q34" s="44"/>
      <c r="R34" s="44"/>
      <c r="S34" s="44"/>
      <c r="T34" s="44"/>
      <c r="U34" s="44"/>
      <c r="V34" s="44"/>
      <c r="W34" s="44"/>
      <c r="X34" s="44"/>
      <c r="Y34" s="44"/>
      <c r="Z34" s="44"/>
      <c r="AA34" s="44"/>
      <c r="AB34" s="44"/>
      <c r="AC34" s="44"/>
      <c r="AD34" s="44"/>
      <c r="AE34" s="44"/>
      <c r="AF34" s="409"/>
      <c r="AG34" s="409"/>
      <c r="AH34" s="409"/>
      <c r="AI34" s="409"/>
      <c r="AJ34" s="409"/>
      <c r="AK34" s="409"/>
      <c r="AL34" s="409"/>
      <c r="AM34" s="409"/>
      <c r="AN34" s="409"/>
      <c r="AO34" s="409"/>
      <c r="AP34" s="409"/>
      <c r="AQ34" s="409"/>
      <c r="AR34" s="409"/>
      <c r="AS34" s="409"/>
      <c r="AT34" s="409"/>
      <c r="AU34" s="409"/>
      <c r="AV34" s="409"/>
    </row>
    <row r="35" spans="1:48" ht="13.5" thickBot="1" x14ac:dyDescent="0.25">
      <c r="A35" s="44"/>
      <c r="B35" s="44"/>
      <c r="C35" s="92"/>
      <c r="D35" s="93"/>
      <c r="E35" s="93"/>
      <c r="F35" s="93"/>
      <c r="G35" s="93"/>
      <c r="H35" s="93"/>
      <c r="I35" s="93"/>
      <c r="J35" s="94"/>
      <c r="K35" s="44"/>
      <c r="L35" s="44"/>
      <c r="M35" s="44"/>
      <c r="N35" s="44"/>
      <c r="O35" s="44"/>
      <c r="P35" s="44"/>
      <c r="Q35" s="44"/>
      <c r="R35" s="44"/>
      <c r="S35" s="44"/>
      <c r="T35" s="44"/>
      <c r="U35" s="44"/>
      <c r="V35" s="44"/>
      <c r="W35" s="44"/>
      <c r="X35" s="44"/>
      <c r="Y35" s="44"/>
      <c r="Z35" s="44"/>
      <c r="AA35" s="44"/>
      <c r="AB35" s="44"/>
      <c r="AC35" s="44"/>
      <c r="AD35" s="44"/>
      <c r="AE35" s="44"/>
      <c r="AF35" s="409"/>
      <c r="AG35" s="409"/>
      <c r="AH35" s="409"/>
      <c r="AI35" s="409"/>
      <c r="AJ35" s="409"/>
      <c r="AK35" s="409"/>
      <c r="AL35" s="409"/>
      <c r="AM35" s="409"/>
      <c r="AN35" s="409"/>
      <c r="AO35" s="409"/>
      <c r="AP35" s="409"/>
      <c r="AQ35" s="409"/>
      <c r="AR35" s="409"/>
      <c r="AS35" s="409"/>
      <c r="AT35" s="409"/>
      <c r="AU35" s="409"/>
      <c r="AV35" s="409"/>
    </row>
    <row r="36" spans="1:48" ht="13.5" thickTop="1" x14ac:dyDescent="0.2">
      <c r="A36" s="44"/>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09"/>
      <c r="AG36" s="409"/>
      <c r="AH36" s="409"/>
      <c r="AI36" s="409"/>
      <c r="AJ36" s="409"/>
      <c r="AK36" s="409"/>
      <c r="AL36" s="409"/>
      <c r="AM36" s="409"/>
      <c r="AN36" s="409"/>
      <c r="AO36" s="409"/>
      <c r="AP36" s="409"/>
      <c r="AQ36" s="409"/>
      <c r="AR36" s="409"/>
      <c r="AS36" s="409"/>
      <c r="AT36" s="409"/>
      <c r="AU36" s="409"/>
      <c r="AV36" s="409"/>
    </row>
    <row r="37" spans="1:48" x14ac:dyDescent="0.2">
      <c r="A37" s="44"/>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09"/>
      <c r="AG37" s="409"/>
      <c r="AH37" s="409"/>
      <c r="AI37" s="409"/>
      <c r="AJ37" s="409"/>
      <c r="AK37" s="409"/>
      <c r="AL37" s="409"/>
      <c r="AM37" s="409"/>
      <c r="AN37" s="409"/>
      <c r="AO37" s="409"/>
      <c r="AP37" s="409"/>
      <c r="AQ37" s="409"/>
      <c r="AR37" s="409"/>
      <c r="AS37" s="409"/>
      <c r="AT37" s="409"/>
      <c r="AU37" s="409"/>
      <c r="AV37" s="409"/>
    </row>
    <row r="38" spans="1:48" x14ac:dyDescent="0.2">
      <c r="A38" s="44"/>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09"/>
      <c r="AG38" s="409"/>
      <c r="AH38" s="409"/>
      <c r="AI38" s="409"/>
      <c r="AJ38" s="409"/>
      <c r="AK38" s="409"/>
      <c r="AL38" s="409"/>
      <c r="AM38" s="409"/>
      <c r="AN38" s="409"/>
      <c r="AO38" s="409"/>
      <c r="AP38" s="409"/>
      <c r="AQ38" s="409"/>
      <c r="AR38" s="409"/>
      <c r="AS38" s="409"/>
      <c r="AT38" s="409"/>
      <c r="AU38" s="409"/>
      <c r="AV38" s="409"/>
    </row>
    <row r="39" spans="1:48" x14ac:dyDescent="0.2">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09"/>
      <c r="AG39" s="409"/>
      <c r="AH39" s="409"/>
      <c r="AI39" s="409"/>
      <c r="AJ39" s="409"/>
      <c r="AK39" s="409"/>
      <c r="AL39" s="409"/>
      <c r="AM39" s="409"/>
      <c r="AN39" s="409"/>
      <c r="AO39" s="409"/>
      <c r="AP39" s="409"/>
      <c r="AQ39" s="409"/>
      <c r="AR39" s="409"/>
      <c r="AS39" s="409"/>
      <c r="AT39" s="409"/>
      <c r="AU39" s="409"/>
      <c r="AV39" s="409"/>
    </row>
    <row r="40" spans="1:48" x14ac:dyDescent="0.2">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09"/>
      <c r="AG40" s="409"/>
      <c r="AH40" s="409"/>
      <c r="AI40" s="409"/>
      <c r="AJ40" s="409"/>
      <c r="AK40" s="409"/>
      <c r="AL40" s="409"/>
      <c r="AM40" s="409"/>
      <c r="AN40" s="409"/>
      <c r="AO40" s="409"/>
      <c r="AP40" s="409"/>
      <c r="AQ40" s="409"/>
      <c r="AR40" s="409"/>
      <c r="AS40" s="409"/>
      <c r="AT40" s="409"/>
      <c r="AU40" s="409"/>
      <c r="AV40" s="409"/>
    </row>
    <row r="41" spans="1:48" x14ac:dyDescent="0.2">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09"/>
      <c r="AG41" s="409"/>
      <c r="AH41" s="409"/>
      <c r="AI41" s="409"/>
      <c r="AJ41" s="409"/>
      <c r="AK41" s="409"/>
      <c r="AL41" s="409"/>
      <c r="AM41" s="409"/>
      <c r="AN41" s="409"/>
      <c r="AO41" s="409"/>
      <c r="AP41" s="409"/>
      <c r="AQ41" s="409"/>
      <c r="AR41" s="409"/>
      <c r="AS41" s="409"/>
      <c r="AT41" s="409"/>
      <c r="AU41" s="409"/>
      <c r="AV41" s="409"/>
    </row>
    <row r="42" spans="1:48" x14ac:dyDescent="0.2">
      <c r="A42" s="44"/>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09"/>
      <c r="AG42" s="409"/>
      <c r="AH42" s="409"/>
      <c r="AI42" s="409"/>
      <c r="AJ42" s="409"/>
      <c r="AK42" s="409"/>
      <c r="AL42" s="409"/>
      <c r="AM42" s="409"/>
      <c r="AN42" s="409"/>
      <c r="AO42" s="409"/>
      <c r="AP42" s="409"/>
      <c r="AQ42" s="409"/>
      <c r="AR42" s="409"/>
      <c r="AS42" s="409"/>
      <c r="AT42" s="409"/>
      <c r="AU42" s="409"/>
      <c r="AV42" s="409"/>
    </row>
    <row r="43" spans="1:48" x14ac:dyDescent="0.2">
      <c r="A43" s="44"/>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09"/>
      <c r="AG43" s="409"/>
      <c r="AH43" s="409"/>
      <c r="AI43" s="409"/>
      <c r="AJ43" s="409"/>
      <c r="AK43" s="409"/>
      <c r="AL43" s="409"/>
      <c r="AM43" s="409"/>
      <c r="AN43" s="409"/>
      <c r="AO43" s="409"/>
      <c r="AP43" s="409"/>
      <c r="AQ43" s="409"/>
      <c r="AR43" s="409"/>
      <c r="AS43" s="409"/>
      <c r="AT43" s="409"/>
      <c r="AU43" s="409"/>
      <c r="AV43" s="409"/>
    </row>
    <row r="44" spans="1:48" x14ac:dyDescent="0.2">
      <c r="A44" s="44"/>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09"/>
      <c r="AG44" s="409"/>
      <c r="AH44" s="409"/>
      <c r="AI44" s="409"/>
      <c r="AJ44" s="409"/>
      <c r="AK44" s="409"/>
      <c r="AL44" s="409"/>
      <c r="AM44" s="409"/>
      <c r="AN44" s="409"/>
      <c r="AO44" s="409"/>
      <c r="AP44" s="409"/>
      <c r="AQ44" s="409"/>
      <c r="AR44" s="409"/>
      <c r="AS44" s="409"/>
      <c r="AT44" s="409"/>
      <c r="AU44" s="409"/>
      <c r="AV44" s="409"/>
    </row>
    <row r="45" spans="1:48" x14ac:dyDescent="0.2">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09"/>
      <c r="AG45" s="409"/>
      <c r="AH45" s="409"/>
      <c r="AI45" s="409"/>
      <c r="AJ45" s="409"/>
      <c r="AK45" s="409"/>
      <c r="AL45" s="409"/>
      <c r="AM45" s="409"/>
      <c r="AN45" s="409"/>
      <c r="AO45" s="409"/>
      <c r="AP45" s="409"/>
      <c r="AQ45" s="409"/>
      <c r="AR45" s="409"/>
      <c r="AS45" s="409"/>
      <c r="AT45" s="409"/>
      <c r="AU45" s="409"/>
      <c r="AV45" s="409"/>
    </row>
    <row r="46" spans="1:48" x14ac:dyDescent="0.2">
      <c r="A46" s="44"/>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09"/>
      <c r="AG46" s="409"/>
      <c r="AH46" s="409"/>
      <c r="AI46" s="409"/>
      <c r="AJ46" s="409"/>
      <c r="AK46" s="409"/>
      <c r="AL46" s="409"/>
      <c r="AM46" s="409"/>
      <c r="AN46" s="409"/>
      <c r="AO46" s="409"/>
      <c r="AP46" s="409"/>
      <c r="AQ46" s="409"/>
      <c r="AR46" s="409"/>
      <c r="AS46" s="409"/>
      <c r="AT46" s="409"/>
      <c r="AU46" s="409"/>
      <c r="AV46" s="409"/>
    </row>
    <row r="47" spans="1:48" x14ac:dyDescent="0.2">
      <c r="A47" s="44"/>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09"/>
      <c r="AG47" s="409"/>
      <c r="AH47" s="409"/>
      <c r="AI47" s="409"/>
      <c r="AJ47" s="409"/>
      <c r="AK47" s="409"/>
      <c r="AL47" s="409"/>
      <c r="AM47" s="409"/>
      <c r="AN47" s="409"/>
      <c r="AO47" s="409"/>
      <c r="AP47" s="409"/>
      <c r="AQ47" s="409"/>
      <c r="AR47" s="409"/>
      <c r="AS47" s="409"/>
      <c r="AT47" s="409"/>
      <c r="AU47" s="409"/>
      <c r="AV47" s="409"/>
    </row>
    <row r="48" spans="1:48" x14ac:dyDescent="0.2">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09"/>
      <c r="AG48" s="409"/>
      <c r="AH48" s="409"/>
      <c r="AI48" s="409"/>
      <c r="AJ48" s="409"/>
      <c r="AK48" s="409"/>
      <c r="AL48" s="409"/>
      <c r="AM48" s="409"/>
      <c r="AN48" s="409"/>
      <c r="AO48" s="409"/>
      <c r="AP48" s="409"/>
      <c r="AQ48" s="409"/>
      <c r="AR48" s="409"/>
      <c r="AS48" s="409"/>
      <c r="AT48" s="409"/>
      <c r="AU48" s="409"/>
      <c r="AV48" s="409"/>
    </row>
    <row r="49" spans="1:48" x14ac:dyDescent="0.2">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09"/>
      <c r="AG49" s="409"/>
      <c r="AH49" s="409"/>
      <c r="AI49" s="409"/>
      <c r="AJ49" s="409"/>
      <c r="AK49" s="409"/>
      <c r="AL49" s="409"/>
      <c r="AM49" s="409"/>
      <c r="AN49" s="409"/>
      <c r="AO49" s="409"/>
      <c r="AP49" s="409"/>
      <c r="AQ49" s="409"/>
      <c r="AR49" s="409"/>
      <c r="AS49" s="409"/>
      <c r="AT49" s="409"/>
      <c r="AU49" s="409"/>
      <c r="AV49" s="409"/>
    </row>
    <row r="50" spans="1:48" x14ac:dyDescent="0.2">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09"/>
      <c r="AG50" s="409"/>
      <c r="AH50" s="409"/>
      <c r="AI50" s="409"/>
      <c r="AJ50" s="409"/>
      <c r="AK50" s="409"/>
      <c r="AL50" s="409"/>
      <c r="AM50" s="409"/>
      <c r="AN50" s="409"/>
      <c r="AO50" s="409"/>
      <c r="AP50" s="409"/>
      <c r="AQ50" s="409"/>
      <c r="AR50" s="409"/>
      <c r="AS50" s="409"/>
      <c r="AT50" s="409"/>
      <c r="AU50" s="409"/>
      <c r="AV50" s="409"/>
    </row>
    <row r="51" spans="1:48" x14ac:dyDescent="0.2">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09"/>
      <c r="AG51" s="409"/>
      <c r="AH51" s="409"/>
      <c r="AI51" s="409"/>
      <c r="AJ51" s="409"/>
      <c r="AK51" s="409"/>
      <c r="AL51" s="409"/>
      <c r="AM51" s="409"/>
      <c r="AN51" s="409"/>
      <c r="AO51" s="409"/>
      <c r="AP51" s="409"/>
      <c r="AQ51" s="409"/>
      <c r="AR51" s="409"/>
      <c r="AS51" s="409"/>
      <c r="AT51" s="409"/>
      <c r="AU51" s="409"/>
      <c r="AV51" s="409"/>
    </row>
    <row r="52" spans="1:48" x14ac:dyDescent="0.2">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09"/>
      <c r="AG52" s="409"/>
      <c r="AH52" s="409"/>
      <c r="AI52" s="409"/>
      <c r="AJ52" s="409"/>
      <c r="AK52" s="409"/>
      <c r="AL52" s="409"/>
      <c r="AM52" s="409"/>
      <c r="AN52" s="409"/>
      <c r="AO52" s="409"/>
      <c r="AP52" s="409"/>
      <c r="AQ52" s="409"/>
      <c r="AR52" s="409"/>
      <c r="AS52" s="409"/>
      <c r="AT52" s="409"/>
      <c r="AU52" s="409"/>
      <c r="AV52" s="409"/>
    </row>
    <row r="53" spans="1:48" x14ac:dyDescent="0.2">
      <c r="A53" s="44"/>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09"/>
      <c r="AG53" s="409"/>
      <c r="AH53" s="409"/>
      <c r="AI53" s="409"/>
      <c r="AJ53" s="409"/>
      <c r="AK53" s="409"/>
      <c r="AL53" s="409"/>
      <c r="AM53" s="409"/>
      <c r="AN53" s="409"/>
      <c r="AO53" s="409"/>
      <c r="AP53" s="409"/>
      <c r="AQ53" s="409"/>
      <c r="AR53" s="409"/>
      <c r="AS53" s="409"/>
      <c r="AT53" s="409"/>
      <c r="AU53" s="409"/>
      <c r="AV53" s="409"/>
    </row>
    <row r="54" spans="1:48" x14ac:dyDescent="0.2">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09"/>
      <c r="AG54" s="409"/>
      <c r="AH54" s="409"/>
      <c r="AI54" s="409"/>
      <c r="AJ54" s="409"/>
      <c r="AK54" s="409"/>
      <c r="AL54" s="409"/>
      <c r="AM54" s="409"/>
      <c r="AN54" s="409"/>
      <c r="AO54" s="409"/>
      <c r="AP54" s="409"/>
      <c r="AQ54" s="409"/>
      <c r="AR54" s="409"/>
      <c r="AS54" s="409"/>
      <c r="AT54" s="409"/>
      <c r="AU54" s="409"/>
      <c r="AV54" s="409"/>
    </row>
    <row r="55" spans="1:48" x14ac:dyDescent="0.2">
      <c r="A55" s="44"/>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09"/>
      <c r="AG55" s="409"/>
      <c r="AH55" s="409"/>
      <c r="AI55" s="409"/>
      <c r="AJ55" s="409"/>
      <c r="AK55" s="409"/>
      <c r="AL55" s="409"/>
      <c r="AM55" s="409"/>
      <c r="AN55" s="409"/>
      <c r="AO55" s="409"/>
      <c r="AP55" s="409"/>
      <c r="AQ55" s="409"/>
      <c r="AR55" s="409"/>
      <c r="AS55" s="409"/>
      <c r="AT55" s="409"/>
      <c r="AU55" s="409"/>
      <c r="AV55" s="409"/>
    </row>
    <row r="56" spans="1:48" x14ac:dyDescent="0.2">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09"/>
      <c r="AG56" s="409"/>
      <c r="AH56" s="409"/>
      <c r="AI56" s="409"/>
      <c r="AJ56" s="409"/>
      <c r="AK56" s="409"/>
      <c r="AL56" s="409"/>
      <c r="AM56" s="409"/>
      <c r="AN56" s="409"/>
      <c r="AO56" s="409"/>
      <c r="AP56" s="409"/>
      <c r="AQ56" s="409"/>
      <c r="AR56" s="409"/>
      <c r="AS56" s="409"/>
      <c r="AT56" s="409"/>
      <c r="AU56" s="409"/>
      <c r="AV56" s="409"/>
    </row>
    <row r="57" spans="1:48" x14ac:dyDescent="0.2">
      <c r="A57" s="44"/>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09"/>
      <c r="AG57" s="409"/>
      <c r="AH57" s="409"/>
      <c r="AI57" s="409"/>
      <c r="AJ57" s="409"/>
      <c r="AK57" s="409"/>
      <c r="AL57" s="409"/>
      <c r="AM57" s="409"/>
      <c r="AN57" s="409"/>
      <c r="AO57" s="409"/>
      <c r="AP57" s="409"/>
      <c r="AQ57" s="409"/>
      <c r="AR57" s="409"/>
      <c r="AS57" s="409"/>
      <c r="AT57" s="409"/>
      <c r="AU57" s="409"/>
      <c r="AV57" s="409"/>
    </row>
    <row r="58" spans="1:48" x14ac:dyDescent="0.2">
      <c r="A58" s="44"/>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09"/>
      <c r="AG58" s="409"/>
      <c r="AH58" s="409"/>
      <c r="AI58" s="409"/>
      <c r="AJ58" s="409"/>
      <c r="AK58" s="409"/>
      <c r="AL58" s="409"/>
      <c r="AM58" s="409"/>
      <c r="AN58" s="409"/>
      <c r="AO58" s="409"/>
      <c r="AP58" s="409"/>
      <c r="AQ58" s="409"/>
      <c r="AR58" s="409"/>
      <c r="AS58" s="409"/>
      <c r="AT58" s="409"/>
      <c r="AU58" s="409"/>
      <c r="AV58" s="409"/>
    </row>
    <row r="59" spans="1:48" x14ac:dyDescent="0.2">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09"/>
      <c r="AG59" s="409"/>
      <c r="AH59" s="409"/>
      <c r="AI59" s="409"/>
      <c r="AJ59" s="409"/>
      <c r="AK59" s="409"/>
      <c r="AL59" s="409"/>
      <c r="AM59" s="409"/>
      <c r="AN59" s="409"/>
      <c r="AO59" s="409"/>
      <c r="AP59" s="409"/>
      <c r="AQ59" s="409"/>
      <c r="AR59" s="409"/>
      <c r="AS59" s="409"/>
      <c r="AT59" s="409"/>
      <c r="AU59" s="409"/>
      <c r="AV59" s="409"/>
    </row>
    <row r="60" spans="1:48" x14ac:dyDescent="0.2">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09"/>
      <c r="AG60" s="409"/>
      <c r="AH60" s="409"/>
      <c r="AI60" s="409"/>
      <c r="AJ60" s="409"/>
      <c r="AK60" s="409"/>
      <c r="AL60" s="409"/>
      <c r="AM60" s="409"/>
      <c r="AN60" s="409"/>
      <c r="AO60" s="409"/>
      <c r="AP60" s="409"/>
      <c r="AQ60" s="409"/>
      <c r="AR60" s="409"/>
      <c r="AS60" s="409"/>
      <c r="AT60" s="409"/>
      <c r="AU60" s="409"/>
      <c r="AV60" s="409"/>
    </row>
    <row r="61" spans="1:48" x14ac:dyDescent="0.2">
      <c r="A61" s="44"/>
      <c r="B61" s="44"/>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09"/>
      <c r="AG61" s="409"/>
      <c r="AH61" s="409"/>
      <c r="AI61" s="409"/>
      <c r="AJ61" s="409"/>
      <c r="AK61" s="409"/>
      <c r="AL61" s="409"/>
      <c r="AM61" s="409"/>
      <c r="AN61" s="409"/>
      <c r="AO61" s="409"/>
      <c r="AP61" s="409"/>
      <c r="AQ61" s="409"/>
      <c r="AR61" s="409"/>
      <c r="AS61" s="409"/>
      <c r="AT61" s="409"/>
      <c r="AU61" s="409"/>
      <c r="AV61" s="409"/>
    </row>
    <row r="62" spans="1:48" x14ac:dyDescent="0.2">
      <c r="A62" s="44"/>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09"/>
      <c r="AG62" s="409"/>
      <c r="AH62" s="409"/>
      <c r="AI62" s="409"/>
      <c r="AJ62" s="409"/>
      <c r="AK62" s="409"/>
      <c r="AL62" s="409"/>
      <c r="AM62" s="409"/>
      <c r="AN62" s="409"/>
      <c r="AO62" s="409"/>
      <c r="AP62" s="409"/>
      <c r="AQ62" s="409"/>
      <c r="AR62" s="409"/>
      <c r="AS62" s="409"/>
      <c r="AT62" s="409"/>
      <c r="AU62" s="409"/>
      <c r="AV62" s="409"/>
    </row>
    <row r="63" spans="1:48" x14ac:dyDescent="0.2">
      <c r="A63" s="44"/>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09"/>
      <c r="AG63" s="409"/>
      <c r="AH63" s="409"/>
      <c r="AI63" s="409"/>
      <c r="AJ63" s="409"/>
      <c r="AK63" s="409"/>
      <c r="AL63" s="409"/>
      <c r="AM63" s="409"/>
      <c r="AN63" s="409"/>
      <c r="AO63" s="409"/>
      <c r="AP63" s="409"/>
      <c r="AQ63" s="409"/>
      <c r="AR63" s="409"/>
      <c r="AS63" s="409"/>
      <c r="AT63" s="409"/>
      <c r="AU63" s="409"/>
      <c r="AV63" s="409"/>
    </row>
    <row r="64" spans="1:48" x14ac:dyDescent="0.2">
      <c r="A64" s="44"/>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09"/>
      <c r="AG64" s="409"/>
      <c r="AH64" s="409"/>
      <c r="AI64" s="409"/>
      <c r="AJ64" s="409"/>
      <c r="AK64" s="409"/>
      <c r="AL64" s="409"/>
      <c r="AM64" s="409"/>
      <c r="AN64" s="409"/>
      <c r="AO64" s="409"/>
      <c r="AP64" s="409"/>
      <c r="AQ64" s="409"/>
      <c r="AR64" s="409"/>
      <c r="AS64" s="409"/>
      <c r="AT64" s="409"/>
      <c r="AU64" s="409"/>
      <c r="AV64" s="409"/>
    </row>
    <row r="65" spans="1:48" x14ac:dyDescent="0.2">
      <c r="A65" s="44"/>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09"/>
      <c r="AG65" s="409"/>
      <c r="AH65" s="409"/>
      <c r="AI65" s="409"/>
      <c r="AJ65" s="409"/>
      <c r="AK65" s="409"/>
      <c r="AL65" s="409"/>
      <c r="AM65" s="409"/>
      <c r="AN65" s="409"/>
      <c r="AO65" s="409"/>
      <c r="AP65" s="409"/>
      <c r="AQ65" s="409"/>
      <c r="AR65" s="409"/>
      <c r="AS65" s="409"/>
      <c r="AT65" s="409"/>
      <c r="AU65" s="409"/>
      <c r="AV65" s="409"/>
    </row>
    <row r="66" spans="1:48" x14ac:dyDescent="0.2">
      <c r="A66" s="44"/>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09"/>
      <c r="AG66" s="409"/>
      <c r="AH66" s="409"/>
      <c r="AI66" s="409"/>
      <c r="AJ66" s="409"/>
      <c r="AK66" s="409"/>
      <c r="AL66" s="409"/>
      <c r="AM66" s="409"/>
      <c r="AN66" s="409"/>
      <c r="AO66" s="409"/>
      <c r="AP66" s="409"/>
      <c r="AQ66" s="409"/>
      <c r="AR66" s="409"/>
      <c r="AS66" s="409"/>
      <c r="AT66" s="409"/>
      <c r="AU66" s="409"/>
      <c r="AV66" s="409"/>
    </row>
    <row r="67" spans="1:48" x14ac:dyDescent="0.2">
      <c r="A67" s="44"/>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09"/>
      <c r="AG67" s="409"/>
      <c r="AH67" s="409"/>
      <c r="AI67" s="409"/>
      <c r="AJ67" s="409"/>
      <c r="AK67" s="409"/>
      <c r="AL67" s="409"/>
      <c r="AM67" s="409"/>
      <c r="AN67" s="409"/>
      <c r="AO67" s="409"/>
      <c r="AP67" s="409"/>
      <c r="AQ67" s="409"/>
      <c r="AR67" s="409"/>
      <c r="AS67" s="409"/>
      <c r="AT67" s="409"/>
      <c r="AU67" s="409"/>
      <c r="AV67" s="409"/>
    </row>
    <row r="68" spans="1:48" x14ac:dyDescent="0.2">
      <c r="A68" s="44"/>
      <c r="B68" s="44"/>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09"/>
      <c r="AG68" s="409"/>
      <c r="AH68" s="409"/>
      <c r="AI68" s="409"/>
      <c r="AJ68" s="409"/>
      <c r="AK68" s="409"/>
      <c r="AL68" s="409"/>
      <c r="AM68" s="409"/>
      <c r="AN68" s="409"/>
      <c r="AO68" s="409"/>
      <c r="AP68" s="409"/>
      <c r="AQ68" s="409"/>
      <c r="AR68" s="409"/>
      <c r="AS68" s="409"/>
      <c r="AT68" s="409"/>
      <c r="AU68" s="409"/>
      <c r="AV68" s="409"/>
    </row>
    <row r="69" spans="1:48" x14ac:dyDescent="0.2">
      <c r="A69" s="44"/>
      <c r="B69" s="44"/>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09"/>
      <c r="AG69" s="409"/>
      <c r="AH69" s="409"/>
      <c r="AI69" s="409"/>
      <c r="AJ69" s="409"/>
      <c r="AK69" s="409"/>
      <c r="AL69" s="409"/>
      <c r="AM69" s="409"/>
      <c r="AN69" s="409"/>
      <c r="AO69" s="409"/>
      <c r="AP69" s="409"/>
      <c r="AQ69" s="409"/>
      <c r="AR69" s="409"/>
      <c r="AS69" s="409"/>
      <c r="AT69" s="409"/>
      <c r="AU69" s="409"/>
      <c r="AV69" s="409"/>
    </row>
    <row r="70" spans="1:48" x14ac:dyDescent="0.2">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09"/>
      <c r="AG70" s="409"/>
      <c r="AH70" s="409"/>
      <c r="AI70" s="409"/>
      <c r="AJ70" s="409"/>
      <c r="AK70" s="409"/>
      <c r="AL70" s="409"/>
      <c r="AM70" s="409"/>
      <c r="AN70" s="409"/>
      <c r="AO70" s="409"/>
      <c r="AP70" s="409"/>
      <c r="AQ70" s="409"/>
      <c r="AR70" s="409"/>
      <c r="AS70" s="409"/>
      <c r="AT70" s="409"/>
      <c r="AU70" s="409"/>
      <c r="AV70" s="409"/>
    </row>
    <row r="71" spans="1:48" x14ac:dyDescent="0.2">
      <c r="A71" s="44"/>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09"/>
      <c r="AG71" s="409"/>
      <c r="AH71" s="409"/>
      <c r="AI71" s="409"/>
      <c r="AJ71" s="409"/>
      <c r="AK71" s="409"/>
      <c r="AL71" s="409"/>
      <c r="AM71" s="409"/>
      <c r="AN71" s="409"/>
      <c r="AO71" s="409"/>
      <c r="AP71" s="409"/>
      <c r="AQ71" s="409"/>
      <c r="AR71" s="409"/>
      <c r="AS71" s="409"/>
      <c r="AT71" s="409"/>
      <c r="AU71" s="409"/>
      <c r="AV71" s="409"/>
    </row>
    <row r="72" spans="1:48" x14ac:dyDescent="0.2">
      <c r="A72" s="44"/>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09"/>
      <c r="AG72" s="409"/>
      <c r="AH72" s="409"/>
      <c r="AI72" s="409"/>
      <c r="AJ72" s="409"/>
      <c r="AK72" s="409"/>
      <c r="AL72" s="409"/>
      <c r="AM72" s="409"/>
      <c r="AN72" s="409"/>
      <c r="AO72" s="409"/>
      <c r="AP72" s="409"/>
      <c r="AQ72" s="409"/>
      <c r="AR72" s="409"/>
      <c r="AS72" s="409"/>
      <c r="AT72" s="409"/>
      <c r="AU72" s="409"/>
      <c r="AV72" s="409"/>
    </row>
    <row r="73" spans="1:48" x14ac:dyDescent="0.2">
      <c r="A73" s="44"/>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09"/>
      <c r="AG73" s="409"/>
      <c r="AH73" s="409"/>
      <c r="AI73" s="409"/>
      <c r="AJ73" s="409"/>
      <c r="AK73" s="409"/>
      <c r="AL73" s="409"/>
      <c r="AM73" s="409"/>
      <c r="AN73" s="409"/>
      <c r="AO73" s="409"/>
      <c r="AP73" s="409"/>
      <c r="AQ73" s="409"/>
      <c r="AR73" s="409"/>
      <c r="AS73" s="409"/>
      <c r="AT73" s="409"/>
      <c r="AU73" s="409"/>
      <c r="AV73" s="409"/>
    </row>
    <row r="74" spans="1:48" x14ac:dyDescent="0.2">
      <c r="A74" s="44"/>
      <c r="B74" s="44"/>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09"/>
      <c r="AG74" s="409"/>
      <c r="AH74" s="409"/>
      <c r="AI74" s="409"/>
      <c r="AJ74" s="409"/>
      <c r="AK74" s="409"/>
      <c r="AL74" s="409"/>
      <c r="AM74" s="409"/>
      <c r="AN74" s="409"/>
      <c r="AO74" s="409"/>
      <c r="AP74" s="409"/>
      <c r="AQ74" s="409"/>
      <c r="AR74" s="409"/>
      <c r="AS74" s="409"/>
      <c r="AT74" s="409"/>
      <c r="AU74" s="409"/>
      <c r="AV74" s="409"/>
    </row>
    <row r="75" spans="1:48" x14ac:dyDescent="0.2">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09"/>
      <c r="AG75" s="409"/>
      <c r="AH75" s="409"/>
      <c r="AI75" s="409"/>
      <c r="AJ75" s="409"/>
      <c r="AK75" s="409"/>
      <c r="AL75" s="409"/>
      <c r="AM75" s="409"/>
      <c r="AN75" s="409"/>
      <c r="AO75" s="409"/>
      <c r="AP75" s="409"/>
      <c r="AQ75" s="409"/>
      <c r="AR75" s="409"/>
      <c r="AS75" s="409"/>
      <c r="AT75" s="409"/>
      <c r="AU75" s="409"/>
      <c r="AV75" s="409"/>
    </row>
    <row r="76" spans="1:48" x14ac:dyDescent="0.2">
      <c r="A76" s="44"/>
      <c r="B76" s="44"/>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09"/>
      <c r="AG76" s="409"/>
      <c r="AH76" s="409"/>
      <c r="AI76" s="409"/>
      <c r="AJ76" s="409"/>
      <c r="AK76" s="409"/>
      <c r="AL76" s="409"/>
      <c r="AM76" s="409"/>
      <c r="AN76" s="409"/>
      <c r="AO76" s="409"/>
      <c r="AP76" s="409"/>
      <c r="AQ76" s="409"/>
      <c r="AR76" s="409"/>
      <c r="AS76" s="409"/>
      <c r="AT76" s="409"/>
      <c r="AU76" s="409"/>
      <c r="AV76" s="409"/>
    </row>
    <row r="77" spans="1:48" x14ac:dyDescent="0.2">
      <c r="A77" s="44"/>
      <c r="B77" s="44"/>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09"/>
      <c r="AG77" s="409"/>
      <c r="AH77" s="409"/>
      <c r="AI77" s="409"/>
      <c r="AJ77" s="409"/>
      <c r="AK77" s="409"/>
      <c r="AL77" s="409"/>
      <c r="AM77" s="409"/>
      <c r="AN77" s="409"/>
      <c r="AO77" s="409"/>
      <c r="AP77" s="409"/>
      <c r="AQ77" s="409"/>
      <c r="AR77" s="409"/>
      <c r="AS77" s="409"/>
      <c r="AT77" s="409"/>
      <c r="AU77" s="409"/>
      <c r="AV77" s="409"/>
    </row>
    <row r="78" spans="1:48" x14ac:dyDescent="0.2">
      <c r="A78" s="44"/>
      <c r="B78" s="44"/>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09"/>
      <c r="AG78" s="409"/>
      <c r="AH78" s="409"/>
      <c r="AI78" s="409"/>
      <c r="AJ78" s="409"/>
      <c r="AK78" s="409"/>
      <c r="AL78" s="409"/>
      <c r="AM78" s="409"/>
      <c r="AN78" s="409"/>
      <c r="AO78" s="409"/>
      <c r="AP78" s="409"/>
      <c r="AQ78" s="409"/>
      <c r="AR78" s="409"/>
      <c r="AS78" s="409"/>
      <c r="AT78" s="409"/>
      <c r="AU78" s="409"/>
      <c r="AV78" s="409"/>
    </row>
    <row r="79" spans="1:48" x14ac:dyDescent="0.2">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09"/>
      <c r="AG79" s="409"/>
      <c r="AH79" s="409"/>
      <c r="AI79" s="409"/>
      <c r="AJ79" s="409"/>
      <c r="AK79" s="409"/>
      <c r="AL79" s="409"/>
      <c r="AM79" s="409"/>
      <c r="AN79" s="409"/>
      <c r="AO79" s="409"/>
      <c r="AP79" s="409"/>
      <c r="AQ79" s="409"/>
      <c r="AR79" s="409"/>
      <c r="AS79" s="409"/>
      <c r="AT79" s="409"/>
      <c r="AU79" s="409"/>
      <c r="AV79" s="409"/>
    </row>
    <row r="80" spans="1:48" x14ac:dyDescent="0.2">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09"/>
      <c r="AG80" s="409"/>
      <c r="AH80" s="409"/>
      <c r="AI80" s="409"/>
      <c r="AJ80" s="409"/>
      <c r="AK80" s="409"/>
      <c r="AL80" s="409"/>
      <c r="AM80" s="409"/>
      <c r="AN80" s="409"/>
      <c r="AO80" s="409"/>
      <c r="AP80" s="409"/>
      <c r="AQ80" s="409"/>
      <c r="AR80" s="409"/>
      <c r="AS80" s="409"/>
      <c r="AT80" s="409"/>
      <c r="AU80" s="409"/>
      <c r="AV80" s="409"/>
    </row>
    <row r="81" spans="1:48" x14ac:dyDescent="0.2">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09"/>
      <c r="AG81" s="409"/>
      <c r="AH81" s="409"/>
      <c r="AI81" s="409"/>
      <c r="AJ81" s="409"/>
      <c r="AK81" s="409"/>
      <c r="AL81" s="409"/>
      <c r="AM81" s="409"/>
      <c r="AN81" s="409"/>
      <c r="AO81" s="409"/>
      <c r="AP81" s="409"/>
      <c r="AQ81" s="409"/>
      <c r="AR81" s="409"/>
      <c r="AS81" s="409"/>
      <c r="AT81" s="409"/>
      <c r="AU81" s="409"/>
      <c r="AV81" s="409"/>
    </row>
    <row r="82" spans="1:48" x14ac:dyDescent="0.2">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09"/>
      <c r="AG82" s="409"/>
      <c r="AH82" s="409"/>
      <c r="AI82" s="409"/>
      <c r="AJ82" s="409"/>
      <c r="AK82" s="409"/>
      <c r="AL82" s="409"/>
      <c r="AM82" s="409"/>
      <c r="AN82" s="409"/>
      <c r="AO82" s="409"/>
      <c r="AP82" s="409"/>
      <c r="AQ82" s="409"/>
      <c r="AR82" s="409"/>
      <c r="AS82" s="409"/>
      <c r="AT82" s="409"/>
      <c r="AU82" s="409"/>
      <c r="AV82" s="409"/>
    </row>
    <row r="83" spans="1:48" x14ac:dyDescent="0.2">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09"/>
      <c r="AG83" s="409"/>
      <c r="AH83" s="409"/>
      <c r="AI83" s="409"/>
      <c r="AJ83" s="409"/>
      <c r="AK83" s="409"/>
      <c r="AL83" s="409"/>
      <c r="AM83" s="409"/>
      <c r="AN83" s="409"/>
      <c r="AO83" s="409"/>
      <c r="AP83" s="409"/>
      <c r="AQ83" s="409"/>
      <c r="AR83" s="409"/>
      <c r="AS83" s="409"/>
      <c r="AT83" s="409"/>
      <c r="AU83" s="409"/>
      <c r="AV83" s="409"/>
    </row>
    <row r="84" spans="1:48" x14ac:dyDescent="0.2">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09"/>
      <c r="AG84" s="409"/>
      <c r="AH84" s="409"/>
      <c r="AI84" s="409"/>
      <c r="AJ84" s="409"/>
      <c r="AK84" s="409"/>
      <c r="AL84" s="409"/>
      <c r="AM84" s="409"/>
      <c r="AN84" s="409"/>
      <c r="AO84" s="409"/>
      <c r="AP84" s="409"/>
      <c r="AQ84" s="409"/>
      <c r="AR84" s="409"/>
      <c r="AS84" s="409"/>
      <c r="AT84" s="409"/>
      <c r="AU84" s="409"/>
      <c r="AV84" s="409"/>
    </row>
    <row r="85" spans="1:48" x14ac:dyDescent="0.2">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09"/>
      <c r="AG85" s="409"/>
      <c r="AH85" s="409"/>
      <c r="AI85" s="409"/>
      <c r="AJ85" s="409"/>
      <c r="AK85" s="409"/>
      <c r="AL85" s="409"/>
      <c r="AM85" s="409"/>
      <c r="AN85" s="409"/>
      <c r="AO85" s="409"/>
      <c r="AP85" s="409"/>
      <c r="AQ85" s="409"/>
      <c r="AR85" s="409"/>
      <c r="AS85" s="409"/>
      <c r="AT85" s="409"/>
      <c r="AU85" s="409"/>
      <c r="AV85" s="409"/>
    </row>
    <row r="86" spans="1:48" x14ac:dyDescent="0.2">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09"/>
      <c r="AG86" s="409"/>
      <c r="AH86" s="409"/>
      <c r="AI86" s="409"/>
      <c r="AJ86" s="409"/>
      <c r="AK86" s="409"/>
      <c r="AL86" s="409"/>
      <c r="AM86" s="409"/>
      <c r="AN86" s="409"/>
      <c r="AO86" s="409"/>
      <c r="AP86" s="409"/>
      <c r="AQ86" s="409"/>
      <c r="AR86" s="409"/>
      <c r="AS86" s="409"/>
      <c r="AT86" s="409"/>
      <c r="AU86" s="409"/>
      <c r="AV86" s="409"/>
    </row>
    <row r="87" spans="1:48" x14ac:dyDescent="0.2">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09"/>
      <c r="AG87" s="409"/>
      <c r="AH87" s="409"/>
      <c r="AI87" s="409"/>
      <c r="AJ87" s="409"/>
      <c r="AK87" s="409"/>
      <c r="AL87" s="409"/>
      <c r="AM87" s="409"/>
      <c r="AN87" s="409"/>
      <c r="AO87" s="409"/>
      <c r="AP87" s="409"/>
      <c r="AQ87" s="409"/>
      <c r="AR87" s="409"/>
      <c r="AS87" s="409"/>
      <c r="AT87" s="409"/>
      <c r="AU87" s="409"/>
      <c r="AV87" s="409"/>
    </row>
    <row r="88" spans="1:48" x14ac:dyDescent="0.2">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09"/>
      <c r="AG88" s="409"/>
      <c r="AH88" s="409"/>
      <c r="AI88" s="409"/>
      <c r="AJ88" s="409"/>
      <c r="AK88" s="409"/>
      <c r="AL88" s="409"/>
      <c r="AM88" s="409"/>
      <c r="AN88" s="409"/>
      <c r="AO88" s="409"/>
      <c r="AP88" s="409"/>
      <c r="AQ88" s="409"/>
      <c r="AR88" s="409"/>
      <c r="AS88" s="409"/>
      <c r="AT88" s="409"/>
      <c r="AU88" s="409"/>
      <c r="AV88" s="409"/>
    </row>
    <row r="89" spans="1:48" x14ac:dyDescent="0.2">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09"/>
      <c r="AG89" s="409"/>
      <c r="AH89" s="409"/>
      <c r="AI89" s="409"/>
      <c r="AJ89" s="409"/>
      <c r="AK89" s="409"/>
      <c r="AL89" s="409"/>
      <c r="AM89" s="409"/>
      <c r="AN89" s="409"/>
      <c r="AO89" s="409"/>
      <c r="AP89" s="409"/>
      <c r="AQ89" s="409"/>
      <c r="AR89" s="409"/>
      <c r="AS89" s="409"/>
      <c r="AT89" s="409"/>
      <c r="AU89" s="409"/>
      <c r="AV89" s="409"/>
    </row>
    <row r="90" spans="1:48" x14ac:dyDescent="0.2">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09"/>
      <c r="AG90" s="409"/>
      <c r="AH90" s="409"/>
      <c r="AI90" s="409"/>
      <c r="AJ90" s="409"/>
      <c r="AK90" s="409"/>
      <c r="AL90" s="409"/>
      <c r="AM90" s="409"/>
      <c r="AN90" s="409"/>
      <c r="AO90" s="409"/>
      <c r="AP90" s="409"/>
      <c r="AQ90" s="409"/>
      <c r="AR90" s="409"/>
      <c r="AS90" s="409"/>
      <c r="AT90" s="409"/>
      <c r="AU90" s="409"/>
      <c r="AV90" s="409"/>
    </row>
    <row r="91" spans="1:48" x14ac:dyDescent="0.2">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09"/>
      <c r="AG91" s="409"/>
      <c r="AH91" s="409"/>
      <c r="AI91" s="409"/>
      <c r="AJ91" s="409"/>
      <c r="AK91" s="409"/>
      <c r="AL91" s="409"/>
      <c r="AM91" s="409"/>
      <c r="AN91" s="409"/>
      <c r="AO91" s="409"/>
      <c r="AP91" s="409"/>
      <c r="AQ91" s="409"/>
      <c r="AR91" s="409"/>
      <c r="AS91" s="409"/>
      <c r="AT91" s="409"/>
      <c r="AU91" s="409"/>
      <c r="AV91" s="409"/>
    </row>
    <row r="92" spans="1:48" x14ac:dyDescent="0.2">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09"/>
      <c r="AG92" s="409"/>
      <c r="AH92" s="409"/>
      <c r="AI92" s="409"/>
      <c r="AJ92" s="409"/>
      <c r="AK92" s="409"/>
      <c r="AL92" s="409"/>
      <c r="AM92" s="409"/>
      <c r="AN92" s="409"/>
      <c r="AO92" s="409"/>
      <c r="AP92" s="409"/>
      <c r="AQ92" s="409"/>
      <c r="AR92" s="409"/>
      <c r="AS92" s="409"/>
      <c r="AT92" s="409"/>
      <c r="AU92" s="409"/>
      <c r="AV92" s="409"/>
    </row>
    <row r="93" spans="1:48" x14ac:dyDescent="0.2">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09"/>
      <c r="AG93" s="409"/>
      <c r="AH93" s="409"/>
      <c r="AI93" s="409"/>
      <c r="AJ93" s="409"/>
      <c r="AK93" s="409"/>
      <c r="AL93" s="409"/>
      <c r="AM93" s="409"/>
      <c r="AN93" s="409"/>
      <c r="AO93" s="409"/>
      <c r="AP93" s="409"/>
      <c r="AQ93" s="409"/>
      <c r="AR93" s="409"/>
      <c r="AS93" s="409"/>
      <c r="AT93" s="409"/>
      <c r="AU93" s="409"/>
      <c r="AV93" s="409"/>
    </row>
    <row r="94" spans="1:48" x14ac:dyDescent="0.2">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09"/>
      <c r="AG94" s="409"/>
      <c r="AH94" s="409"/>
      <c r="AI94" s="409"/>
      <c r="AJ94" s="409"/>
      <c r="AK94" s="409"/>
      <c r="AL94" s="409"/>
      <c r="AM94" s="409"/>
      <c r="AN94" s="409"/>
      <c r="AO94" s="409"/>
      <c r="AP94" s="409"/>
      <c r="AQ94" s="409"/>
      <c r="AR94" s="409"/>
      <c r="AS94" s="409"/>
      <c r="AT94" s="409"/>
      <c r="AU94" s="409"/>
      <c r="AV94" s="409"/>
    </row>
    <row r="95" spans="1:48" x14ac:dyDescent="0.2">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09"/>
      <c r="AG95" s="409"/>
      <c r="AH95" s="409"/>
      <c r="AI95" s="409"/>
      <c r="AJ95" s="409"/>
      <c r="AK95" s="409"/>
      <c r="AL95" s="409"/>
      <c r="AM95" s="409"/>
      <c r="AN95" s="409"/>
      <c r="AO95" s="409"/>
      <c r="AP95" s="409"/>
      <c r="AQ95" s="409"/>
      <c r="AR95" s="409"/>
      <c r="AS95" s="409"/>
      <c r="AT95" s="409"/>
      <c r="AU95" s="409"/>
      <c r="AV95" s="409"/>
    </row>
    <row r="96" spans="1:48" x14ac:dyDescent="0.2">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09"/>
      <c r="AG96" s="409"/>
      <c r="AH96" s="409"/>
      <c r="AI96" s="409"/>
      <c r="AJ96" s="409"/>
      <c r="AK96" s="409"/>
      <c r="AL96" s="409"/>
      <c r="AM96" s="409"/>
      <c r="AN96" s="409"/>
      <c r="AO96" s="409"/>
      <c r="AP96" s="409"/>
      <c r="AQ96" s="409"/>
      <c r="AR96" s="409"/>
      <c r="AS96" s="409"/>
      <c r="AT96" s="409"/>
      <c r="AU96" s="409"/>
      <c r="AV96" s="409"/>
    </row>
    <row r="97" spans="1:48" x14ac:dyDescent="0.2">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09"/>
      <c r="AG97" s="409"/>
      <c r="AH97" s="409"/>
      <c r="AI97" s="409"/>
      <c r="AJ97" s="409"/>
      <c r="AK97" s="409"/>
      <c r="AL97" s="409"/>
      <c r="AM97" s="409"/>
      <c r="AN97" s="409"/>
      <c r="AO97" s="409"/>
      <c r="AP97" s="409"/>
      <c r="AQ97" s="409"/>
      <c r="AR97" s="409"/>
      <c r="AS97" s="409"/>
      <c r="AT97" s="409"/>
      <c r="AU97" s="409"/>
      <c r="AV97" s="409"/>
    </row>
    <row r="98" spans="1:48" x14ac:dyDescent="0.2">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09"/>
      <c r="AG98" s="409"/>
      <c r="AH98" s="409"/>
      <c r="AI98" s="409"/>
      <c r="AJ98" s="409"/>
      <c r="AK98" s="409"/>
      <c r="AL98" s="409"/>
      <c r="AM98" s="409"/>
      <c r="AN98" s="409"/>
      <c r="AO98" s="409"/>
      <c r="AP98" s="409"/>
      <c r="AQ98" s="409"/>
      <c r="AR98" s="409"/>
      <c r="AS98" s="409"/>
      <c r="AT98" s="409"/>
      <c r="AU98" s="409"/>
      <c r="AV98" s="409"/>
    </row>
    <row r="99" spans="1:48" x14ac:dyDescent="0.2">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09"/>
      <c r="AG99" s="409"/>
      <c r="AH99" s="409"/>
      <c r="AI99" s="409"/>
      <c r="AJ99" s="409"/>
      <c r="AK99" s="409"/>
      <c r="AL99" s="409"/>
      <c r="AM99" s="409"/>
      <c r="AN99" s="409"/>
      <c r="AO99" s="409"/>
      <c r="AP99" s="409"/>
      <c r="AQ99" s="409"/>
      <c r="AR99" s="409"/>
      <c r="AS99" s="409"/>
      <c r="AT99" s="409"/>
      <c r="AU99" s="409"/>
      <c r="AV99" s="409"/>
    </row>
    <row r="100" spans="1:48" x14ac:dyDescent="0.2">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09"/>
      <c r="AG100" s="409"/>
      <c r="AH100" s="409"/>
      <c r="AI100" s="409"/>
      <c r="AJ100" s="409"/>
      <c r="AK100" s="409"/>
      <c r="AL100" s="409"/>
      <c r="AM100" s="409"/>
      <c r="AN100" s="409"/>
      <c r="AO100" s="409"/>
      <c r="AP100" s="409"/>
      <c r="AQ100" s="409"/>
      <c r="AR100" s="409"/>
      <c r="AS100" s="409"/>
      <c r="AT100" s="409"/>
      <c r="AU100" s="409"/>
      <c r="AV100" s="409"/>
    </row>
    <row r="101" spans="1:48" x14ac:dyDescent="0.2">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09"/>
      <c r="AG101" s="409"/>
      <c r="AH101" s="409"/>
      <c r="AI101" s="409"/>
      <c r="AJ101" s="409"/>
      <c r="AK101" s="409"/>
      <c r="AL101" s="409"/>
      <c r="AM101" s="409"/>
      <c r="AN101" s="409"/>
      <c r="AO101" s="409"/>
      <c r="AP101" s="409"/>
      <c r="AQ101" s="409"/>
      <c r="AR101" s="409"/>
      <c r="AS101" s="409"/>
      <c r="AT101" s="409"/>
      <c r="AU101" s="409"/>
      <c r="AV101" s="409"/>
    </row>
    <row r="102" spans="1:48" x14ac:dyDescent="0.2">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09"/>
      <c r="AG102" s="409"/>
      <c r="AH102" s="409"/>
      <c r="AI102" s="409"/>
      <c r="AJ102" s="409"/>
      <c r="AK102" s="409"/>
      <c r="AL102" s="409"/>
      <c r="AM102" s="409"/>
      <c r="AN102" s="409"/>
      <c r="AO102" s="409"/>
      <c r="AP102" s="409"/>
      <c r="AQ102" s="409"/>
      <c r="AR102" s="409"/>
      <c r="AS102" s="409"/>
      <c r="AT102" s="409"/>
      <c r="AU102" s="409"/>
      <c r="AV102" s="409"/>
    </row>
    <row r="103" spans="1:48" x14ac:dyDescent="0.2">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09"/>
      <c r="AG103" s="409"/>
      <c r="AH103" s="409"/>
      <c r="AI103" s="409"/>
      <c r="AJ103" s="409"/>
      <c r="AK103" s="409"/>
      <c r="AL103" s="409"/>
      <c r="AM103" s="409"/>
      <c r="AN103" s="409"/>
      <c r="AO103" s="409"/>
      <c r="AP103" s="409"/>
      <c r="AQ103" s="409"/>
      <c r="AR103" s="409"/>
      <c r="AS103" s="409"/>
      <c r="AT103" s="409"/>
      <c r="AU103" s="409"/>
      <c r="AV103" s="409"/>
    </row>
    <row r="104" spans="1:48" x14ac:dyDescent="0.2">
      <c r="A104" s="44"/>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09"/>
      <c r="AG104" s="409"/>
      <c r="AH104" s="409"/>
      <c r="AI104" s="409"/>
      <c r="AJ104" s="409"/>
      <c r="AK104" s="409"/>
      <c r="AL104" s="409"/>
      <c r="AM104" s="409"/>
      <c r="AN104" s="409"/>
      <c r="AO104" s="409"/>
      <c r="AP104" s="409"/>
      <c r="AQ104" s="409"/>
      <c r="AR104" s="409"/>
      <c r="AS104" s="409"/>
      <c r="AT104" s="409"/>
      <c r="AU104" s="409"/>
      <c r="AV104" s="409"/>
    </row>
    <row r="105" spans="1:48" x14ac:dyDescent="0.2">
      <c r="A105" s="44"/>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09"/>
      <c r="AG105" s="409"/>
      <c r="AH105" s="409"/>
      <c r="AI105" s="409"/>
      <c r="AJ105" s="409"/>
      <c r="AK105" s="409"/>
      <c r="AL105" s="409"/>
      <c r="AM105" s="409"/>
      <c r="AN105" s="409"/>
      <c r="AO105" s="409"/>
      <c r="AP105" s="409"/>
      <c r="AQ105" s="409"/>
      <c r="AR105" s="409"/>
      <c r="AS105" s="409"/>
      <c r="AT105" s="409"/>
      <c r="AU105" s="409"/>
      <c r="AV105" s="409"/>
    </row>
    <row r="106" spans="1:48" x14ac:dyDescent="0.2">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09"/>
      <c r="AG106" s="409"/>
      <c r="AH106" s="409"/>
      <c r="AI106" s="409"/>
      <c r="AJ106" s="409"/>
      <c r="AK106" s="409"/>
      <c r="AL106" s="409"/>
      <c r="AM106" s="409"/>
      <c r="AN106" s="409"/>
      <c r="AO106" s="409"/>
      <c r="AP106" s="409"/>
      <c r="AQ106" s="409"/>
      <c r="AR106" s="409"/>
      <c r="AS106" s="409"/>
      <c r="AT106" s="409"/>
      <c r="AU106" s="409"/>
      <c r="AV106" s="409"/>
    </row>
    <row r="107" spans="1:48" x14ac:dyDescent="0.2">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09"/>
      <c r="AG107" s="409"/>
      <c r="AH107" s="409"/>
      <c r="AI107" s="409"/>
      <c r="AJ107" s="409"/>
      <c r="AK107" s="409"/>
      <c r="AL107" s="409"/>
      <c r="AM107" s="409"/>
      <c r="AN107" s="409"/>
      <c r="AO107" s="409"/>
      <c r="AP107" s="409"/>
      <c r="AQ107" s="409"/>
      <c r="AR107" s="409"/>
      <c r="AS107" s="409"/>
      <c r="AT107" s="409"/>
      <c r="AU107" s="409"/>
      <c r="AV107" s="409"/>
    </row>
    <row r="108" spans="1:48" x14ac:dyDescent="0.2">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09"/>
      <c r="AG108" s="409"/>
      <c r="AH108" s="409"/>
      <c r="AI108" s="409"/>
      <c r="AJ108" s="409"/>
      <c r="AK108" s="409"/>
      <c r="AL108" s="409"/>
      <c r="AM108" s="409"/>
      <c r="AN108" s="409"/>
      <c r="AO108" s="409"/>
      <c r="AP108" s="409"/>
      <c r="AQ108" s="409"/>
      <c r="AR108" s="409"/>
      <c r="AS108" s="409"/>
      <c r="AT108" s="409"/>
      <c r="AU108" s="409"/>
      <c r="AV108" s="409"/>
    </row>
    <row r="109" spans="1:48" x14ac:dyDescent="0.2">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09"/>
      <c r="AG109" s="409"/>
      <c r="AH109" s="409"/>
      <c r="AI109" s="409"/>
      <c r="AJ109" s="409"/>
      <c r="AK109" s="409"/>
      <c r="AL109" s="409"/>
      <c r="AM109" s="409"/>
      <c r="AN109" s="409"/>
      <c r="AO109" s="409"/>
      <c r="AP109" s="409"/>
      <c r="AQ109" s="409"/>
      <c r="AR109" s="409"/>
      <c r="AS109" s="409"/>
      <c r="AT109" s="409"/>
      <c r="AU109" s="409"/>
      <c r="AV109" s="409"/>
    </row>
    <row r="110" spans="1:48" x14ac:dyDescent="0.2">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09"/>
      <c r="AG110" s="409"/>
      <c r="AH110" s="409"/>
      <c r="AI110" s="409"/>
      <c r="AJ110" s="409"/>
      <c r="AK110" s="409"/>
      <c r="AL110" s="409"/>
      <c r="AM110" s="409"/>
      <c r="AN110" s="409"/>
      <c r="AO110" s="409"/>
      <c r="AP110" s="409"/>
      <c r="AQ110" s="409"/>
      <c r="AR110" s="409"/>
      <c r="AS110" s="409"/>
      <c r="AT110" s="409"/>
      <c r="AU110" s="409"/>
      <c r="AV110" s="409"/>
    </row>
    <row r="111" spans="1:48" x14ac:dyDescent="0.2">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09"/>
      <c r="AG111" s="409"/>
      <c r="AH111" s="409"/>
      <c r="AI111" s="409"/>
      <c r="AJ111" s="409"/>
      <c r="AK111" s="409"/>
      <c r="AL111" s="409"/>
      <c r="AM111" s="409"/>
      <c r="AN111" s="409"/>
      <c r="AO111" s="409"/>
      <c r="AP111" s="409"/>
      <c r="AQ111" s="409"/>
      <c r="AR111" s="409"/>
      <c r="AS111" s="409"/>
      <c r="AT111" s="409"/>
      <c r="AU111" s="409"/>
      <c r="AV111" s="409"/>
    </row>
    <row r="112" spans="1:48" x14ac:dyDescent="0.2">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09"/>
      <c r="AG112" s="409"/>
      <c r="AH112" s="409"/>
      <c r="AI112" s="409"/>
      <c r="AJ112" s="409"/>
      <c r="AK112" s="409"/>
      <c r="AL112" s="409"/>
      <c r="AM112" s="409"/>
      <c r="AN112" s="409"/>
      <c r="AO112" s="409"/>
      <c r="AP112" s="409"/>
      <c r="AQ112" s="409"/>
      <c r="AR112" s="409"/>
      <c r="AS112" s="409"/>
      <c r="AT112" s="409"/>
      <c r="AU112" s="409"/>
      <c r="AV112" s="409"/>
    </row>
    <row r="113" spans="1:48" x14ac:dyDescent="0.2">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09"/>
      <c r="AG113" s="409"/>
      <c r="AH113" s="409"/>
      <c r="AI113" s="409"/>
      <c r="AJ113" s="409"/>
      <c r="AK113" s="409"/>
      <c r="AL113" s="409"/>
      <c r="AM113" s="409"/>
      <c r="AN113" s="409"/>
      <c r="AO113" s="409"/>
      <c r="AP113" s="409"/>
      <c r="AQ113" s="409"/>
      <c r="AR113" s="409"/>
      <c r="AS113" s="409"/>
      <c r="AT113" s="409"/>
      <c r="AU113" s="409"/>
      <c r="AV113" s="409"/>
    </row>
    <row r="114" spans="1:48" x14ac:dyDescent="0.2">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09"/>
      <c r="AG114" s="409"/>
      <c r="AH114" s="409"/>
      <c r="AI114" s="409"/>
      <c r="AJ114" s="409"/>
      <c r="AK114" s="409"/>
      <c r="AL114" s="409"/>
      <c r="AM114" s="409"/>
      <c r="AN114" s="409"/>
      <c r="AO114" s="409"/>
      <c r="AP114" s="409"/>
      <c r="AQ114" s="409"/>
      <c r="AR114" s="409"/>
      <c r="AS114" s="409"/>
      <c r="AT114" s="409"/>
      <c r="AU114" s="409"/>
      <c r="AV114" s="409"/>
    </row>
    <row r="115" spans="1:48" x14ac:dyDescent="0.2">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09"/>
      <c r="AG115" s="409"/>
      <c r="AH115" s="409"/>
      <c r="AI115" s="409"/>
      <c r="AJ115" s="409"/>
      <c r="AK115" s="409"/>
      <c r="AL115" s="409"/>
      <c r="AM115" s="409"/>
      <c r="AN115" s="409"/>
      <c r="AO115" s="409"/>
      <c r="AP115" s="409"/>
      <c r="AQ115" s="409"/>
      <c r="AR115" s="409"/>
      <c r="AS115" s="409"/>
      <c r="AT115" s="409"/>
      <c r="AU115" s="409"/>
      <c r="AV115" s="409"/>
    </row>
    <row r="116" spans="1:48" x14ac:dyDescent="0.2">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09"/>
      <c r="AG116" s="409"/>
      <c r="AH116" s="409"/>
      <c r="AI116" s="409"/>
      <c r="AJ116" s="409"/>
      <c r="AK116" s="409"/>
      <c r="AL116" s="409"/>
      <c r="AM116" s="409"/>
      <c r="AN116" s="409"/>
      <c r="AO116" s="409"/>
      <c r="AP116" s="409"/>
      <c r="AQ116" s="409"/>
      <c r="AR116" s="409"/>
      <c r="AS116" s="409"/>
      <c r="AT116" s="409"/>
      <c r="AU116" s="409"/>
      <c r="AV116" s="409"/>
    </row>
    <row r="117" spans="1:48" x14ac:dyDescent="0.2">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09"/>
      <c r="AG117" s="409"/>
      <c r="AH117" s="409"/>
      <c r="AI117" s="409"/>
      <c r="AJ117" s="409"/>
      <c r="AK117" s="409"/>
      <c r="AL117" s="409"/>
      <c r="AM117" s="409"/>
      <c r="AN117" s="409"/>
      <c r="AO117" s="409"/>
      <c r="AP117" s="409"/>
      <c r="AQ117" s="409"/>
      <c r="AR117" s="409"/>
      <c r="AS117" s="409"/>
      <c r="AT117" s="409"/>
      <c r="AU117" s="409"/>
      <c r="AV117" s="409"/>
    </row>
    <row r="118" spans="1:48" x14ac:dyDescent="0.2">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09"/>
      <c r="AG118" s="409"/>
      <c r="AH118" s="409"/>
      <c r="AI118" s="409"/>
      <c r="AJ118" s="409"/>
      <c r="AK118" s="409"/>
      <c r="AL118" s="409"/>
      <c r="AM118" s="409"/>
      <c r="AN118" s="409"/>
      <c r="AO118" s="409"/>
      <c r="AP118" s="409"/>
      <c r="AQ118" s="409"/>
      <c r="AR118" s="409"/>
      <c r="AS118" s="409"/>
      <c r="AT118" s="409"/>
      <c r="AU118" s="409"/>
      <c r="AV118" s="409"/>
    </row>
    <row r="119" spans="1:48" x14ac:dyDescent="0.2">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09"/>
      <c r="AG119" s="409"/>
      <c r="AH119" s="409"/>
      <c r="AI119" s="409"/>
      <c r="AJ119" s="409"/>
      <c r="AK119" s="409"/>
      <c r="AL119" s="409"/>
      <c r="AM119" s="409"/>
      <c r="AN119" s="409"/>
      <c r="AO119" s="409"/>
      <c r="AP119" s="409"/>
      <c r="AQ119" s="409"/>
      <c r="AR119" s="409"/>
      <c r="AS119" s="409"/>
      <c r="AT119" s="409"/>
      <c r="AU119" s="409"/>
      <c r="AV119" s="409"/>
    </row>
    <row r="120" spans="1:48" x14ac:dyDescent="0.2">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09"/>
      <c r="AG120" s="409"/>
      <c r="AH120" s="409"/>
      <c r="AI120" s="409"/>
      <c r="AJ120" s="409"/>
      <c r="AK120" s="409"/>
      <c r="AL120" s="409"/>
      <c r="AM120" s="409"/>
      <c r="AN120" s="409"/>
      <c r="AO120" s="409"/>
      <c r="AP120" s="409"/>
      <c r="AQ120" s="409"/>
      <c r="AR120" s="409"/>
      <c r="AS120" s="409"/>
      <c r="AT120" s="409"/>
      <c r="AU120" s="409"/>
      <c r="AV120" s="409"/>
    </row>
    <row r="121" spans="1:48" x14ac:dyDescent="0.2">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09"/>
      <c r="AG121" s="409"/>
      <c r="AH121" s="409"/>
      <c r="AI121" s="409"/>
      <c r="AJ121" s="409"/>
      <c r="AK121" s="409"/>
      <c r="AL121" s="409"/>
      <c r="AM121" s="409"/>
      <c r="AN121" s="409"/>
      <c r="AO121" s="409"/>
      <c r="AP121" s="409"/>
      <c r="AQ121" s="409"/>
      <c r="AR121" s="409"/>
      <c r="AS121" s="409"/>
      <c r="AT121" s="409"/>
      <c r="AU121" s="409"/>
      <c r="AV121" s="409"/>
    </row>
    <row r="122" spans="1:48" x14ac:dyDescent="0.2">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09"/>
      <c r="AG122" s="409"/>
      <c r="AH122" s="409"/>
      <c r="AI122" s="409"/>
      <c r="AJ122" s="409"/>
      <c r="AK122" s="409"/>
      <c r="AL122" s="409"/>
      <c r="AM122" s="409"/>
      <c r="AN122" s="409"/>
      <c r="AO122" s="409"/>
      <c r="AP122" s="409"/>
      <c r="AQ122" s="409"/>
      <c r="AR122" s="409"/>
      <c r="AS122" s="409"/>
      <c r="AT122" s="409"/>
      <c r="AU122" s="409"/>
      <c r="AV122" s="409"/>
    </row>
    <row r="123" spans="1:48" x14ac:dyDescent="0.2">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09"/>
      <c r="AG123" s="409"/>
      <c r="AH123" s="409"/>
      <c r="AI123" s="409"/>
      <c r="AJ123" s="409"/>
      <c r="AK123" s="409"/>
      <c r="AL123" s="409"/>
      <c r="AM123" s="409"/>
      <c r="AN123" s="409"/>
      <c r="AO123" s="409"/>
      <c r="AP123" s="409"/>
      <c r="AQ123" s="409"/>
      <c r="AR123" s="409"/>
      <c r="AS123" s="409"/>
      <c r="AT123" s="409"/>
      <c r="AU123" s="409"/>
      <c r="AV123" s="409"/>
    </row>
    <row r="124" spans="1:48" x14ac:dyDescent="0.2">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09"/>
      <c r="AG124" s="409"/>
      <c r="AH124" s="409"/>
      <c r="AI124" s="409"/>
      <c r="AJ124" s="409"/>
      <c r="AK124" s="409"/>
      <c r="AL124" s="409"/>
      <c r="AM124" s="409"/>
      <c r="AN124" s="409"/>
      <c r="AO124" s="409"/>
      <c r="AP124" s="409"/>
      <c r="AQ124" s="409"/>
      <c r="AR124" s="409"/>
      <c r="AS124" s="409"/>
      <c r="AT124" s="409"/>
      <c r="AU124" s="409"/>
      <c r="AV124" s="409"/>
    </row>
    <row r="125" spans="1:48" x14ac:dyDescent="0.2">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09"/>
      <c r="AG125" s="409"/>
      <c r="AH125" s="409"/>
      <c r="AI125" s="409"/>
      <c r="AJ125" s="409"/>
      <c r="AK125" s="409"/>
      <c r="AL125" s="409"/>
      <c r="AM125" s="409"/>
      <c r="AN125" s="409"/>
      <c r="AO125" s="409"/>
      <c r="AP125" s="409"/>
      <c r="AQ125" s="409"/>
      <c r="AR125" s="409"/>
      <c r="AS125" s="409"/>
      <c r="AT125" s="409"/>
      <c r="AU125" s="409"/>
      <c r="AV125" s="409"/>
    </row>
    <row r="126" spans="1:48" x14ac:dyDescent="0.2">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09"/>
      <c r="AG126" s="409"/>
      <c r="AH126" s="409"/>
      <c r="AI126" s="409"/>
      <c r="AJ126" s="409"/>
      <c r="AK126" s="409"/>
      <c r="AL126" s="409"/>
      <c r="AM126" s="409"/>
      <c r="AN126" s="409"/>
      <c r="AO126" s="409"/>
      <c r="AP126" s="409"/>
      <c r="AQ126" s="409"/>
      <c r="AR126" s="409"/>
      <c r="AS126" s="409"/>
      <c r="AT126" s="409"/>
      <c r="AU126" s="409"/>
      <c r="AV126" s="409"/>
    </row>
    <row r="127" spans="1:48" x14ac:dyDescent="0.2">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09"/>
      <c r="AG127" s="409"/>
      <c r="AH127" s="409"/>
      <c r="AI127" s="409"/>
      <c r="AJ127" s="409"/>
      <c r="AK127" s="409"/>
      <c r="AL127" s="409"/>
      <c r="AM127" s="409"/>
      <c r="AN127" s="409"/>
      <c r="AO127" s="409"/>
      <c r="AP127" s="409"/>
      <c r="AQ127" s="409"/>
      <c r="AR127" s="409"/>
      <c r="AS127" s="409"/>
      <c r="AT127" s="409"/>
      <c r="AU127" s="409"/>
      <c r="AV127" s="409"/>
    </row>
    <row r="128" spans="1:48" x14ac:dyDescent="0.2">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09"/>
      <c r="AG128" s="409"/>
      <c r="AH128" s="409"/>
      <c r="AI128" s="409"/>
      <c r="AJ128" s="409"/>
      <c r="AK128" s="409"/>
      <c r="AL128" s="409"/>
      <c r="AM128" s="409"/>
      <c r="AN128" s="409"/>
      <c r="AO128" s="409"/>
      <c r="AP128" s="409"/>
      <c r="AQ128" s="409"/>
      <c r="AR128" s="409"/>
      <c r="AS128" s="409"/>
      <c r="AT128" s="409"/>
      <c r="AU128" s="409"/>
      <c r="AV128" s="409"/>
    </row>
    <row r="129" spans="1:48" x14ac:dyDescent="0.2">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09"/>
      <c r="AG129" s="409"/>
      <c r="AH129" s="409"/>
      <c r="AI129" s="409"/>
      <c r="AJ129" s="409"/>
      <c r="AK129" s="409"/>
      <c r="AL129" s="409"/>
      <c r="AM129" s="409"/>
      <c r="AN129" s="409"/>
      <c r="AO129" s="409"/>
      <c r="AP129" s="409"/>
      <c r="AQ129" s="409"/>
      <c r="AR129" s="409"/>
      <c r="AS129" s="409"/>
      <c r="AT129" s="409"/>
      <c r="AU129" s="409"/>
      <c r="AV129" s="409"/>
    </row>
    <row r="130" spans="1:48" x14ac:dyDescent="0.2">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09"/>
      <c r="AG130" s="409"/>
      <c r="AH130" s="409"/>
      <c r="AI130" s="409"/>
      <c r="AJ130" s="409"/>
      <c r="AK130" s="409"/>
      <c r="AL130" s="409"/>
      <c r="AM130" s="409"/>
      <c r="AN130" s="409"/>
      <c r="AO130" s="409"/>
      <c r="AP130" s="409"/>
      <c r="AQ130" s="409"/>
      <c r="AR130" s="409"/>
      <c r="AS130" s="409"/>
      <c r="AT130" s="409"/>
      <c r="AU130" s="409"/>
      <c r="AV130" s="409"/>
    </row>
    <row r="131" spans="1:48" x14ac:dyDescent="0.2">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09"/>
      <c r="AG131" s="409"/>
      <c r="AH131" s="409"/>
      <c r="AI131" s="409"/>
      <c r="AJ131" s="409"/>
      <c r="AK131" s="409"/>
      <c r="AL131" s="409"/>
      <c r="AM131" s="409"/>
      <c r="AN131" s="409"/>
      <c r="AO131" s="409"/>
      <c r="AP131" s="409"/>
      <c r="AQ131" s="409"/>
      <c r="AR131" s="409"/>
      <c r="AS131" s="409"/>
      <c r="AT131" s="409"/>
      <c r="AU131" s="409"/>
      <c r="AV131" s="409"/>
    </row>
    <row r="132" spans="1:48" x14ac:dyDescent="0.2">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09"/>
      <c r="AG132" s="409"/>
      <c r="AH132" s="409"/>
      <c r="AI132" s="409"/>
      <c r="AJ132" s="409"/>
      <c r="AK132" s="409"/>
      <c r="AL132" s="409"/>
      <c r="AM132" s="409"/>
      <c r="AN132" s="409"/>
      <c r="AO132" s="409"/>
      <c r="AP132" s="409"/>
      <c r="AQ132" s="409"/>
      <c r="AR132" s="409"/>
      <c r="AS132" s="409"/>
      <c r="AT132" s="409"/>
      <c r="AU132" s="409"/>
      <c r="AV132" s="409"/>
    </row>
    <row r="133" spans="1:48" x14ac:dyDescent="0.2">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09"/>
      <c r="AG133" s="409"/>
      <c r="AH133" s="409"/>
      <c r="AI133" s="409"/>
      <c r="AJ133" s="409"/>
      <c r="AK133" s="409"/>
      <c r="AL133" s="409"/>
      <c r="AM133" s="409"/>
      <c r="AN133" s="409"/>
      <c r="AO133" s="409"/>
      <c r="AP133" s="409"/>
      <c r="AQ133" s="409"/>
      <c r="AR133" s="409"/>
      <c r="AS133" s="409"/>
      <c r="AT133" s="409"/>
      <c r="AU133" s="409"/>
      <c r="AV133" s="409"/>
    </row>
    <row r="134" spans="1:48" x14ac:dyDescent="0.2">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09"/>
      <c r="AG134" s="409"/>
      <c r="AH134" s="409"/>
      <c r="AI134" s="409"/>
      <c r="AJ134" s="409"/>
      <c r="AK134" s="409"/>
      <c r="AL134" s="409"/>
      <c r="AM134" s="409"/>
      <c r="AN134" s="409"/>
      <c r="AO134" s="409"/>
      <c r="AP134" s="409"/>
      <c r="AQ134" s="409"/>
      <c r="AR134" s="409"/>
      <c r="AS134" s="409"/>
      <c r="AT134" s="409"/>
      <c r="AU134" s="409"/>
      <c r="AV134" s="409"/>
    </row>
    <row r="135" spans="1:48" x14ac:dyDescent="0.2">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09"/>
      <c r="AG135" s="409"/>
      <c r="AH135" s="409"/>
      <c r="AI135" s="409"/>
      <c r="AJ135" s="409"/>
      <c r="AK135" s="409"/>
      <c r="AL135" s="409"/>
      <c r="AM135" s="409"/>
      <c r="AN135" s="409"/>
      <c r="AO135" s="409"/>
      <c r="AP135" s="409"/>
      <c r="AQ135" s="409"/>
      <c r="AR135" s="409"/>
      <c r="AS135" s="409"/>
      <c r="AT135" s="409"/>
      <c r="AU135" s="409"/>
      <c r="AV135" s="409"/>
    </row>
    <row r="136" spans="1:48" x14ac:dyDescent="0.2">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09"/>
      <c r="AG136" s="409"/>
      <c r="AH136" s="409"/>
      <c r="AI136" s="409"/>
      <c r="AJ136" s="409"/>
      <c r="AK136" s="409"/>
      <c r="AL136" s="409"/>
      <c r="AM136" s="409"/>
      <c r="AN136" s="409"/>
      <c r="AO136" s="409"/>
      <c r="AP136" s="409"/>
      <c r="AQ136" s="409"/>
      <c r="AR136" s="409"/>
      <c r="AS136" s="409"/>
      <c r="AT136" s="409"/>
      <c r="AU136" s="409"/>
      <c r="AV136" s="409"/>
    </row>
    <row r="137" spans="1:48" x14ac:dyDescent="0.2">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09"/>
      <c r="AG137" s="409"/>
      <c r="AH137" s="409"/>
      <c r="AI137" s="409"/>
      <c r="AJ137" s="409"/>
      <c r="AK137" s="409"/>
      <c r="AL137" s="409"/>
      <c r="AM137" s="409"/>
      <c r="AN137" s="409"/>
      <c r="AO137" s="409"/>
      <c r="AP137" s="409"/>
      <c r="AQ137" s="409"/>
      <c r="AR137" s="409"/>
      <c r="AS137" s="409"/>
      <c r="AT137" s="409"/>
      <c r="AU137" s="409"/>
      <c r="AV137" s="409"/>
    </row>
    <row r="138" spans="1:48" x14ac:dyDescent="0.2">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09"/>
      <c r="AG138" s="409"/>
      <c r="AH138" s="409"/>
      <c r="AI138" s="409"/>
      <c r="AJ138" s="409"/>
      <c r="AK138" s="409"/>
      <c r="AL138" s="409"/>
      <c r="AM138" s="409"/>
      <c r="AN138" s="409"/>
      <c r="AO138" s="409"/>
      <c r="AP138" s="409"/>
      <c r="AQ138" s="409"/>
      <c r="AR138" s="409"/>
      <c r="AS138" s="409"/>
      <c r="AT138" s="409"/>
      <c r="AU138" s="409"/>
      <c r="AV138" s="409"/>
    </row>
    <row r="139" spans="1:48" x14ac:dyDescent="0.2">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09"/>
      <c r="AG139" s="409"/>
      <c r="AH139" s="409"/>
      <c r="AI139" s="409"/>
      <c r="AJ139" s="409"/>
      <c r="AK139" s="409"/>
      <c r="AL139" s="409"/>
      <c r="AM139" s="409"/>
      <c r="AN139" s="409"/>
      <c r="AO139" s="409"/>
      <c r="AP139" s="409"/>
      <c r="AQ139" s="409"/>
      <c r="AR139" s="409"/>
      <c r="AS139" s="409"/>
      <c r="AT139" s="409"/>
      <c r="AU139" s="409"/>
      <c r="AV139" s="409"/>
    </row>
    <row r="140" spans="1:48" x14ac:dyDescent="0.2">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09"/>
      <c r="AG140" s="409"/>
      <c r="AH140" s="409"/>
      <c r="AI140" s="409"/>
      <c r="AJ140" s="409"/>
      <c r="AK140" s="409"/>
      <c r="AL140" s="409"/>
      <c r="AM140" s="409"/>
      <c r="AN140" s="409"/>
      <c r="AO140" s="409"/>
      <c r="AP140" s="409"/>
      <c r="AQ140" s="409"/>
      <c r="AR140" s="409"/>
      <c r="AS140" s="409"/>
      <c r="AT140" s="409"/>
      <c r="AU140" s="409"/>
      <c r="AV140" s="409"/>
    </row>
    <row r="141" spans="1:48" x14ac:dyDescent="0.2">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09"/>
      <c r="AG141" s="409"/>
      <c r="AH141" s="409"/>
      <c r="AI141" s="409"/>
      <c r="AJ141" s="409"/>
      <c r="AK141" s="409"/>
      <c r="AL141" s="409"/>
      <c r="AM141" s="409"/>
      <c r="AN141" s="409"/>
      <c r="AO141" s="409"/>
      <c r="AP141" s="409"/>
      <c r="AQ141" s="409"/>
      <c r="AR141" s="409"/>
      <c r="AS141" s="409"/>
      <c r="AT141" s="409"/>
      <c r="AU141" s="409"/>
      <c r="AV141" s="409"/>
    </row>
    <row r="142" spans="1:48" x14ac:dyDescent="0.2">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09"/>
      <c r="AG142" s="409"/>
      <c r="AH142" s="409"/>
      <c r="AI142" s="409"/>
      <c r="AJ142" s="409"/>
      <c r="AK142" s="409"/>
      <c r="AL142" s="409"/>
      <c r="AM142" s="409"/>
      <c r="AN142" s="409"/>
      <c r="AO142" s="409"/>
      <c r="AP142" s="409"/>
      <c r="AQ142" s="409"/>
      <c r="AR142" s="409"/>
      <c r="AS142" s="409"/>
      <c r="AT142" s="409"/>
      <c r="AU142" s="409"/>
      <c r="AV142" s="409"/>
    </row>
    <row r="143" spans="1:48" x14ac:dyDescent="0.2">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09"/>
      <c r="AG143" s="409"/>
      <c r="AH143" s="409"/>
      <c r="AI143" s="409"/>
      <c r="AJ143" s="409"/>
      <c r="AK143" s="409"/>
      <c r="AL143" s="409"/>
      <c r="AM143" s="409"/>
      <c r="AN143" s="409"/>
      <c r="AO143" s="409"/>
      <c r="AP143" s="409"/>
      <c r="AQ143" s="409"/>
      <c r="AR143" s="409"/>
      <c r="AS143" s="409"/>
      <c r="AT143" s="409"/>
      <c r="AU143" s="409"/>
      <c r="AV143" s="409"/>
    </row>
    <row r="144" spans="1:48" x14ac:dyDescent="0.2">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09"/>
      <c r="AG144" s="409"/>
      <c r="AH144" s="409"/>
      <c r="AI144" s="409"/>
      <c r="AJ144" s="409"/>
      <c r="AK144" s="409"/>
      <c r="AL144" s="409"/>
      <c r="AM144" s="409"/>
      <c r="AN144" s="409"/>
      <c r="AO144" s="409"/>
      <c r="AP144" s="409"/>
      <c r="AQ144" s="409"/>
      <c r="AR144" s="409"/>
      <c r="AS144" s="409"/>
      <c r="AT144" s="409"/>
      <c r="AU144" s="409"/>
      <c r="AV144" s="409"/>
    </row>
    <row r="145" spans="1:48" x14ac:dyDescent="0.2">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09"/>
      <c r="AG145" s="409"/>
      <c r="AH145" s="409"/>
      <c r="AI145" s="409"/>
      <c r="AJ145" s="409"/>
      <c r="AK145" s="409"/>
      <c r="AL145" s="409"/>
      <c r="AM145" s="409"/>
      <c r="AN145" s="409"/>
      <c r="AO145" s="409"/>
      <c r="AP145" s="409"/>
      <c r="AQ145" s="409"/>
      <c r="AR145" s="409"/>
      <c r="AS145" s="409"/>
      <c r="AT145" s="409"/>
      <c r="AU145" s="409"/>
      <c r="AV145" s="409"/>
    </row>
    <row r="146" spans="1:48" x14ac:dyDescent="0.2">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09"/>
      <c r="AG146" s="409"/>
      <c r="AH146" s="409"/>
      <c r="AI146" s="409"/>
      <c r="AJ146" s="409"/>
      <c r="AK146" s="409"/>
      <c r="AL146" s="409"/>
      <c r="AM146" s="409"/>
      <c r="AN146" s="409"/>
      <c r="AO146" s="409"/>
      <c r="AP146" s="409"/>
      <c r="AQ146" s="409"/>
      <c r="AR146" s="409"/>
      <c r="AS146" s="409"/>
      <c r="AT146" s="409"/>
      <c r="AU146" s="409"/>
      <c r="AV146" s="409"/>
    </row>
    <row r="147" spans="1:48" x14ac:dyDescent="0.2">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09"/>
      <c r="AG147" s="409"/>
      <c r="AH147" s="409"/>
      <c r="AI147" s="409"/>
      <c r="AJ147" s="409"/>
      <c r="AK147" s="409"/>
      <c r="AL147" s="409"/>
      <c r="AM147" s="409"/>
      <c r="AN147" s="409"/>
      <c r="AO147" s="409"/>
      <c r="AP147" s="409"/>
      <c r="AQ147" s="409"/>
      <c r="AR147" s="409"/>
      <c r="AS147" s="409"/>
      <c r="AT147" s="409"/>
      <c r="AU147" s="409"/>
      <c r="AV147" s="409"/>
    </row>
    <row r="148" spans="1:48" x14ac:dyDescent="0.2">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09"/>
      <c r="AG148" s="409"/>
      <c r="AH148" s="409"/>
      <c r="AI148" s="409"/>
      <c r="AJ148" s="409"/>
      <c r="AK148" s="409"/>
      <c r="AL148" s="409"/>
      <c r="AM148" s="409"/>
      <c r="AN148" s="409"/>
      <c r="AO148" s="409"/>
      <c r="AP148" s="409"/>
      <c r="AQ148" s="409"/>
      <c r="AR148" s="409"/>
      <c r="AS148" s="409"/>
      <c r="AT148" s="409"/>
      <c r="AU148" s="409"/>
      <c r="AV148" s="409"/>
    </row>
    <row r="149" spans="1:48" x14ac:dyDescent="0.2">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09"/>
      <c r="AG149" s="409"/>
      <c r="AH149" s="409"/>
      <c r="AI149" s="409"/>
      <c r="AJ149" s="409"/>
      <c r="AK149" s="409"/>
      <c r="AL149" s="409"/>
      <c r="AM149" s="409"/>
      <c r="AN149" s="409"/>
      <c r="AO149" s="409"/>
      <c r="AP149" s="409"/>
      <c r="AQ149" s="409"/>
      <c r="AR149" s="409"/>
      <c r="AS149" s="409"/>
      <c r="AT149" s="409"/>
      <c r="AU149" s="409"/>
      <c r="AV149" s="409"/>
    </row>
    <row r="150" spans="1:48" x14ac:dyDescent="0.2">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09"/>
      <c r="AG150" s="409"/>
      <c r="AH150" s="409"/>
      <c r="AI150" s="409"/>
      <c r="AJ150" s="409"/>
      <c r="AK150" s="409"/>
      <c r="AL150" s="409"/>
      <c r="AM150" s="409"/>
      <c r="AN150" s="409"/>
      <c r="AO150" s="409"/>
      <c r="AP150" s="409"/>
      <c r="AQ150" s="409"/>
      <c r="AR150" s="409"/>
      <c r="AS150" s="409"/>
      <c r="AT150" s="409"/>
      <c r="AU150" s="409"/>
      <c r="AV150" s="409"/>
    </row>
    <row r="151" spans="1:48" x14ac:dyDescent="0.2">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09"/>
      <c r="AG151" s="409"/>
      <c r="AH151" s="409"/>
      <c r="AI151" s="409"/>
      <c r="AJ151" s="409"/>
      <c r="AK151" s="409"/>
      <c r="AL151" s="409"/>
      <c r="AM151" s="409"/>
      <c r="AN151" s="409"/>
      <c r="AO151" s="409"/>
      <c r="AP151" s="409"/>
      <c r="AQ151" s="409"/>
      <c r="AR151" s="409"/>
      <c r="AS151" s="409"/>
      <c r="AT151" s="409"/>
      <c r="AU151" s="409"/>
      <c r="AV151" s="409"/>
    </row>
    <row r="152" spans="1:48" x14ac:dyDescent="0.2">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09"/>
      <c r="AG152" s="409"/>
      <c r="AH152" s="409"/>
      <c r="AI152" s="409"/>
      <c r="AJ152" s="409"/>
      <c r="AK152" s="409"/>
      <c r="AL152" s="409"/>
      <c r="AM152" s="409"/>
      <c r="AN152" s="409"/>
      <c r="AO152" s="409"/>
      <c r="AP152" s="409"/>
      <c r="AQ152" s="409"/>
      <c r="AR152" s="409"/>
      <c r="AS152" s="409"/>
      <c r="AT152" s="409"/>
      <c r="AU152" s="409"/>
      <c r="AV152" s="409"/>
    </row>
    <row r="153" spans="1:48" x14ac:dyDescent="0.2">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09"/>
      <c r="AG153" s="409"/>
      <c r="AH153" s="409"/>
      <c r="AI153" s="409"/>
      <c r="AJ153" s="409"/>
      <c r="AK153" s="409"/>
      <c r="AL153" s="409"/>
      <c r="AM153" s="409"/>
      <c r="AN153" s="409"/>
      <c r="AO153" s="409"/>
      <c r="AP153" s="409"/>
      <c r="AQ153" s="409"/>
      <c r="AR153" s="409"/>
      <c r="AS153" s="409"/>
      <c r="AT153" s="409"/>
      <c r="AU153" s="409"/>
      <c r="AV153" s="409"/>
    </row>
    <row r="154" spans="1:48" x14ac:dyDescent="0.2">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09"/>
      <c r="AG154" s="409"/>
      <c r="AH154" s="409"/>
      <c r="AI154" s="409"/>
      <c r="AJ154" s="409"/>
      <c r="AK154" s="409"/>
      <c r="AL154" s="409"/>
      <c r="AM154" s="409"/>
      <c r="AN154" s="409"/>
      <c r="AO154" s="409"/>
      <c r="AP154" s="409"/>
      <c r="AQ154" s="409"/>
      <c r="AR154" s="409"/>
      <c r="AS154" s="409"/>
      <c r="AT154" s="409"/>
      <c r="AU154" s="409"/>
      <c r="AV154" s="409"/>
    </row>
    <row r="155" spans="1:48" x14ac:dyDescent="0.2">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09"/>
      <c r="AG155" s="409"/>
      <c r="AH155" s="409"/>
      <c r="AI155" s="409"/>
      <c r="AJ155" s="409"/>
      <c r="AK155" s="409"/>
      <c r="AL155" s="409"/>
      <c r="AM155" s="409"/>
      <c r="AN155" s="409"/>
      <c r="AO155" s="409"/>
      <c r="AP155" s="409"/>
      <c r="AQ155" s="409"/>
      <c r="AR155" s="409"/>
      <c r="AS155" s="409"/>
      <c r="AT155" s="409"/>
      <c r="AU155" s="409"/>
      <c r="AV155" s="409"/>
    </row>
    <row r="156" spans="1:48" x14ac:dyDescent="0.2">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09"/>
      <c r="AG156" s="409"/>
      <c r="AH156" s="409"/>
      <c r="AI156" s="409"/>
      <c r="AJ156" s="409"/>
      <c r="AK156" s="409"/>
      <c r="AL156" s="409"/>
      <c r="AM156" s="409"/>
      <c r="AN156" s="409"/>
      <c r="AO156" s="409"/>
      <c r="AP156" s="409"/>
      <c r="AQ156" s="409"/>
      <c r="AR156" s="409"/>
      <c r="AS156" s="409"/>
      <c r="AT156" s="409"/>
      <c r="AU156" s="409"/>
      <c r="AV156" s="409"/>
    </row>
    <row r="157" spans="1:48" x14ac:dyDescent="0.2">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09"/>
      <c r="AG157" s="409"/>
      <c r="AH157" s="409"/>
      <c r="AI157" s="409"/>
      <c r="AJ157" s="409"/>
      <c r="AK157" s="409"/>
      <c r="AL157" s="409"/>
      <c r="AM157" s="409"/>
      <c r="AN157" s="409"/>
      <c r="AO157" s="409"/>
      <c r="AP157" s="409"/>
      <c r="AQ157" s="409"/>
      <c r="AR157" s="409"/>
      <c r="AS157" s="409"/>
      <c r="AT157" s="409"/>
      <c r="AU157" s="409"/>
      <c r="AV157" s="409"/>
    </row>
    <row r="158" spans="1:48" x14ac:dyDescent="0.2">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09"/>
      <c r="AG158" s="409"/>
      <c r="AH158" s="409"/>
      <c r="AI158" s="409"/>
      <c r="AJ158" s="409"/>
      <c r="AK158" s="409"/>
      <c r="AL158" s="409"/>
      <c r="AM158" s="409"/>
      <c r="AN158" s="409"/>
      <c r="AO158" s="409"/>
      <c r="AP158" s="409"/>
      <c r="AQ158" s="409"/>
      <c r="AR158" s="409"/>
      <c r="AS158" s="409"/>
      <c r="AT158" s="409"/>
      <c r="AU158" s="409"/>
      <c r="AV158" s="409"/>
    </row>
    <row r="159" spans="1:48" x14ac:dyDescent="0.2">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09"/>
      <c r="AG159" s="409"/>
      <c r="AH159" s="409"/>
      <c r="AI159" s="409"/>
      <c r="AJ159" s="409"/>
      <c r="AK159" s="409"/>
      <c r="AL159" s="409"/>
      <c r="AM159" s="409"/>
      <c r="AN159" s="409"/>
      <c r="AO159" s="409"/>
      <c r="AP159" s="409"/>
      <c r="AQ159" s="409"/>
      <c r="AR159" s="409"/>
      <c r="AS159" s="409"/>
      <c r="AT159" s="409"/>
      <c r="AU159" s="409"/>
      <c r="AV159" s="409"/>
    </row>
    <row r="160" spans="1:48" x14ac:dyDescent="0.2">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09"/>
      <c r="AG160" s="409"/>
      <c r="AH160" s="409"/>
      <c r="AI160" s="409"/>
      <c r="AJ160" s="409"/>
      <c r="AK160" s="409"/>
      <c r="AL160" s="409"/>
      <c r="AM160" s="409"/>
      <c r="AN160" s="409"/>
      <c r="AO160" s="409"/>
      <c r="AP160" s="409"/>
      <c r="AQ160" s="409"/>
      <c r="AR160" s="409"/>
      <c r="AS160" s="409"/>
      <c r="AT160" s="409"/>
      <c r="AU160" s="409"/>
      <c r="AV160" s="409"/>
    </row>
    <row r="161" spans="1:48" x14ac:dyDescent="0.2">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09"/>
      <c r="AG161" s="409"/>
      <c r="AH161" s="409"/>
      <c r="AI161" s="409"/>
      <c r="AJ161" s="409"/>
      <c r="AK161" s="409"/>
      <c r="AL161" s="409"/>
      <c r="AM161" s="409"/>
      <c r="AN161" s="409"/>
      <c r="AO161" s="409"/>
      <c r="AP161" s="409"/>
      <c r="AQ161" s="409"/>
      <c r="AR161" s="409"/>
      <c r="AS161" s="409"/>
      <c r="AT161" s="409"/>
      <c r="AU161" s="409"/>
      <c r="AV161" s="409"/>
    </row>
    <row r="162" spans="1:48" x14ac:dyDescent="0.2">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09"/>
      <c r="AG162" s="409"/>
      <c r="AH162" s="409"/>
      <c r="AI162" s="409"/>
      <c r="AJ162" s="409"/>
      <c r="AK162" s="409"/>
      <c r="AL162" s="409"/>
      <c r="AM162" s="409"/>
      <c r="AN162" s="409"/>
      <c r="AO162" s="409"/>
      <c r="AP162" s="409"/>
      <c r="AQ162" s="409"/>
      <c r="AR162" s="409"/>
      <c r="AS162" s="409"/>
      <c r="AT162" s="409"/>
      <c r="AU162" s="409"/>
      <c r="AV162" s="409"/>
    </row>
    <row r="163" spans="1:48" x14ac:dyDescent="0.2">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09"/>
      <c r="AG163" s="409"/>
      <c r="AH163" s="409"/>
      <c r="AI163" s="409"/>
      <c r="AJ163" s="409"/>
      <c r="AK163" s="409"/>
      <c r="AL163" s="409"/>
      <c r="AM163" s="409"/>
      <c r="AN163" s="409"/>
      <c r="AO163" s="409"/>
      <c r="AP163" s="409"/>
      <c r="AQ163" s="409"/>
      <c r="AR163" s="409"/>
      <c r="AS163" s="409"/>
      <c r="AT163" s="409"/>
      <c r="AU163" s="409"/>
      <c r="AV163" s="409"/>
    </row>
    <row r="164" spans="1:48" x14ac:dyDescent="0.2">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09"/>
      <c r="AG164" s="409"/>
      <c r="AH164" s="409"/>
      <c r="AI164" s="409"/>
      <c r="AJ164" s="409"/>
      <c r="AK164" s="409"/>
      <c r="AL164" s="409"/>
      <c r="AM164" s="409"/>
      <c r="AN164" s="409"/>
      <c r="AO164" s="409"/>
      <c r="AP164" s="409"/>
      <c r="AQ164" s="409"/>
      <c r="AR164" s="409"/>
      <c r="AS164" s="409"/>
      <c r="AT164" s="409"/>
      <c r="AU164" s="409"/>
      <c r="AV164" s="409"/>
    </row>
    <row r="165" spans="1:48" x14ac:dyDescent="0.2">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09"/>
      <c r="AG165" s="409"/>
      <c r="AH165" s="409"/>
      <c r="AI165" s="409"/>
      <c r="AJ165" s="409"/>
      <c r="AK165" s="409"/>
      <c r="AL165" s="409"/>
      <c r="AM165" s="409"/>
      <c r="AN165" s="409"/>
      <c r="AO165" s="409"/>
      <c r="AP165" s="409"/>
      <c r="AQ165" s="409"/>
      <c r="AR165" s="409"/>
      <c r="AS165" s="409"/>
      <c r="AT165" s="409"/>
      <c r="AU165" s="409"/>
      <c r="AV165" s="409"/>
    </row>
    <row r="166" spans="1:48" x14ac:dyDescent="0.2">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09"/>
      <c r="AG166" s="409"/>
      <c r="AH166" s="409"/>
      <c r="AI166" s="409"/>
      <c r="AJ166" s="409"/>
      <c r="AK166" s="409"/>
      <c r="AL166" s="409"/>
      <c r="AM166" s="409"/>
      <c r="AN166" s="409"/>
      <c r="AO166" s="409"/>
      <c r="AP166" s="409"/>
      <c r="AQ166" s="409"/>
      <c r="AR166" s="409"/>
      <c r="AS166" s="409"/>
      <c r="AT166" s="409"/>
      <c r="AU166" s="409"/>
      <c r="AV166" s="409"/>
    </row>
    <row r="167" spans="1:48" x14ac:dyDescent="0.2">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09"/>
      <c r="AG167" s="409"/>
      <c r="AH167" s="409"/>
      <c r="AI167" s="409"/>
      <c r="AJ167" s="409"/>
      <c r="AK167" s="409"/>
      <c r="AL167" s="409"/>
      <c r="AM167" s="409"/>
      <c r="AN167" s="409"/>
      <c r="AO167" s="409"/>
      <c r="AP167" s="409"/>
      <c r="AQ167" s="409"/>
      <c r="AR167" s="409"/>
      <c r="AS167" s="409"/>
      <c r="AT167" s="409"/>
      <c r="AU167" s="409"/>
      <c r="AV167" s="409"/>
    </row>
    <row r="168" spans="1:48" x14ac:dyDescent="0.2">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09"/>
      <c r="AG168" s="409"/>
      <c r="AH168" s="409"/>
      <c r="AI168" s="409"/>
      <c r="AJ168" s="409"/>
      <c r="AK168" s="409"/>
      <c r="AL168" s="409"/>
      <c r="AM168" s="409"/>
      <c r="AN168" s="409"/>
      <c r="AO168" s="409"/>
      <c r="AP168" s="409"/>
      <c r="AQ168" s="409"/>
      <c r="AR168" s="409"/>
      <c r="AS168" s="409"/>
      <c r="AT168" s="409"/>
      <c r="AU168" s="409"/>
      <c r="AV168" s="409"/>
    </row>
    <row r="169" spans="1:48" x14ac:dyDescent="0.2">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09"/>
      <c r="AG169" s="409"/>
      <c r="AH169" s="409"/>
      <c r="AI169" s="409"/>
      <c r="AJ169" s="409"/>
      <c r="AK169" s="409"/>
      <c r="AL169" s="409"/>
      <c r="AM169" s="409"/>
      <c r="AN169" s="409"/>
      <c r="AO169" s="409"/>
      <c r="AP169" s="409"/>
      <c r="AQ169" s="409"/>
      <c r="AR169" s="409"/>
      <c r="AS169" s="409"/>
      <c r="AT169" s="409"/>
      <c r="AU169" s="409"/>
      <c r="AV169" s="409"/>
    </row>
    <row r="170" spans="1:48" x14ac:dyDescent="0.2">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09"/>
      <c r="AG170" s="409"/>
      <c r="AH170" s="409"/>
      <c r="AI170" s="409"/>
      <c r="AJ170" s="409"/>
      <c r="AK170" s="409"/>
      <c r="AL170" s="409"/>
      <c r="AM170" s="409"/>
      <c r="AN170" s="409"/>
      <c r="AO170" s="409"/>
      <c r="AP170" s="409"/>
      <c r="AQ170" s="409"/>
      <c r="AR170" s="409"/>
      <c r="AS170" s="409"/>
      <c r="AT170" s="409"/>
      <c r="AU170" s="409"/>
      <c r="AV170" s="409"/>
    </row>
    <row r="171" spans="1:48" x14ac:dyDescent="0.2">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09"/>
      <c r="AG171" s="409"/>
      <c r="AH171" s="409"/>
      <c r="AI171" s="409"/>
      <c r="AJ171" s="409"/>
      <c r="AK171" s="409"/>
      <c r="AL171" s="409"/>
      <c r="AM171" s="409"/>
      <c r="AN171" s="409"/>
      <c r="AO171" s="409"/>
      <c r="AP171" s="409"/>
      <c r="AQ171" s="409"/>
      <c r="AR171" s="409"/>
      <c r="AS171" s="409"/>
      <c r="AT171" s="409"/>
      <c r="AU171" s="409"/>
      <c r="AV171" s="409"/>
    </row>
    <row r="172" spans="1:48" x14ac:dyDescent="0.2">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09"/>
      <c r="AG172" s="409"/>
      <c r="AH172" s="409"/>
      <c r="AI172" s="409"/>
      <c r="AJ172" s="409"/>
      <c r="AK172" s="409"/>
      <c r="AL172" s="409"/>
      <c r="AM172" s="409"/>
      <c r="AN172" s="409"/>
      <c r="AO172" s="409"/>
      <c r="AP172" s="409"/>
      <c r="AQ172" s="409"/>
      <c r="AR172" s="409"/>
      <c r="AS172" s="409"/>
      <c r="AT172" s="409"/>
      <c r="AU172" s="409"/>
      <c r="AV172" s="409"/>
    </row>
    <row r="173" spans="1:48" x14ac:dyDescent="0.2">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09"/>
      <c r="AG173" s="409"/>
      <c r="AH173" s="409"/>
      <c r="AI173" s="409"/>
      <c r="AJ173" s="409"/>
      <c r="AK173" s="409"/>
      <c r="AL173" s="409"/>
      <c r="AM173" s="409"/>
      <c r="AN173" s="409"/>
      <c r="AO173" s="409"/>
      <c r="AP173" s="409"/>
      <c r="AQ173" s="409"/>
      <c r="AR173" s="409"/>
      <c r="AS173" s="409"/>
      <c r="AT173" s="409"/>
      <c r="AU173" s="409"/>
      <c r="AV173" s="409"/>
    </row>
    <row r="174" spans="1:48" x14ac:dyDescent="0.2">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09"/>
      <c r="AG174" s="409"/>
      <c r="AH174" s="409"/>
      <c r="AI174" s="409"/>
      <c r="AJ174" s="409"/>
      <c r="AK174" s="409"/>
      <c r="AL174" s="409"/>
      <c r="AM174" s="409"/>
      <c r="AN174" s="409"/>
      <c r="AO174" s="409"/>
      <c r="AP174" s="409"/>
      <c r="AQ174" s="409"/>
      <c r="AR174" s="409"/>
      <c r="AS174" s="409"/>
      <c r="AT174" s="409"/>
      <c r="AU174" s="409"/>
      <c r="AV174" s="409"/>
    </row>
    <row r="175" spans="1:48" x14ac:dyDescent="0.2">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09"/>
      <c r="AG175" s="409"/>
      <c r="AH175" s="409"/>
      <c r="AI175" s="409"/>
      <c r="AJ175" s="409"/>
      <c r="AK175" s="409"/>
      <c r="AL175" s="409"/>
      <c r="AM175" s="409"/>
      <c r="AN175" s="409"/>
      <c r="AO175" s="409"/>
      <c r="AP175" s="409"/>
      <c r="AQ175" s="409"/>
      <c r="AR175" s="409"/>
      <c r="AS175" s="409"/>
      <c r="AT175" s="409"/>
      <c r="AU175" s="409"/>
      <c r="AV175" s="409"/>
    </row>
    <row r="176" spans="1:48" x14ac:dyDescent="0.2">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09"/>
      <c r="AG176" s="409"/>
      <c r="AH176" s="409"/>
      <c r="AI176" s="409"/>
      <c r="AJ176" s="409"/>
      <c r="AK176" s="409"/>
      <c r="AL176" s="409"/>
      <c r="AM176" s="409"/>
      <c r="AN176" s="409"/>
      <c r="AO176" s="409"/>
      <c r="AP176" s="409"/>
      <c r="AQ176" s="409"/>
      <c r="AR176" s="409"/>
      <c r="AS176" s="409"/>
      <c r="AT176" s="409"/>
      <c r="AU176" s="409"/>
      <c r="AV176" s="409"/>
    </row>
    <row r="177" spans="1:48" x14ac:dyDescent="0.2">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09"/>
      <c r="AG177" s="409"/>
      <c r="AH177" s="409"/>
      <c r="AI177" s="409"/>
      <c r="AJ177" s="409"/>
      <c r="AK177" s="409"/>
      <c r="AL177" s="409"/>
      <c r="AM177" s="409"/>
      <c r="AN177" s="409"/>
      <c r="AO177" s="409"/>
      <c r="AP177" s="409"/>
      <c r="AQ177" s="409"/>
      <c r="AR177" s="409"/>
      <c r="AS177" s="409"/>
      <c r="AT177" s="409"/>
      <c r="AU177" s="409"/>
      <c r="AV177" s="409"/>
    </row>
    <row r="178" spans="1:48" x14ac:dyDescent="0.2">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09"/>
      <c r="AG178" s="409"/>
      <c r="AH178" s="409"/>
      <c r="AI178" s="409"/>
      <c r="AJ178" s="409"/>
      <c r="AK178" s="409"/>
      <c r="AL178" s="409"/>
      <c r="AM178" s="409"/>
      <c r="AN178" s="409"/>
      <c r="AO178" s="409"/>
      <c r="AP178" s="409"/>
      <c r="AQ178" s="409"/>
      <c r="AR178" s="409"/>
      <c r="AS178" s="409"/>
      <c r="AT178" s="409"/>
      <c r="AU178" s="409"/>
      <c r="AV178" s="409"/>
    </row>
    <row r="179" spans="1:48" x14ac:dyDescent="0.2">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09"/>
      <c r="AG179" s="409"/>
      <c r="AH179" s="409"/>
      <c r="AI179" s="409"/>
      <c r="AJ179" s="409"/>
      <c r="AK179" s="409"/>
      <c r="AL179" s="409"/>
      <c r="AM179" s="409"/>
      <c r="AN179" s="409"/>
      <c r="AO179" s="409"/>
      <c r="AP179" s="409"/>
      <c r="AQ179" s="409"/>
      <c r="AR179" s="409"/>
      <c r="AS179" s="409"/>
      <c r="AT179" s="409"/>
      <c r="AU179" s="409"/>
      <c r="AV179" s="409"/>
    </row>
    <row r="180" spans="1:48" x14ac:dyDescent="0.2">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09"/>
      <c r="AG180" s="409"/>
      <c r="AH180" s="409"/>
      <c r="AI180" s="409"/>
      <c r="AJ180" s="409"/>
      <c r="AK180" s="409"/>
      <c r="AL180" s="409"/>
      <c r="AM180" s="409"/>
      <c r="AN180" s="409"/>
      <c r="AO180" s="409"/>
      <c r="AP180" s="409"/>
      <c r="AQ180" s="409"/>
      <c r="AR180" s="409"/>
      <c r="AS180" s="409"/>
      <c r="AT180" s="409"/>
      <c r="AU180" s="409"/>
      <c r="AV180" s="409"/>
    </row>
    <row r="181" spans="1:48" x14ac:dyDescent="0.2">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09"/>
      <c r="AG181" s="409"/>
      <c r="AH181" s="409"/>
      <c r="AI181" s="409"/>
      <c r="AJ181" s="409"/>
      <c r="AK181" s="409"/>
      <c r="AL181" s="409"/>
      <c r="AM181" s="409"/>
      <c r="AN181" s="409"/>
      <c r="AO181" s="409"/>
      <c r="AP181" s="409"/>
      <c r="AQ181" s="409"/>
      <c r="AR181" s="409"/>
      <c r="AS181" s="409"/>
      <c r="AT181" s="409"/>
      <c r="AU181" s="409"/>
      <c r="AV181" s="409"/>
    </row>
    <row r="182" spans="1:48" x14ac:dyDescent="0.2">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09"/>
      <c r="AG182" s="409"/>
      <c r="AH182" s="409"/>
      <c r="AI182" s="409"/>
      <c r="AJ182" s="409"/>
      <c r="AK182" s="409"/>
      <c r="AL182" s="409"/>
      <c r="AM182" s="409"/>
      <c r="AN182" s="409"/>
      <c r="AO182" s="409"/>
      <c r="AP182" s="409"/>
      <c r="AQ182" s="409"/>
      <c r="AR182" s="409"/>
      <c r="AS182" s="409"/>
      <c r="AT182" s="409"/>
      <c r="AU182" s="409"/>
      <c r="AV182" s="409"/>
    </row>
    <row r="183" spans="1:48" x14ac:dyDescent="0.2">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09"/>
      <c r="AG183" s="409"/>
      <c r="AH183" s="409"/>
      <c r="AI183" s="409"/>
      <c r="AJ183" s="409"/>
      <c r="AK183" s="409"/>
      <c r="AL183" s="409"/>
      <c r="AM183" s="409"/>
      <c r="AN183" s="409"/>
      <c r="AO183" s="409"/>
      <c r="AP183" s="409"/>
      <c r="AQ183" s="409"/>
      <c r="AR183" s="409"/>
      <c r="AS183" s="409"/>
      <c r="AT183" s="409"/>
      <c r="AU183" s="409"/>
      <c r="AV183" s="409"/>
    </row>
    <row r="184" spans="1:48" x14ac:dyDescent="0.2">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09"/>
      <c r="AG184" s="409"/>
      <c r="AH184" s="409"/>
      <c r="AI184" s="409"/>
      <c r="AJ184" s="409"/>
      <c r="AK184" s="409"/>
      <c r="AL184" s="409"/>
      <c r="AM184" s="409"/>
      <c r="AN184" s="409"/>
      <c r="AO184" s="409"/>
      <c r="AP184" s="409"/>
      <c r="AQ184" s="409"/>
      <c r="AR184" s="409"/>
      <c r="AS184" s="409"/>
      <c r="AT184" s="409"/>
      <c r="AU184" s="409"/>
      <c r="AV184" s="409"/>
    </row>
    <row r="185" spans="1:48" x14ac:dyDescent="0.2">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09"/>
      <c r="AG185" s="409"/>
      <c r="AH185" s="409"/>
      <c r="AI185" s="409"/>
      <c r="AJ185" s="409"/>
      <c r="AK185" s="409"/>
      <c r="AL185" s="409"/>
      <c r="AM185" s="409"/>
      <c r="AN185" s="409"/>
      <c r="AO185" s="409"/>
      <c r="AP185" s="409"/>
      <c r="AQ185" s="409"/>
      <c r="AR185" s="409"/>
      <c r="AS185" s="409"/>
      <c r="AT185" s="409"/>
      <c r="AU185" s="409"/>
      <c r="AV185" s="409"/>
    </row>
    <row r="186" spans="1:48" x14ac:dyDescent="0.2">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09"/>
      <c r="AG186" s="409"/>
      <c r="AH186" s="409"/>
      <c r="AI186" s="409"/>
      <c r="AJ186" s="409"/>
      <c r="AK186" s="409"/>
      <c r="AL186" s="409"/>
      <c r="AM186" s="409"/>
      <c r="AN186" s="409"/>
      <c r="AO186" s="409"/>
      <c r="AP186" s="409"/>
      <c r="AQ186" s="409"/>
      <c r="AR186" s="409"/>
      <c r="AS186" s="409"/>
      <c r="AT186" s="409"/>
      <c r="AU186" s="409"/>
      <c r="AV186" s="409"/>
    </row>
    <row r="187" spans="1:48" x14ac:dyDescent="0.2">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09"/>
      <c r="AG187" s="409"/>
      <c r="AH187" s="409"/>
      <c r="AI187" s="409"/>
      <c r="AJ187" s="409"/>
      <c r="AK187" s="409"/>
      <c r="AL187" s="409"/>
      <c r="AM187" s="409"/>
      <c r="AN187" s="409"/>
      <c r="AO187" s="409"/>
      <c r="AP187" s="409"/>
      <c r="AQ187" s="409"/>
      <c r="AR187" s="409"/>
      <c r="AS187" s="409"/>
      <c r="AT187" s="409"/>
      <c r="AU187" s="409"/>
      <c r="AV187" s="409"/>
    </row>
    <row r="188" spans="1:48" x14ac:dyDescent="0.2">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09"/>
      <c r="AG188" s="409"/>
      <c r="AH188" s="409"/>
      <c r="AI188" s="409"/>
      <c r="AJ188" s="409"/>
      <c r="AK188" s="409"/>
      <c r="AL188" s="409"/>
      <c r="AM188" s="409"/>
      <c r="AN188" s="409"/>
      <c r="AO188" s="409"/>
      <c r="AP188" s="409"/>
      <c r="AQ188" s="409"/>
      <c r="AR188" s="409"/>
      <c r="AS188" s="409"/>
      <c r="AT188" s="409"/>
      <c r="AU188" s="409"/>
      <c r="AV188" s="409"/>
    </row>
    <row r="189" spans="1:48" x14ac:dyDescent="0.2">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09"/>
      <c r="AG189" s="409"/>
      <c r="AH189" s="409"/>
      <c r="AI189" s="409"/>
      <c r="AJ189" s="409"/>
      <c r="AK189" s="409"/>
      <c r="AL189" s="409"/>
      <c r="AM189" s="409"/>
      <c r="AN189" s="409"/>
      <c r="AO189" s="409"/>
      <c r="AP189" s="409"/>
      <c r="AQ189" s="409"/>
      <c r="AR189" s="409"/>
      <c r="AS189" s="409"/>
      <c r="AT189" s="409"/>
      <c r="AU189" s="409"/>
      <c r="AV189" s="409"/>
    </row>
    <row r="190" spans="1:48" x14ac:dyDescent="0.2">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09"/>
      <c r="AG190" s="409"/>
      <c r="AH190" s="409"/>
      <c r="AI190" s="409"/>
      <c r="AJ190" s="409"/>
      <c r="AK190" s="409"/>
      <c r="AL190" s="409"/>
      <c r="AM190" s="409"/>
      <c r="AN190" s="409"/>
      <c r="AO190" s="409"/>
      <c r="AP190" s="409"/>
      <c r="AQ190" s="409"/>
      <c r="AR190" s="409"/>
      <c r="AS190" s="409"/>
      <c r="AT190" s="409"/>
      <c r="AU190" s="409"/>
      <c r="AV190" s="409"/>
    </row>
    <row r="191" spans="1:48" x14ac:dyDescent="0.2">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09"/>
      <c r="AG191" s="409"/>
      <c r="AH191" s="409"/>
      <c r="AI191" s="409"/>
      <c r="AJ191" s="409"/>
      <c r="AK191" s="409"/>
      <c r="AL191" s="409"/>
      <c r="AM191" s="409"/>
      <c r="AN191" s="409"/>
      <c r="AO191" s="409"/>
      <c r="AP191" s="409"/>
      <c r="AQ191" s="409"/>
      <c r="AR191" s="409"/>
      <c r="AS191" s="409"/>
      <c r="AT191" s="409"/>
      <c r="AU191" s="409"/>
      <c r="AV191" s="409"/>
    </row>
    <row r="192" spans="1:48" x14ac:dyDescent="0.2">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09"/>
      <c r="AG192" s="409"/>
      <c r="AH192" s="409"/>
      <c r="AI192" s="409"/>
      <c r="AJ192" s="409"/>
      <c r="AK192" s="409"/>
      <c r="AL192" s="409"/>
      <c r="AM192" s="409"/>
      <c r="AN192" s="409"/>
      <c r="AO192" s="409"/>
      <c r="AP192" s="409"/>
      <c r="AQ192" s="409"/>
      <c r="AR192" s="409"/>
      <c r="AS192" s="409"/>
      <c r="AT192" s="409"/>
      <c r="AU192" s="409"/>
      <c r="AV192" s="409"/>
    </row>
    <row r="193" spans="1:48" x14ac:dyDescent="0.2">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09"/>
      <c r="AG193" s="409"/>
      <c r="AH193" s="409"/>
      <c r="AI193" s="409"/>
      <c r="AJ193" s="409"/>
      <c r="AK193" s="409"/>
      <c r="AL193" s="409"/>
      <c r="AM193" s="409"/>
      <c r="AN193" s="409"/>
      <c r="AO193" s="409"/>
      <c r="AP193" s="409"/>
      <c r="AQ193" s="409"/>
      <c r="AR193" s="409"/>
      <c r="AS193" s="409"/>
      <c r="AT193" s="409"/>
      <c r="AU193" s="409"/>
      <c r="AV193" s="409"/>
    </row>
    <row r="194" spans="1:48" x14ac:dyDescent="0.2">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09"/>
      <c r="AG194" s="409"/>
      <c r="AH194" s="409"/>
      <c r="AI194" s="409"/>
      <c r="AJ194" s="409"/>
      <c r="AK194" s="409"/>
      <c r="AL194" s="409"/>
      <c r="AM194" s="409"/>
      <c r="AN194" s="409"/>
      <c r="AO194" s="409"/>
      <c r="AP194" s="409"/>
      <c r="AQ194" s="409"/>
      <c r="AR194" s="409"/>
      <c r="AS194" s="409"/>
      <c r="AT194" s="409"/>
      <c r="AU194" s="409"/>
      <c r="AV194" s="409"/>
    </row>
    <row r="195" spans="1:48" x14ac:dyDescent="0.2">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09"/>
      <c r="AG195" s="409"/>
      <c r="AH195" s="409"/>
      <c r="AI195" s="409"/>
      <c r="AJ195" s="409"/>
      <c r="AK195" s="409"/>
      <c r="AL195" s="409"/>
      <c r="AM195" s="409"/>
      <c r="AN195" s="409"/>
      <c r="AO195" s="409"/>
      <c r="AP195" s="409"/>
      <c r="AQ195" s="409"/>
      <c r="AR195" s="409"/>
      <c r="AS195" s="409"/>
      <c r="AT195" s="409"/>
      <c r="AU195" s="409"/>
      <c r="AV195" s="409"/>
    </row>
    <row r="196" spans="1:48" x14ac:dyDescent="0.2">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09"/>
      <c r="AG196" s="409"/>
      <c r="AH196" s="409"/>
      <c r="AI196" s="409"/>
      <c r="AJ196" s="409"/>
      <c r="AK196" s="409"/>
      <c r="AL196" s="409"/>
      <c r="AM196" s="409"/>
      <c r="AN196" s="409"/>
      <c r="AO196" s="409"/>
      <c r="AP196" s="409"/>
      <c r="AQ196" s="409"/>
      <c r="AR196" s="409"/>
      <c r="AS196" s="409"/>
      <c r="AT196" s="409"/>
      <c r="AU196" s="409"/>
      <c r="AV196" s="409"/>
    </row>
    <row r="197" spans="1:48" x14ac:dyDescent="0.2">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09"/>
      <c r="AG197" s="409"/>
      <c r="AH197" s="409"/>
      <c r="AI197" s="409"/>
      <c r="AJ197" s="409"/>
      <c r="AK197" s="409"/>
      <c r="AL197" s="409"/>
      <c r="AM197" s="409"/>
      <c r="AN197" s="409"/>
      <c r="AO197" s="409"/>
      <c r="AP197" s="409"/>
      <c r="AQ197" s="409"/>
      <c r="AR197" s="409"/>
      <c r="AS197" s="409"/>
      <c r="AT197" s="409"/>
      <c r="AU197" s="409"/>
      <c r="AV197" s="409"/>
    </row>
    <row r="198" spans="1:48" x14ac:dyDescent="0.2">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09"/>
      <c r="AG198" s="409"/>
      <c r="AH198" s="409"/>
      <c r="AI198" s="409"/>
      <c r="AJ198" s="409"/>
      <c r="AK198" s="409"/>
      <c r="AL198" s="409"/>
      <c r="AM198" s="409"/>
      <c r="AN198" s="409"/>
      <c r="AO198" s="409"/>
      <c r="AP198" s="409"/>
      <c r="AQ198" s="409"/>
      <c r="AR198" s="409"/>
      <c r="AS198" s="409"/>
      <c r="AT198" s="409"/>
      <c r="AU198" s="409"/>
      <c r="AV198" s="409"/>
    </row>
    <row r="199" spans="1:48" x14ac:dyDescent="0.2">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09"/>
      <c r="AG199" s="409"/>
      <c r="AH199" s="409"/>
      <c r="AI199" s="409"/>
      <c r="AJ199" s="409"/>
      <c r="AK199" s="409"/>
      <c r="AL199" s="409"/>
      <c r="AM199" s="409"/>
      <c r="AN199" s="409"/>
      <c r="AO199" s="409"/>
      <c r="AP199" s="409"/>
      <c r="AQ199" s="409"/>
      <c r="AR199" s="409"/>
      <c r="AS199" s="409"/>
      <c r="AT199" s="409"/>
      <c r="AU199" s="409"/>
      <c r="AV199" s="409"/>
    </row>
    <row r="200" spans="1:48" x14ac:dyDescent="0.2">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09"/>
      <c r="AG200" s="409"/>
      <c r="AH200" s="409"/>
      <c r="AI200" s="409"/>
      <c r="AJ200" s="409"/>
      <c r="AK200" s="409"/>
      <c r="AL200" s="409"/>
      <c r="AM200" s="409"/>
      <c r="AN200" s="409"/>
      <c r="AO200" s="409"/>
      <c r="AP200" s="409"/>
      <c r="AQ200" s="409"/>
      <c r="AR200" s="409"/>
      <c r="AS200" s="409"/>
      <c r="AT200" s="409"/>
      <c r="AU200" s="409"/>
      <c r="AV200" s="409"/>
    </row>
    <row r="202" spans="1:48" hidden="1" x14ac:dyDescent="0.2">
      <c r="D202" s="69" t="s">
        <v>465</v>
      </c>
      <c r="E202" s="95" t="s">
        <v>579</v>
      </c>
    </row>
    <row r="203" spans="1:48" hidden="1" x14ac:dyDescent="0.2">
      <c r="D203" s="61"/>
    </row>
    <row r="204" spans="1:48" hidden="1" x14ac:dyDescent="0.2">
      <c r="D204" s="72" t="s">
        <v>467</v>
      </c>
      <c r="E204" s="95" t="s">
        <v>580</v>
      </c>
    </row>
    <row r="205" spans="1:48" hidden="1" x14ac:dyDescent="0.2">
      <c r="D205" s="61"/>
    </row>
    <row r="206" spans="1:48" hidden="1" x14ac:dyDescent="0.2">
      <c r="D206" s="72" t="s">
        <v>497</v>
      </c>
      <c r="E206" s="95" t="s">
        <v>581</v>
      </c>
    </row>
  </sheetData>
  <sheetProtection algorithmName="SHA-512" hashValue="KgW0hMKasW6u/23RLiPMpkjRmyCqEb6M+rVmAKufG0rGND0blQdPZwPGqtj/HI9JvJFFouVA7lmAavN8hMDs9A==" saltValue="hFMgqr7W03HnaoU8NrX/tQ==" spinCount="100000" sheet="1" objects="1" scenarios="1" formatCells="0" formatColumns="0" formatRows="0" insertColumns="0" insertRows="0" insertHyperlinks="0" deleteColumns="0" deleteRows="0" sort="0" autoFilter="0" pivotTables="0"/>
  <mergeCells count="22">
    <mergeCell ref="S23:S28"/>
    <mergeCell ref="E21:F21"/>
    <mergeCell ref="H21:I21"/>
    <mergeCell ref="J21:K21"/>
    <mergeCell ref="M28:P28"/>
    <mergeCell ref="D30:E30"/>
    <mergeCell ref="E23:F23"/>
    <mergeCell ref="H23:I23"/>
    <mergeCell ref="J23:K23"/>
    <mergeCell ref="H24:I24"/>
    <mergeCell ref="J24:K24"/>
    <mergeCell ref="E14:H14"/>
    <mergeCell ref="K14:L14"/>
    <mergeCell ref="O14:P14"/>
    <mergeCell ref="I16:J16"/>
    <mergeCell ref="K16:P16"/>
    <mergeCell ref="D5:P5"/>
    <mergeCell ref="N8:O8"/>
    <mergeCell ref="E10:I10"/>
    <mergeCell ref="O10:P10"/>
    <mergeCell ref="E12:L12"/>
    <mergeCell ref="O12:P12"/>
  </mergeCells>
  <pageMargins left="0.70866141732283472" right="0.70866141732283472" top="0.74803149606299213" bottom="0.74803149606299213" header="0.31496062992125984" footer="0.31496062992125984"/>
  <pageSetup paperSize="9" orientation="landscape" horizontalDpi="4294967293" verticalDpi="0"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Erreur Revêtement" error="Merci de reformuler votre demande _x000a_ou contactez un revendeur JaDecor" promptTitle="SAJADE" prompt="Choisissez votre  SAJADE" xr:uid="{00000000-0002-0000-0300-000000000000}">
          <x14:formula1>
            <xm:f>'Couleurs-Sajade'!$E$3:$E$8</xm:f>
          </x14:formula1>
          <xm:sqref>WMB983061:WMC983061 VSJ983061:VSK983061 VIN983061:VIO983061 UYR983061:UYS983061 UOV983061:UOW983061 UEZ983061:UFA983061 TVD983061:TVE983061 TLH983061:TLI983061 TBL983061:TBM983061 SRP983061:SRQ983061 SHT983061:SHU983061 RXX983061:RXY983061 ROB983061:ROC983061 REF983061:REG983061 QUJ983061:QUK983061 QKN983061:QKO983061 QAR983061:QAS983061 PQV983061:PQW983061 PGZ983061:PHA983061 OXD983061:OXE983061 ONH983061:ONI983061 ODL983061:ODM983061 NTP983061:NTQ983061 NJT983061:NJU983061 MZX983061:MZY983061 MQB983061:MQC983061 MGF983061:MGG983061 LWJ983061:LWK983061 LMN983061:LMO983061 LCR983061:LCS983061 KSV983061:KSW983061 KIZ983061:KJA983061 JZD983061:JZE983061 JPH983061:JPI983061 JFL983061:JFM983061 IVP983061:IVQ983061 ILT983061:ILU983061 IBX983061:IBY983061 HSB983061:HSC983061 HIF983061:HIG983061 GYJ983061:GYK983061 GON983061:GOO983061 GER983061:GES983061 FUV983061:FUW983061 FKZ983061:FLA983061 FBD983061:FBE983061 ERH983061:ERI983061 EHL983061:EHM983061 DXP983061:DXQ983061 DNT983061:DNU983061 DDX983061:DDY983061 CUB983061:CUC983061 CKF983061:CKG983061 CAJ983061:CAK983061 BQN983061:BQO983061 BGR983061:BGS983061 AWV983061:AWW983061 AMZ983061:ANA983061 ADD983061:ADE983061 TH983061:TI983061 JL983061:JM983061 WMB917525:WMC917525 WCF917525:WCG917525 VSJ917525:VSK917525 VIN917525:VIO917525 UYR917525:UYS917525 UOV917525:UOW917525 UEZ917525:UFA917525 TVD917525:TVE917525 TLH917525:TLI917525 TBL917525:TBM917525 SRP917525:SRQ917525 SHT917525:SHU917525 RXX917525:RXY917525 ROB917525:ROC917525 REF917525:REG917525 QUJ917525:QUK917525 QKN917525:QKO917525 QAR917525:QAS917525 PQV917525:PQW917525 PGZ917525:PHA917525 OXD917525:OXE917525 ONH917525:ONI917525 ODL917525:ODM917525 NTP917525:NTQ917525 NJT917525:NJU917525 MZX917525:MZY917525 MQB917525:MQC917525 MGF917525:MGG917525 LWJ917525:LWK917525 LMN917525:LMO917525 LCR917525:LCS917525 KSV917525:KSW917525 KIZ917525:KJA917525 JZD917525:JZE917525 JPH917525:JPI917525 JFL917525:JFM917525 IVP917525:IVQ917525 ILT917525:ILU917525 IBX917525:IBY917525 HSB917525:HSC917525 HIF917525:HIG917525 GYJ917525:GYK917525 GON917525:GOO917525 GER917525:GES917525 FUV917525:FUW917525 FKZ917525:FLA917525 FBD917525:FBE917525 ERH917525:ERI917525 EHL917525:EHM917525 DXP917525:DXQ917525 DNT917525:DNU917525 DDX917525:DDY917525 CUB917525:CUC917525 CKF917525:CKG917525 CAJ917525:CAK917525 BQN917525:BQO917525 BGR917525:BGS917525 AWV917525:AWW917525 AMZ917525:ANA917525 ADD917525:ADE917525 TH917525:TI917525 JL917525:JM917525 WMB851989:WMC851989 WCF851989:WCG851989 VSJ851989:VSK851989 VIN851989:VIO851989 UYR851989:UYS851989 UOV851989:UOW851989 UEZ851989:UFA851989 TVD851989:TVE851989 TLH851989:TLI851989 TBL851989:TBM851989 SRP851989:SRQ851989 SHT851989:SHU851989 RXX851989:RXY851989 ROB851989:ROC851989 REF851989:REG851989 QUJ851989:QUK851989 QKN851989:QKO851989 QAR851989:QAS851989 PQV851989:PQW851989 PGZ851989:PHA851989 OXD851989:OXE851989 ONH851989:ONI851989 ODL851989:ODM851989 NTP851989:NTQ851989 NJT851989:NJU851989 MZX851989:MZY851989 MQB851989:MQC851989 MGF851989:MGG851989 LWJ851989:LWK851989 LMN851989:LMO851989 LCR851989:LCS851989 KSV851989:KSW851989 KIZ851989:KJA851989 JZD851989:JZE851989 JPH851989:JPI851989 JFL851989:JFM851989 IVP851989:IVQ851989 ILT851989:ILU851989 IBX851989:IBY851989 HSB851989:HSC851989 HIF851989:HIG851989 GYJ851989:GYK851989 GON851989:GOO851989 GER851989:GES851989 FUV851989:FUW851989 FKZ851989:FLA851989 FBD851989:FBE851989 ERH851989:ERI851989 EHL851989:EHM851989 DXP851989:DXQ851989 DNT851989:DNU851989 DDX851989:DDY851989 CUB851989:CUC851989 CKF851989:CKG851989 CAJ851989:CAK851989 BQN851989:BQO851989 BGR851989:BGS851989 AWV851989:AWW851989 AMZ851989:ANA851989 ADD851989:ADE851989 TH851989:TI851989 JL851989:JM851989 WMB786453:WMC786453 WCF786453:WCG786453 VSJ786453:VSK786453 VIN786453:VIO786453 UYR786453:UYS786453 UOV786453:UOW786453 UEZ786453:UFA786453 TVD786453:TVE786453 TLH786453:TLI786453 TBL786453:TBM786453 SRP786453:SRQ786453 SHT786453:SHU786453 RXX786453:RXY786453 ROB786453:ROC786453 REF786453:REG786453 QUJ786453:QUK786453 QKN786453:QKO786453 QAR786453:QAS786453 PQV786453:PQW786453 PGZ786453:PHA786453 OXD786453:OXE786453 ONH786453:ONI786453 ODL786453:ODM786453 NTP786453:NTQ786453 NJT786453:NJU786453 MZX786453:MZY786453 MQB786453:MQC786453 MGF786453:MGG786453 LWJ786453:LWK786453 LMN786453:LMO786453 LCR786453:LCS786453 KSV786453:KSW786453 KIZ786453:KJA786453 JZD786453:JZE786453 JPH786453:JPI786453 JFL786453:JFM786453 IVP786453:IVQ786453 ILT786453:ILU786453 IBX786453:IBY786453 HSB786453:HSC786453 HIF786453:HIG786453 GYJ786453:GYK786453 GON786453:GOO786453 GER786453:GES786453 FUV786453:FUW786453 FKZ786453:FLA786453 FBD786453:FBE786453 ERH786453:ERI786453 EHL786453:EHM786453 DXP786453:DXQ786453 DNT786453:DNU786453 DDX786453:DDY786453 CUB786453:CUC786453 CKF786453:CKG786453 CAJ786453:CAK786453 BQN786453:BQO786453 BGR786453:BGS786453 AWV786453:AWW786453 AMZ786453:ANA786453 ADD786453:ADE786453 TH786453:TI786453 JL786453:JM786453 WMB720917:WMC720917 WCF720917:WCG720917 VSJ720917:VSK720917 VIN720917:VIO720917 UYR720917:UYS720917 UOV720917:UOW720917 UEZ720917:UFA720917 TVD720917:TVE720917 TLH720917:TLI720917 TBL720917:TBM720917 SRP720917:SRQ720917 SHT720917:SHU720917 RXX720917:RXY720917 ROB720917:ROC720917 REF720917:REG720917 QUJ720917:QUK720917 QKN720917:QKO720917 QAR720917:QAS720917 PQV720917:PQW720917 PGZ720917:PHA720917 OXD720917:OXE720917 ONH720917:ONI720917 ODL720917:ODM720917 NTP720917:NTQ720917 NJT720917:NJU720917 MZX720917:MZY720917 MQB720917:MQC720917 MGF720917:MGG720917 LWJ720917:LWK720917 LMN720917:LMO720917 LCR720917:LCS720917 KSV720917:KSW720917 KIZ720917:KJA720917 JZD720917:JZE720917 JPH720917:JPI720917 JFL720917:JFM720917 IVP720917:IVQ720917 ILT720917:ILU720917 IBX720917:IBY720917 HSB720917:HSC720917 HIF720917:HIG720917 GYJ720917:GYK720917 GON720917:GOO720917 GER720917:GES720917 FUV720917:FUW720917 FKZ720917:FLA720917 FBD720917:FBE720917 ERH720917:ERI720917 EHL720917:EHM720917 DXP720917:DXQ720917 DNT720917:DNU720917 DDX720917:DDY720917 CUB720917:CUC720917 CKF720917:CKG720917 CAJ720917:CAK720917 BQN720917:BQO720917 BGR720917:BGS720917 AWV720917:AWW720917 AMZ720917:ANA720917 ADD720917:ADE720917 TH720917:TI720917 JL720917:JM720917 WMB655381:WMC655381 WCF655381:WCG655381 VSJ655381:VSK655381 VIN655381:VIO655381 UYR655381:UYS655381 UOV655381:UOW655381 UEZ655381:UFA655381 TVD655381:TVE655381 TLH655381:TLI655381 TBL655381:TBM655381 SRP655381:SRQ655381 SHT655381:SHU655381 RXX655381:RXY655381 ROB655381:ROC655381 REF655381:REG655381 QUJ655381:QUK655381 QKN655381:QKO655381 QAR655381:QAS655381 PQV655381:PQW655381 PGZ655381:PHA655381 OXD655381:OXE655381 ONH655381:ONI655381 ODL655381:ODM655381 NTP655381:NTQ655381 NJT655381:NJU655381 MZX655381:MZY655381 MQB655381:MQC655381 MGF655381:MGG655381 LWJ655381:LWK655381 LMN655381:LMO655381 LCR655381:LCS655381 KSV655381:KSW655381 KIZ655381:KJA655381 JZD655381:JZE655381 JPH655381:JPI655381 JFL655381:JFM655381 IVP655381:IVQ655381 ILT655381:ILU655381 IBX655381:IBY655381 HSB655381:HSC655381 HIF655381:HIG655381 GYJ655381:GYK655381 GON655381:GOO655381 GER655381:GES655381 FUV655381:FUW655381 FKZ655381:FLA655381 FBD655381:FBE655381 ERH655381:ERI655381 EHL655381:EHM655381 DXP655381:DXQ655381 DNT655381:DNU655381 DDX655381:DDY655381 CUB655381:CUC655381 CKF655381:CKG655381 CAJ655381:CAK655381 BQN655381:BQO655381 BGR655381:BGS655381 AWV655381:AWW655381 AMZ655381:ANA655381 ADD655381:ADE655381 TH655381:TI655381 JL655381:JM655381 WMB589845:WMC589845 WCF589845:WCG589845 VSJ589845:VSK589845 VIN589845:VIO589845 UYR589845:UYS589845 UOV589845:UOW589845 UEZ589845:UFA589845 TVD589845:TVE589845 TLH589845:TLI589845 TBL589845:TBM589845 SRP589845:SRQ589845 SHT589845:SHU589845 RXX589845:RXY589845 ROB589845:ROC589845 REF589845:REG589845 QUJ589845:QUK589845 QKN589845:QKO589845 QAR589845:QAS589845 PQV589845:PQW589845 PGZ589845:PHA589845 OXD589845:OXE589845 ONH589845:ONI589845 ODL589845:ODM589845 NTP589845:NTQ589845 NJT589845:NJU589845 MZX589845:MZY589845 MQB589845:MQC589845 MGF589845:MGG589845 LWJ589845:LWK589845 LMN589845:LMO589845 LCR589845:LCS589845 KSV589845:KSW589845 KIZ589845:KJA589845 JZD589845:JZE589845 JPH589845:JPI589845 JFL589845:JFM589845 IVP589845:IVQ589845 ILT589845:ILU589845 IBX589845:IBY589845 HSB589845:HSC589845 HIF589845:HIG589845 GYJ589845:GYK589845 GON589845:GOO589845 GER589845:GES589845 FUV589845:FUW589845 FKZ589845:FLA589845 FBD589845:FBE589845 ERH589845:ERI589845 EHL589845:EHM589845 DXP589845:DXQ589845 DNT589845:DNU589845 DDX589845:DDY589845 CUB589845:CUC589845 CKF589845:CKG589845 CAJ589845:CAK589845 BQN589845:BQO589845 BGR589845:BGS589845 AWV589845:AWW589845 AMZ589845:ANA589845 ADD589845:ADE589845 TH589845:TI589845 JL589845:JM589845 WMB524309:WMC524309 WCF524309:WCG524309 VSJ524309:VSK524309 VIN524309:VIO524309 UYR524309:UYS524309 UOV524309:UOW524309 UEZ524309:UFA524309 TVD524309:TVE524309 TLH524309:TLI524309 TBL524309:TBM524309 SRP524309:SRQ524309 SHT524309:SHU524309 RXX524309:RXY524309 ROB524309:ROC524309 REF524309:REG524309 QUJ524309:QUK524309 QKN524309:QKO524309 QAR524309:QAS524309 PQV524309:PQW524309 PGZ524309:PHA524309 OXD524309:OXE524309 ONH524309:ONI524309 ODL524309:ODM524309 NTP524309:NTQ524309 NJT524309:NJU524309 MZX524309:MZY524309 MQB524309:MQC524309 MGF524309:MGG524309 LWJ524309:LWK524309 LMN524309:LMO524309 LCR524309:LCS524309 KSV524309:KSW524309 KIZ524309:KJA524309 JZD524309:JZE524309 JPH524309:JPI524309 JFL524309:JFM524309 IVP524309:IVQ524309 ILT524309:ILU524309 IBX524309:IBY524309 HSB524309:HSC524309 HIF524309:HIG524309 GYJ524309:GYK524309 GON524309:GOO524309 GER524309:GES524309 FUV524309:FUW524309 FKZ524309:FLA524309 FBD524309:FBE524309 ERH524309:ERI524309 EHL524309:EHM524309 DXP524309:DXQ524309 DNT524309:DNU524309 DDX524309:DDY524309 CUB524309:CUC524309 CKF524309:CKG524309 CAJ524309:CAK524309 BQN524309:BQO524309 BGR524309:BGS524309 AWV524309:AWW524309 AMZ524309:ANA524309 ADD524309:ADE524309 TH524309:TI524309 JL524309:JM524309 WMB458773:WMC458773 WCF458773:WCG458773 VSJ458773:VSK458773 VIN458773:VIO458773 UYR458773:UYS458773 UOV458773:UOW458773 UEZ458773:UFA458773 TVD458773:TVE458773 TLH458773:TLI458773 TBL458773:TBM458773 SRP458773:SRQ458773 SHT458773:SHU458773 RXX458773:RXY458773 ROB458773:ROC458773 REF458773:REG458773 QUJ458773:QUK458773 QKN458773:QKO458773 QAR458773:QAS458773 PQV458773:PQW458773 PGZ458773:PHA458773 OXD458773:OXE458773 ONH458773:ONI458773 ODL458773:ODM458773 NTP458773:NTQ458773 NJT458773:NJU458773 MZX458773:MZY458773 MQB458773:MQC458773 MGF458773:MGG458773 LWJ458773:LWK458773 LMN458773:LMO458773 LCR458773:LCS458773 KSV458773:KSW458773 KIZ458773:KJA458773 JZD458773:JZE458773 JPH458773:JPI458773 JFL458773:JFM458773 IVP458773:IVQ458773 ILT458773:ILU458773 IBX458773:IBY458773 HSB458773:HSC458773 HIF458773:HIG458773 GYJ458773:GYK458773 GON458773:GOO458773 GER458773:GES458773 FUV458773:FUW458773 FKZ458773:FLA458773 FBD458773:FBE458773 ERH458773:ERI458773 EHL458773:EHM458773 DXP458773:DXQ458773 DNT458773:DNU458773 DDX458773:DDY458773 CUB458773:CUC458773 CKF458773:CKG458773 CAJ458773:CAK458773 BQN458773:BQO458773 BGR458773:BGS458773 AWV458773:AWW458773 AMZ458773:ANA458773 ADD458773:ADE458773 TH458773:TI458773 JL458773:JM458773 WMB393237:WMC393237 WCF393237:WCG393237 VSJ393237:VSK393237 VIN393237:VIO393237 UYR393237:UYS393237 UOV393237:UOW393237 UEZ393237:UFA393237 TVD393237:TVE393237 TLH393237:TLI393237 TBL393237:TBM393237 SRP393237:SRQ393237 SHT393237:SHU393237 RXX393237:RXY393237 ROB393237:ROC393237 REF393237:REG393237 QUJ393237:QUK393237 QKN393237:QKO393237 QAR393237:QAS393237 PQV393237:PQW393237 PGZ393237:PHA393237 OXD393237:OXE393237 ONH393237:ONI393237 ODL393237:ODM393237 NTP393237:NTQ393237 NJT393237:NJU393237 MZX393237:MZY393237 MQB393237:MQC393237 MGF393237:MGG393237 LWJ393237:LWK393237 LMN393237:LMO393237 LCR393237:LCS393237 KSV393237:KSW393237 KIZ393237:KJA393237 JZD393237:JZE393237 JPH393237:JPI393237 JFL393237:JFM393237 IVP393237:IVQ393237 ILT393237:ILU393237 IBX393237:IBY393237 HSB393237:HSC393237 HIF393237:HIG393237 GYJ393237:GYK393237 GON393237:GOO393237 GER393237:GES393237 FUV393237:FUW393237 FKZ393237:FLA393237 FBD393237:FBE393237 ERH393237:ERI393237 EHL393237:EHM393237 DXP393237:DXQ393237 DNT393237:DNU393237 DDX393237:DDY393237 CUB393237:CUC393237 CKF393237:CKG393237 CAJ393237:CAK393237 BQN393237:BQO393237 BGR393237:BGS393237 AWV393237:AWW393237 AMZ393237:ANA393237 ADD393237:ADE393237 TH393237:TI393237 JL393237:JM393237 WMB327701:WMC327701 WCF327701:WCG327701 VSJ327701:VSK327701 VIN327701:VIO327701 UYR327701:UYS327701 UOV327701:UOW327701 UEZ327701:UFA327701 TVD327701:TVE327701 TLH327701:TLI327701 TBL327701:TBM327701 SRP327701:SRQ327701 SHT327701:SHU327701 RXX327701:RXY327701 ROB327701:ROC327701 REF327701:REG327701 QUJ327701:QUK327701 QKN327701:QKO327701 QAR327701:QAS327701 PQV327701:PQW327701 PGZ327701:PHA327701 OXD327701:OXE327701 ONH327701:ONI327701 ODL327701:ODM327701 NTP327701:NTQ327701 NJT327701:NJU327701 MZX327701:MZY327701 MQB327701:MQC327701 MGF327701:MGG327701 LWJ327701:LWK327701 LMN327701:LMO327701 LCR327701:LCS327701 KSV327701:KSW327701 KIZ327701:KJA327701 JZD327701:JZE327701 JPH327701:JPI327701 JFL327701:JFM327701 IVP327701:IVQ327701 ILT327701:ILU327701 IBX327701:IBY327701 HSB327701:HSC327701 HIF327701:HIG327701 GYJ327701:GYK327701 GON327701:GOO327701 GER327701:GES327701 FUV327701:FUW327701 FKZ327701:FLA327701 FBD327701:FBE327701 ERH327701:ERI327701 EHL327701:EHM327701 DXP327701:DXQ327701 DNT327701:DNU327701 DDX327701:DDY327701 CUB327701:CUC327701 CKF327701:CKG327701 CAJ327701:CAK327701 BQN327701:BQO327701 BGR327701:BGS327701 AWV327701:AWW327701 AMZ327701:ANA327701 ADD327701:ADE327701 TH327701:TI327701 JL327701:JM327701 WMB262165:WMC262165 WCF262165:WCG262165 VSJ262165:VSK262165 VIN262165:VIO262165 UYR262165:UYS262165 UOV262165:UOW262165 UEZ262165:UFA262165 TVD262165:TVE262165 TLH262165:TLI262165 TBL262165:TBM262165 SRP262165:SRQ262165 SHT262165:SHU262165 RXX262165:RXY262165 ROB262165:ROC262165 REF262165:REG262165 QUJ262165:QUK262165 QKN262165:QKO262165 QAR262165:QAS262165 PQV262165:PQW262165 PGZ262165:PHA262165 OXD262165:OXE262165 ONH262165:ONI262165 ODL262165:ODM262165 NTP262165:NTQ262165 NJT262165:NJU262165 MZX262165:MZY262165 MQB262165:MQC262165 MGF262165:MGG262165 LWJ262165:LWK262165 LMN262165:LMO262165 LCR262165:LCS262165 KSV262165:KSW262165 KIZ262165:KJA262165 JZD262165:JZE262165 JPH262165:JPI262165 JFL262165:JFM262165 IVP262165:IVQ262165 ILT262165:ILU262165 IBX262165:IBY262165 HSB262165:HSC262165 HIF262165:HIG262165 GYJ262165:GYK262165 GON262165:GOO262165 GER262165:GES262165 FUV262165:FUW262165 FKZ262165:FLA262165 FBD262165:FBE262165 ERH262165:ERI262165 EHL262165:EHM262165 DXP262165:DXQ262165 DNT262165:DNU262165 DDX262165:DDY262165 CUB262165:CUC262165 CKF262165:CKG262165 CAJ262165:CAK262165 BQN262165:BQO262165 BGR262165:BGS262165 AWV262165:AWW262165 AMZ262165:ANA262165 ADD262165:ADE262165 TH262165:TI262165 JL262165:JM262165 WMB196629:WMC196629 WCF196629:WCG196629 VSJ196629:VSK196629 VIN196629:VIO196629 UYR196629:UYS196629 UOV196629:UOW196629 UEZ196629:UFA196629 TVD196629:TVE196629 TLH196629:TLI196629 TBL196629:TBM196629 SRP196629:SRQ196629 SHT196629:SHU196629 RXX196629:RXY196629 ROB196629:ROC196629 REF196629:REG196629 QUJ196629:QUK196629 QKN196629:QKO196629 QAR196629:QAS196629 PQV196629:PQW196629 PGZ196629:PHA196629 OXD196629:OXE196629 ONH196629:ONI196629 ODL196629:ODM196629 NTP196629:NTQ196629 NJT196629:NJU196629 MZX196629:MZY196629 MQB196629:MQC196629 MGF196629:MGG196629 LWJ196629:LWK196629 LMN196629:LMO196629 LCR196629:LCS196629 KSV196629:KSW196629 KIZ196629:KJA196629 JZD196629:JZE196629 JPH196629:JPI196629 JFL196629:JFM196629 IVP196629:IVQ196629 ILT196629:ILU196629 IBX196629:IBY196629 HSB196629:HSC196629 HIF196629:HIG196629 GYJ196629:GYK196629 GON196629:GOO196629 GER196629:GES196629 FUV196629:FUW196629 FKZ196629:FLA196629 FBD196629:FBE196629 ERH196629:ERI196629 EHL196629:EHM196629 DXP196629:DXQ196629 DNT196629:DNU196629 DDX196629:DDY196629 CUB196629:CUC196629 CKF196629:CKG196629 CAJ196629:CAK196629 BQN196629:BQO196629 BGR196629:BGS196629 AWV196629:AWW196629 AMZ196629:ANA196629 ADD196629:ADE196629 TH196629:TI196629 JL196629:JM196629 WMB131093:WMC131093 WCF131093:WCG131093 VSJ131093:VSK131093 VIN131093:VIO131093 UYR131093:UYS131093 UOV131093:UOW131093 UEZ131093:UFA131093 TVD131093:TVE131093 TLH131093:TLI131093 TBL131093:TBM131093 SRP131093:SRQ131093 SHT131093:SHU131093 RXX131093:RXY131093 ROB131093:ROC131093 REF131093:REG131093 QUJ131093:QUK131093 QKN131093:QKO131093 QAR131093:QAS131093 PQV131093:PQW131093 PGZ131093:PHA131093 OXD131093:OXE131093 ONH131093:ONI131093 ODL131093:ODM131093 NTP131093:NTQ131093 NJT131093:NJU131093 MZX131093:MZY131093 MQB131093:MQC131093 MGF131093:MGG131093 LWJ131093:LWK131093 LMN131093:LMO131093 LCR131093:LCS131093 KSV131093:KSW131093 KIZ131093:KJA131093 JZD131093:JZE131093 JPH131093:JPI131093 JFL131093:JFM131093 IVP131093:IVQ131093 ILT131093:ILU131093 IBX131093:IBY131093 HSB131093:HSC131093 HIF131093:HIG131093 GYJ131093:GYK131093 GON131093:GOO131093 GER131093:GES131093 FUV131093:FUW131093 FKZ131093:FLA131093 FBD131093:FBE131093 ERH131093:ERI131093 EHL131093:EHM131093 DXP131093:DXQ131093 DNT131093:DNU131093 DDX131093:DDY131093 CUB131093:CUC131093 CKF131093:CKG131093 CAJ131093:CAK131093 BQN131093:BQO131093 BGR131093:BGS131093 AWV131093:AWW131093 AMZ131093:ANA131093 ADD131093:ADE131093 TH131093:TI131093 JL131093:JM131093 WMB65557:WMC65557 WCF65557:WCG65557 VSJ65557:VSK65557 VIN65557:VIO65557 UYR65557:UYS65557 UOV65557:UOW65557 UEZ65557:UFA65557 TVD65557:TVE65557 TLH65557:TLI65557 TBL65557:TBM65557 SRP65557:SRQ65557 SHT65557:SHU65557 RXX65557:RXY65557 ROB65557:ROC65557 REF65557:REG65557 QUJ65557:QUK65557 QKN65557:QKO65557 QAR65557:QAS65557 PQV65557:PQW65557 PGZ65557:PHA65557 OXD65557:OXE65557 ONH65557:ONI65557 ODL65557:ODM65557 NTP65557:NTQ65557 NJT65557:NJU65557 MZX65557:MZY65557 MQB65557:MQC65557 MGF65557:MGG65557 LWJ65557:LWK65557 LMN65557:LMO65557 LCR65557:LCS65557 KSV65557:KSW65557 KIZ65557:KJA65557 JZD65557:JZE65557 JPH65557:JPI65557 JFL65557:JFM65557 IVP65557:IVQ65557 ILT65557:ILU65557 IBX65557:IBY65557 HSB65557:HSC65557 HIF65557:HIG65557 GYJ65557:GYK65557 GON65557:GOO65557 GER65557:GES65557 FUV65557:FUW65557 FKZ65557:FLA65557 FBD65557:FBE65557 ERH65557:ERI65557 EHL65557:EHM65557 DXP65557:DXQ65557 DNT65557:DNU65557 DDX65557:DDY65557 CUB65557:CUC65557 CKF65557:CKG65557 CAJ65557:CAK65557 BQN65557:BQO65557 BGR65557:BGS65557 AWV65557:AWW65557 AMZ65557:ANA65557 ADD65557:ADE65557 TH65557:TI65557 JL65557:JM65557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WCF983061:WCG983061 E983061:F983061 E917525:F917525 E851989:F851989 E786453:F786453 E720917:F720917 E655381:F655381 E589845:F589845 E524309:F524309 E458773:F458773 E393237:F393237 E327701:F327701 E262165:F262165 E196629:F196629 E131093:F131093 E65557:F65557</xm:sqref>
        </x14:dataValidation>
        <x14:dataValidation type="list" allowBlank="1" showInputMessage="1" showErrorMessage="1" errorTitle="Erreur Revêtement" error="Merci de reformuler votre demande _x000a_ou contactez un revendeur JaDecor" promptTitle="SAJADE" prompt="Choisissez votre  SAJADE" xr:uid="{00000000-0002-0000-0300-000001000000}">
          <x14:formula1>
            <xm:f>'Couleurs-Sajade'!$E$3:$E$9</xm:f>
          </x14:formula1>
          <xm:sqref>E21:F21</xm:sqref>
        </x14:dataValidation>
        <x14:dataValidation type="list" allowBlank="1" showInputMessage="1" showErrorMessage="1" errorTitle="Erreur Dosage" error="Merci de reformuler votre demande _x000a_ou contactez un revendeur JaDecor" promptTitle="SILK" prompt="Choisissez votre  Dosage" xr:uid="{00000000-0002-0000-0300-000002000000}">
          <x14:formula1>
            <xm:f>'Couleurs-Sajade'!$I$3:$I$41</xm:f>
          </x14:formula1>
          <xm:sqref>E25</xm:sqref>
        </x14:dataValidation>
        <x14:dataValidation type="list" allowBlank="1" showInputMessage="1" showErrorMessage="1" errorTitle="Erreur Dosage" error="Merci de reformuler votre demande _x000a_ou contactez un revendeur JaDecor" promptTitle="SILK" prompt="Choisissez votre  Dosage" xr:uid="{00000000-0002-0000-0300-000003000000}">
          <x14:formula1>
            <xm:f>'Couleurs-Sajade'!$I$3:$I$114</xm:f>
          </x14:formula1>
          <xm:sqref>TH25 E983065 E917529 E851993 E786457 E720921 E655385 E589849 E524313 E458777 E393241 E327705 E262169 E196633 E131097 E65561 JL25 WMB983065 WCF983065 VSJ983065 VIN983065 UYR983065 UOV983065 UEZ983065 TVD983065 TLH983065 TBL983065 SRP983065 SHT983065 RXX983065 ROB983065 REF983065 QUJ983065 QKN983065 QAR983065 PQV983065 PGZ983065 OXD983065 ONH983065 ODL983065 NTP983065 NJT983065 MZX983065 MQB983065 MGF983065 LWJ983065 LMN983065 LCR983065 KSV983065 KIZ983065 JZD983065 JPH983065 JFL983065 IVP983065 ILT983065 IBX983065 HSB983065 HIF983065 GYJ983065 GON983065 GER983065 FUV983065 FKZ983065 FBD983065 ERH983065 EHL983065 DXP983065 DNT983065 DDX983065 CUB983065 CKF983065 CAJ983065 BQN983065 BGR983065 AWV983065 AMZ983065 ADD983065 TH983065 JL983065 WMB917529 WCF917529 VSJ917529 VIN917529 UYR917529 UOV917529 UEZ917529 TVD917529 TLH917529 TBL917529 SRP917529 SHT917529 RXX917529 ROB917529 REF917529 QUJ917529 QKN917529 QAR917529 PQV917529 PGZ917529 OXD917529 ONH917529 ODL917529 NTP917529 NJT917529 MZX917529 MQB917529 MGF917529 LWJ917529 LMN917529 LCR917529 KSV917529 KIZ917529 JZD917529 JPH917529 JFL917529 IVP917529 ILT917529 IBX917529 HSB917529 HIF917529 GYJ917529 GON917529 GER917529 FUV917529 FKZ917529 FBD917529 ERH917529 EHL917529 DXP917529 DNT917529 DDX917529 CUB917529 CKF917529 CAJ917529 BQN917529 BGR917529 AWV917529 AMZ917529 ADD917529 TH917529 JL917529 WMB851993 WCF851993 VSJ851993 VIN851993 UYR851993 UOV851993 UEZ851993 TVD851993 TLH851993 TBL851993 SRP851993 SHT851993 RXX851993 ROB851993 REF851993 QUJ851993 QKN851993 QAR851993 PQV851993 PGZ851993 OXD851993 ONH851993 ODL851993 NTP851993 NJT851993 MZX851993 MQB851993 MGF851993 LWJ851993 LMN851993 LCR851993 KSV851993 KIZ851993 JZD851993 JPH851993 JFL851993 IVP851993 ILT851993 IBX851993 HSB851993 HIF851993 GYJ851993 GON851993 GER851993 FUV851993 FKZ851993 FBD851993 ERH851993 EHL851993 DXP851993 DNT851993 DDX851993 CUB851993 CKF851993 CAJ851993 BQN851993 BGR851993 AWV851993 AMZ851993 ADD851993 TH851993 JL851993 WMB786457 WCF786457 VSJ786457 VIN786457 UYR786457 UOV786457 UEZ786457 TVD786457 TLH786457 TBL786457 SRP786457 SHT786457 RXX786457 ROB786457 REF786457 QUJ786457 QKN786457 QAR786457 PQV786457 PGZ786457 OXD786457 ONH786457 ODL786457 NTP786457 NJT786457 MZX786457 MQB786457 MGF786457 LWJ786457 LMN786457 LCR786457 KSV786457 KIZ786457 JZD786457 JPH786457 JFL786457 IVP786457 ILT786457 IBX786457 HSB786457 HIF786457 GYJ786457 GON786457 GER786457 FUV786457 FKZ786457 FBD786457 ERH786457 EHL786457 DXP786457 DNT786457 DDX786457 CUB786457 CKF786457 CAJ786457 BQN786457 BGR786457 AWV786457 AMZ786457 ADD786457 TH786457 JL786457 WMB720921 WCF720921 VSJ720921 VIN720921 UYR720921 UOV720921 UEZ720921 TVD720921 TLH720921 TBL720921 SRP720921 SHT720921 RXX720921 ROB720921 REF720921 QUJ720921 QKN720921 QAR720921 PQV720921 PGZ720921 OXD720921 ONH720921 ODL720921 NTP720921 NJT720921 MZX720921 MQB720921 MGF720921 LWJ720921 LMN720921 LCR720921 KSV720921 KIZ720921 JZD720921 JPH720921 JFL720921 IVP720921 ILT720921 IBX720921 HSB720921 HIF720921 GYJ720921 GON720921 GER720921 FUV720921 FKZ720921 FBD720921 ERH720921 EHL720921 DXP720921 DNT720921 DDX720921 CUB720921 CKF720921 CAJ720921 BQN720921 BGR720921 AWV720921 AMZ720921 ADD720921 TH720921 JL720921 WMB655385 WCF655385 VSJ655385 VIN655385 UYR655385 UOV655385 UEZ655385 TVD655385 TLH655385 TBL655385 SRP655385 SHT655385 RXX655385 ROB655385 REF655385 QUJ655385 QKN655385 QAR655385 PQV655385 PGZ655385 OXD655385 ONH655385 ODL655385 NTP655385 NJT655385 MZX655385 MQB655385 MGF655385 LWJ655385 LMN655385 LCR655385 KSV655385 KIZ655385 JZD655385 JPH655385 JFL655385 IVP655385 ILT655385 IBX655385 HSB655385 HIF655385 GYJ655385 GON655385 GER655385 FUV655385 FKZ655385 FBD655385 ERH655385 EHL655385 DXP655385 DNT655385 DDX655385 CUB655385 CKF655385 CAJ655385 BQN655385 BGR655385 AWV655385 AMZ655385 ADD655385 TH655385 JL655385 WMB589849 WCF589849 VSJ589849 VIN589849 UYR589849 UOV589849 UEZ589849 TVD589849 TLH589849 TBL589849 SRP589849 SHT589849 RXX589849 ROB589849 REF589849 QUJ589849 QKN589849 QAR589849 PQV589849 PGZ589849 OXD589849 ONH589849 ODL589849 NTP589849 NJT589849 MZX589849 MQB589849 MGF589849 LWJ589849 LMN589849 LCR589849 KSV589849 KIZ589849 JZD589849 JPH589849 JFL589849 IVP589849 ILT589849 IBX589849 HSB589849 HIF589849 GYJ589849 GON589849 GER589849 FUV589849 FKZ589849 FBD589849 ERH589849 EHL589849 DXP589849 DNT589849 DDX589849 CUB589849 CKF589849 CAJ589849 BQN589849 BGR589849 AWV589849 AMZ589849 ADD589849 TH589849 JL589849 WMB524313 WCF524313 VSJ524313 VIN524313 UYR524313 UOV524313 UEZ524313 TVD524313 TLH524313 TBL524313 SRP524313 SHT524313 RXX524313 ROB524313 REF524313 QUJ524313 QKN524313 QAR524313 PQV524313 PGZ524313 OXD524313 ONH524313 ODL524313 NTP524313 NJT524313 MZX524313 MQB524313 MGF524313 LWJ524313 LMN524313 LCR524313 KSV524313 KIZ524313 JZD524313 JPH524313 JFL524313 IVP524313 ILT524313 IBX524313 HSB524313 HIF524313 GYJ524313 GON524313 GER524313 FUV524313 FKZ524313 FBD524313 ERH524313 EHL524313 DXP524313 DNT524313 DDX524313 CUB524313 CKF524313 CAJ524313 BQN524313 BGR524313 AWV524313 AMZ524313 ADD524313 TH524313 JL524313 WMB458777 WCF458777 VSJ458777 VIN458777 UYR458777 UOV458777 UEZ458777 TVD458777 TLH458777 TBL458777 SRP458777 SHT458777 RXX458777 ROB458777 REF458777 QUJ458777 QKN458777 QAR458777 PQV458777 PGZ458777 OXD458777 ONH458777 ODL458777 NTP458777 NJT458777 MZX458777 MQB458777 MGF458777 LWJ458777 LMN458777 LCR458777 KSV458777 KIZ458777 JZD458777 JPH458777 JFL458777 IVP458777 ILT458777 IBX458777 HSB458777 HIF458777 GYJ458777 GON458777 GER458777 FUV458777 FKZ458777 FBD458777 ERH458777 EHL458777 DXP458777 DNT458777 DDX458777 CUB458777 CKF458777 CAJ458777 BQN458777 BGR458777 AWV458777 AMZ458777 ADD458777 TH458777 JL458777 WMB393241 WCF393241 VSJ393241 VIN393241 UYR393241 UOV393241 UEZ393241 TVD393241 TLH393241 TBL393241 SRP393241 SHT393241 RXX393241 ROB393241 REF393241 QUJ393241 QKN393241 QAR393241 PQV393241 PGZ393241 OXD393241 ONH393241 ODL393241 NTP393241 NJT393241 MZX393241 MQB393241 MGF393241 LWJ393241 LMN393241 LCR393241 KSV393241 KIZ393241 JZD393241 JPH393241 JFL393241 IVP393241 ILT393241 IBX393241 HSB393241 HIF393241 GYJ393241 GON393241 GER393241 FUV393241 FKZ393241 FBD393241 ERH393241 EHL393241 DXP393241 DNT393241 DDX393241 CUB393241 CKF393241 CAJ393241 BQN393241 BGR393241 AWV393241 AMZ393241 ADD393241 TH393241 JL393241 WMB327705 WCF327705 VSJ327705 VIN327705 UYR327705 UOV327705 UEZ327705 TVD327705 TLH327705 TBL327705 SRP327705 SHT327705 RXX327705 ROB327705 REF327705 QUJ327705 QKN327705 QAR327705 PQV327705 PGZ327705 OXD327705 ONH327705 ODL327705 NTP327705 NJT327705 MZX327705 MQB327705 MGF327705 LWJ327705 LMN327705 LCR327705 KSV327705 KIZ327705 JZD327705 JPH327705 JFL327705 IVP327705 ILT327705 IBX327705 HSB327705 HIF327705 GYJ327705 GON327705 GER327705 FUV327705 FKZ327705 FBD327705 ERH327705 EHL327705 DXP327705 DNT327705 DDX327705 CUB327705 CKF327705 CAJ327705 BQN327705 BGR327705 AWV327705 AMZ327705 ADD327705 TH327705 JL327705 WMB262169 WCF262169 VSJ262169 VIN262169 UYR262169 UOV262169 UEZ262169 TVD262169 TLH262169 TBL262169 SRP262169 SHT262169 RXX262169 ROB262169 REF262169 QUJ262169 QKN262169 QAR262169 PQV262169 PGZ262169 OXD262169 ONH262169 ODL262169 NTP262169 NJT262169 MZX262169 MQB262169 MGF262169 LWJ262169 LMN262169 LCR262169 KSV262169 KIZ262169 JZD262169 JPH262169 JFL262169 IVP262169 ILT262169 IBX262169 HSB262169 HIF262169 GYJ262169 GON262169 GER262169 FUV262169 FKZ262169 FBD262169 ERH262169 EHL262169 DXP262169 DNT262169 DDX262169 CUB262169 CKF262169 CAJ262169 BQN262169 BGR262169 AWV262169 AMZ262169 ADD262169 TH262169 JL262169 WMB196633 WCF196633 VSJ196633 VIN196633 UYR196633 UOV196633 UEZ196633 TVD196633 TLH196633 TBL196633 SRP196633 SHT196633 RXX196633 ROB196633 REF196633 QUJ196633 QKN196633 QAR196633 PQV196633 PGZ196633 OXD196633 ONH196633 ODL196633 NTP196633 NJT196633 MZX196633 MQB196633 MGF196633 LWJ196633 LMN196633 LCR196633 KSV196633 KIZ196633 JZD196633 JPH196633 JFL196633 IVP196633 ILT196633 IBX196633 HSB196633 HIF196633 GYJ196633 GON196633 GER196633 FUV196633 FKZ196633 FBD196633 ERH196633 EHL196633 DXP196633 DNT196633 DDX196633 CUB196633 CKF196633 CAJ196633 BQN196633 BGR196633 AWV196633 AMZ196633 ADD196633 TH196633 JL196633 WMB131097 WCF131097 VSJ131097 VIN131097 UYR131097 UOV131097 UEZ131097 TVD131097 TLH131097 TBL131097 SRP131097 SHT131097 RXX131097 ROB131097 REF131097 QUJ131097 QKN131097 QAR131097 PQV131097 PGZ131097 OXD131097 ONH131097 ODL131097 NTP131097 NJT131097 MZX131097 MQB131097 MGF131097 LWJ131097 LMN131097 LCR131097 KSV131097 KIZ131097 JZD131097 JPH131097 JFL131097 IVP131097 ILT131097 IBX131097 HSB131097 HIF131097 GYJ131097 GON131097 GER131097 FUV131097 FKZ131097 FBD131097 ERH131097 EHL131097 DXP131097 DNT131097 DDX131097 CUB131097 CKF131097 CAJ131097 BQN131097 BGR131097 AWV131097 AMZ131097 ADD131097 TH131097 JL131097 WMB65561 WCF65561 VSJ65561 VIN65561 UYR65561 UOV65561 UEZ65561 TVD65561 TLH65561 TBL65561 SRP65561 SHT65561 RXX65561 ROB65561 REF65561 QUJ65561 QKN65561 QAR65561 PQV65561 PGZ65561 OXD65561 ONH65561 ODL65561 NTP65561 NJT65561 MZX65561 MQB65561 MGF65561 LWJ65561 LMN65561 LCR65561 KSV65561 KIZ65561 JZD65561 JPH65561 JFL65561 IVP65561 ILT65561 IBX65561 HSB65561 HIF65561 GYJ65561 GON65561 GER65561 FUV65561 FKZ65561 FBD65561 ERH65561 EHL65561 DXP65561 DNT65561 DDX65561 CUB65561 CKF65561 CAJ65561 BQN65561 BGR65561 AWV65561 AMZ65561 ADD65561 TH65561 JL65561 WMB25 WCF25 VSJ25 VIN25 UYR25 UOV25 UEZ25 TVD25 TLH25 TBL25 SRP25 SHT25 RXX25 ROB25 REF25 QUJ25 QKN25 QAR25 PQV25 PGZ25 OXD25 ONH25 ODL25 NTP25 NJT25 MZX25 MQB25 MGF25 LWJ25 LMN25 LCR25 KSV25 KIZ25 JZD25 JPH25 JFL25 IVP25 ILT25 IBX25 HSB25 HIF25 GYJ25 GON25 GER25 FUV25 FKZ25 FBD25 ERH25 EHL25 DXP25 DNT25 DDX25 CUB25 CKF25 CAJ25 BQN25 BGR25 AWV25 AMZ25 ADD25</xm:sqref>
        </x14:dataValidation>
        <x14:dataValidation type="list" allowBlank="1" showInputMessage="1" showErrorMessage="1" errorTitle="Erreur Couleur" error="Merci de reformuler votre demande _x000a_ou contactez un revendeur JaDecor" promptTitle="SILK" prompt="Choisissez votre  Couleur" xr:uid="{00000000-0002-0000-0300-000004000000}">
          <x14:formula1>
            <xm:f>'Couleurs-Sajade'!$G$3:$G$114</xm:f>
          </x14:formula1>
          <xm:sqref>JL23:JM23 E983063:F983063 E917527:F917527 E851991:F851991 E786455:F786455 E720919:F720919 E655383:F655383 E589847:F589847 E524311:F524311 E458775:F458775 E393239:F393239 E327703:F327703 E262167:F262167 E196631:F196631 E131095:F131095 E65559:F65559 E23:F23 WMB983063:WMC983063 WCF983063:WCG983063 VSJ983063:VSK983063 VIN983063:VIO983063 UYR983063:UYS983063 UOV983063:UOW983063 UEZ983063:UFA983063 TVD983063:TVE983063 TLH983063:TLI983063 TBL983063:TBM983063 SRP983063:SRQ983063 SHT983063:SHU983063 RXX983063:RXY983063 ROB983063:ROC983063 REF983063:REG983063 QUJ983063:QUK983063 QKN983063:QKO983063 QAR983063:QAS983063 PQV983063:PQW983063 PGZ983063:PHA983063 OXD983063:OXE983063 ONH983063:ONI983063 ODL983063:ODM983063 NTP983063:NTQ983063 NJT983063:NJU983063 MZX983063:MZY983063 MQB983063:MQC983063 MGF983063:MGG983063 LWJ983063:LWK983063 LMN983063:LMO983063 LCR983063:LCS983063 KSV983063:KSW983063 KIZ983063:KJA983063 JZD983063:JZE983063 JPH983063:JPI983063 JFL983063:JFM983063 IVP983063:IVQ983063 ILT983063:ILU983063 IBX983063:IBY983063 HSB983063:HSC983063 HIF983063:HIG983063 GYJ983063:GYK983063 GON983063:GOO983063 GER983063:GES983063 FUV983063:FUW983063 FKZ983063:FLA983063 FBD983063:FBE983063 ERH983063:ERI983063 EHL983063:EHM983063 DXP983063:DXQ983063 DNT983063:DNU983063 DDX983063:DDY983063 CUB983063:CUC983063 CKF983063:CKG983063 CAJ983063:CAK983063 BQN983063:BQO983063 BGR983063:BGS983063 AWV983063:AWW983063 AMZ983063:ANA983063 ADD983063:ADE983063 TH983063:TI983063 JL983063:JM983063 WMB917527:WMC917527 WCF917527:WCG917527 VSJ917527:VSK917527 VIN917527:VIO917527 UYR917527:UYS917527 UOV917527:UOW917527 UEZ917527:UFA917527 TVD917527:TVE917527 TLH917527:TLI917527 TBL917527:TBM917527 SRP917527:SRQ917527 SHT917527:SHU917527 RXX917527:RXY917527 ROB917527:ROC917527 REF917527:REG917527 QUJ917527:QUK917527 QKN917527:QKO917527 QAR917527:QAS917527 PQV917527:PQW917527 PGZ917527:PHA917527 OXD917527:OXE917527 ONH917527:ONI917527 ODL917527:ODM917527 NTP917527:NTQ917527 NJT917527:NJU917527 MZX917527:MZY917527 MQB917527:MQC917527 MGF917527:MGG917527 LWJ917527:LWK917527 LMN917527:LMO917527 LCR917527:LCS917527 KSV917527:KSW917527 KIZ917527:KJA917527 JZD917527:JZE917527 JPH917527:JPI917527 JFL917527:JFM917527 IVP917527:IVQ917527 ILT917527:ILU917527 IBX917527:IBY917527 HSB917527:HSC917527 HIF917527:HIG917527 GYJ917527:GYK917527 GON917527:GOO917527 GER917527:GES917527 FUV917527:FUW917527 FKZ917527:FLA917527 FBD917527:FBE917527 ERH917527:ERI917527 EHL917527:EHM917527 DXP917527:DXQ917527 DNT917527:DNU917527 DDX917527:DDY917527 CUB917527:CUC917527 CKF917527:CKG917527 CAJ917527:CAK917527 BQN917527:BQO917527 BGR917527:BGS917527 AWV917527:AWW917527 AMZ917527:ANA917527 ADD917527:ADE917527 TH917527:TI917527 JL917527:JM917527 WMB851991:WMC851991 WCF851991:WCG851991 VSJ851991:VSK851991 VIN851991:VIO851991 UYR851991:UYS851991 UOV851991:UOW851991 UEZ851991:UFA851991 TVD851991:TVE851991 TLH851991:TLI851991 TBL851991:TBM851991 SRP851991:SRQ851991 SHT851991:SHU851991 RXX851991:RXY851991 ROB851991:ROC851991 REF851991:REG851991 QUJ851991:QUK851991 QKN851991:QKO851991 QAR851991:QAS851991 PQV851991:PQW851991 PGZ851991:PHA851991 OXD851991:OXE851991 ONH851991:ONI851991 ODL851991:ODM851991 NTP851991:NTQ851991 NJT851991:NJU851991 MZX851991:MZY851991 MQB851991:MQC851991 MGF851991:MGG851991 LWJ851991:LWK851991 LMN851991:LMO851991 LCR851991:LCS851991 KSV851991:KSW851991 KIZ851991:KJA851991 JZD851991:JZE851991 JPH851991:JPI851991 JFL851991:JFM851991 IVP851991:IVQ851991 ILT851991:ILU851991 IBX851991:IBY851991 HSB851991:HSC851991 HIF851991:HIG851991 GYJ851991:GYK851991 GON851991:GOO851991 GER851991:GES851991 FUV851991:FUW851991 FKZ851991:FLA851991 FBD851991:FBE851991 ERH851991:ERI851991 EHL851991:EHM851991 DXP851991:DXQ851991 DNT851991:DNU851991 DDX851991:DDY851991 CUB851991:CUC851991 CKF851991:CKG851991 CAJ851991:CAK851991 BQN851991:BQO851991 BGR851991:BGS851991 AWV851991:AWW851991 AMZ851991:ANA851991 ADD851991:ADE851991 TH851991:TI851991 JL851991:JM851991 WMB786455:WMC786455 WCF786455:WCG786455 VSJ786455:VSK786455 VIN786455:VIO786455 UYR786455:UYS786455 UOV786455:UOW786455 UEZ786455:UFA786455 TVD786455:TVE786455 TLH786455:TLI786455 TBL786455:TBM786455 SRP786455:SRQ786455 SHT786455:SHU786455 RXX786455:RXY786455 ROB786455:ROC786455 REF786455:REG786455 QUJ786455:QUK786455 QKN786455:QKO786455 QAR786455:QAS786455 PQV786455:PQW786455 PGZ786455:PHA786455 OXD786455:OXE786455 ONH786455:ONI786455 ODL786455:ODM786455 NTP786455:NTQ786455 NJT786455:NJU786455 MZX786455:MZY786455 MQB786455:MQC786455 MGF786455:MGG786455 LWJ786455:LWK786455 LMN786455:LMO786455 LCR786455:LCS786455 KSV786455:KSW786455 KIZ786455:KJA786455 JZD786455:JZE786455 JPH786455:JPI786455 JFL786455:JFM786455 IVP786455:IVQ786455 ILT786455:ILU786455 IBX786455:IBY786455 HSB786455:HSC786455 HIF786455:HIG786455 GYJ786455:GYK786455 GON786455:GOO786455 GER786455:GES786455 FUV786455:FUW786455 FKZ786455:FLA786455 FBD786455:FBE786455 ERH786455:ERI786455 EHL786455:EHM786455 DXP786455:DXQ786455 DNT786455:DNU786455 DDX786455:DDY786455 CUB786455:CUC786455 CKF786455:CKG786455 CAJ786455:CAK786455 BQN786455:BQO786455 BGR786455:BGS786455 AWV786455:AWW786455 AMZ786455:ANA786455 ADD786455:ADE786455 TH786455:TI786455 JL786455:JM786455 WMB720919:WMC720919 WCF720919:WCG720919 VSJ720919:VSK720919 VIN720919:VIO720919 UYR720919:UYS720919 UOV720919:UOW720919 UEZ720919:UFA720919 TVD720919:TVE720919 TLH720919:TLI720919 TBL720919:TBM720919 SRP720919:SRQ720919 SHT720919:SHU720919 RXX720919:RXY720919 ROB720919:ROC720919 REF720919:REG720919 QUJ720919:QUK720919 QKN720919:QKO720919 QAR720919:QAS720919 PQV720919:PQW720919 PGZ720919:PHA720919 OXD720919:OXE720919 ONH720919:ONI720919 ODL720919:ODM720919 NTP720919:NTQ720919 NJT720919:NJU720919 MZX720919:MZY720919 MQB720919:MQC720919 MGF720919:MGG720919 LWJ720919:LWK720919 LMN720919:LMO720919 LCR720919:LCS720919 KSV720919:KSW720919 KIZ720919:KJA720919 JZD720919:JZE720919 JPH720919:JPI720919 JFL720919:JFM720919 IVP720919:IVQ720919 ILT720919:ILU720919 IBX720919:IBY720919 HSB720919:HSC720919 HIF720919:HIG720919 GYJ720919:GYK720919 GON720919:GOO720919 GER720919:GES720919 FUV720919:FUW720919 FKZ720919:FLA720919 FBD720919:FBE720919 ERH720919:ERI720919 EHL720919:EHM720919 DXP720919:DXQ720919 DNT720919:DNU720919 DDX720919:DDY720919 CUB720919:CUC720919 CKF720919:CKG720919 CAJ720919:CAK720919 BQN720919:BQO720919 BGR720919:BGS720919 AWV720919:AWW720919 AMZ720919:ANA720919 ADD720919:ADE720919 TH720919:TI720919 JL720919:JM720919 WMB655383:WMC655383 WCF655383:WCG655383 VSJ655383:VSK655383 VIN655383:VIO655383 UYR655383:UYS655383 UOV655383:UOW655383 UEZ655383:UFA655383 TVD655383:TVE655383 TLH655383:TLI655383 TBL655383:TBM655383 SRP655383:SRQ655383 SHT655383:SHU655383 RXX655383:RXY655383 ROB655383:ROC655383 REF655383:REG655383 QUJ655383:QUK655383 QKN655383:QKO655383 QAR655383:QAS655383 PQV655383:PQW655383 PGZ655383:PHA655383 OXD655383:OXE655383 ONH655383:ONI655383 ODL655383:ODM655383 NTP655383:NTQ655383 NJT655383:NJU655383 MZX655383:MZY655383 MQB655383:MQC655383 MGF655383:MGG655383 LWJ655383:LWK655383 LMN655383:LMO655383 LCR655383:LCS655383 KSV655383:KSW655383 KIZ655383:KJA655383 JZD655383:JZE655383 JPH655383:JPI655383 JFL655383:JFM655383 IVP655383:IVQ655383 ILT655383:ILU655383 IBX655383:IBY655383 HSB655383:HSC655383 HIF655383:HIG655383 GYJ655383:GYK655383 GON655383:GOO655383 GER655383:GES655383 FUV655383:FUW655383 FKZ655383:FLA655383 FBD655383:FBE655383 ERH655383:ERI655383 EHL655383:EHM655383 DXP655383:DXQ655383 DNT655383:DNU655383 DDX655383:DDY655383 CUB655383:CUC655383 CKF655383:CKG655383 CAJ655383:CAK655383 BQN655383:BQO655383 BGR655383:BGS655383 AWV655383:AWW655383 AMZ655383:ANA655383 ADD655383:ADE655383 TH655383:TI655383 JL655383:JM655383 WMB589847:WMC589847 WCF589847:WCG589847 VSJ589847:VSK589847 VIN589847:VIO589847 UYR589847:UYS589847 UOV589847:UOW589847 UEZ589847:UFA589847 TVD589847:TVE589847 TLH589847:TLI589847 TBL589847:TBM589847 SRP589847:SRQ589847 SHT589847:SHU589847 RXX589847:RXY589847 ROB589847:ROC589847 REF589847:REG589847 QUJ589847:QUK589847 QKN589847:QKO589847 QAR589847:QAS589847 PQV589847:PQW589847 PGZ589847:PHA589847 OXD589847:OXE589847 ONH589847:ONI589847 ODL589847:ODM589847 NTP589847:NTQ589847 NJT589847:NJU589847 MZX589847:MZY589847 MQB589847:MQC589847 MGF589847:MGG589847 LWJ589847:LWK589847 LMN589847:LMO589847 LCR589847:LCS589847 KSV589847:KSW589847 KIZ589847:KJA589847 JZD589847:JZE589847 JPH589847:JPI589847 JFL589847:JFM589847 IVP589847:IVQ589847 ILT589847:ILU589847 IBX589847:IBY589847 HSB589847:HSC589847 HIF589847:HIG589847 GYJ589847:GYK589847 GON589847:GOO589847 GER589847:GES589847 FUV589847:FUW589847 FKZ589847:FLA589847 FBD589847:FBE589847 ERH589847:ERI589847 EHL589847:EHM589847 DXP589847:DXQ589847 DNT589847:DNU589847 DDX589847:DDY589847 CUB589847:CUC589847 CKF589847:CKG589847 CAJ589847:CAK589847 BQN589847:BQO589847 BGR589847:BGS589847 AWV589847:AWW589847 AMZ589847:ANA589847 ADD589847:ADE589847 TH589847:TI589847 JL589847:JM589847 WMB524311:WMC524311 WCF524311:WCG524311 VSJ524311:VSK524311 VIN524311:VIO524311 UYR524311:UYS524311 UOV524311:UOW524311 UEZ524311:UFA524311 TVD524311:TVE524311 TLH524311:TLI524311 TBL524311:TBM524311 SRP524311:SRQ524311 SHT524311:SHU524311 RXX524311:RXY524311 ROB524311:ROC524311 REF524311:REG524311 QUJ524311:QUK524311 QKN524311:QKO524311 QAR524311:QAS524311 PQV524311:PQW524311 PGZ524311:PHA524311 OXD524311:OXE524311 ONH524311:ONI524311 ODL524311:ODM524311 NTP524311:NTQ524311 NJT524311:NJU524311 MZX524311:MZY524311 MQB524311:MQC524311 MGF524311:MGG524311 LWJ524311:LWK524311 LMN524311:LMO524311 LCR524311:LCS524311 KSV524311:KSW524311 KIZ524311:KJA524311 JZD524311:JZE524311 JPH524311:JPI524311 JFL524311:JFM524311 IVP524311:IVQ524311 ILT524311:ILU524311 IBX524311:IBY524311 HSB524311:HSC524311 HIF524311:HIG524311 GYJ524311:GYK524311 GON524311:GOO524311 GER524311:GES524311 FUV524311:FUW524311 FKZ524311:FLA524311 FBD524311:FBE524311 ERH524311:ERI524311 EHL524311:EHM524311 DXP524311:DXQ524311 DNT524311:DNU524311 DDX524311:DDY524311 CUB524311:CUC524311 CKF524311:CKG524311 CAJ524311:CAK524311 BQN524311:BQO524311 BGR524311:BGS524311 AWV524311:AWW524311 AMZ524311:ANA524311 ADD524311:ADE524311 TH524311:TI524311 JL524311:JM524311 WMB458775:WMC458775 WCF458775:WCG458775 VSJ458775:VSK458775 VIN458775:VIO458775 UYR458775:UYS458775 UOV458775:UOW458775 UEZ458775:UFA458775 TVD458775:TVE458775 TLH458775:TLI458775 TBL458775:TBM458775 SRP458775:SRQ458775 SHT458775:SHU458775 RXX458775:RXY458775 ROB458775:ROC458775 REF458775:REG458775 QUJ458775:QUK458775 QKN458775:QKO458775 QAR458775:QAS458775 PQV458775:PQW458775 PGZ458775:PHA458775 OXD458775:OXE458775 ONH458775:ONI458775 ODL458775:ODM458775 NTP458775:NTQ458775 NJT458775:NJU458775 MZX458775:MZY458775 MQB458775:MQC458775 MGF458775:MGG458775 LWJ458775:LWK458775 LMN458775:LMO458775 LCR458775:LCS458775 KSV458775:KSW458775 KIZ458775:KJA458775 JZD458775:JZE458775 JPH458775:JPI458775 JFL458775:JFM458775 IVP458775:IVQ458775 ILT458775:ILU458775 IBX458775:IBY458775 HSB458775:HSC458775 HIF458775:HIG458775 GYJ458775:GYK458775 GON458775:GOO458775 GER458775:GES458775 FUV458775:FUW458775 FKZ458775:FLA458775 FBD458775:FBE458775 ERH458775:ERI458775 EHL458775:EHM458775 DXP458775:DXQ458775 DNT458775:DNU458775 DDX458775:DDY458775 CUB458775:CUC458775 CKF458775:CKG458775 CAJ458775:CAK458775 BQN458775:BQO458775 BGR458775:BGS458775 AWV458775:AWW458775 AMZ458775:ANA458775 ADD458775:ADE458775 TH458775:TI458775 JL458775:JM458775 WMB393239:WMC393239 WCF393239:WCG393239 VSJ393239:VSK393239 VIN393239:VIO393239 UYR393239:UYS393239 UOV393239:UOW393239 UEZ393239:UFA393239 TVD393239:TVE393239 TLH393239:TLI393239 TBL393239:TBM393239 SRP393239:SRQ393239 SHT393239:SHU393239 RXX393239:RXY393239 ROB393239:ROC393239 REF393239:REG393239 QUJ393239:QUK393239 QKN393239:QKO393239 QAR393239:QAS393239 PQV393239:PQW393239 PGZ393239:PHA393239 OXD393239:OXE393239 ONH393239:ONI393239 ODL393239:ODM393239 NTP393239:NTQ393239 NJT393239:NJU393239 MZX393239:MZY393239 MQB393239:MQC393239 MGF393239:MGG393239 LWJ393239:LWK393239 LMN393239:LMO393239 LCR393239:LCS393239 KSV393239:KSW393239 KIZ393239:KJA393239 JZD393239:JZE393239 JPH393239:JPI393239 JFL393239:JFM393239 IVP393239:IVQ393239 ILT393239:ILU393239 IBX393239:IBY393239 HSB393239:HSC393239 HIF393239:HIG393239 GYJ393239:GYK393239 GON393239:GOO393239 GER393239:GES393239 FUV393239:FUW393239 FKZ393239:FLA393239 FBD393239:FBE393239 ERH393239:ERI393239 EHL393239:EHM393239 DXP393239:DXQ393239 DNT393239:DNU393239 DDX393239:DDY393239 CUB393239:CUC393239 CKF393239:CKG393239 CAJ393239:CAK393239 BQN393239:BQO393239 BGR393239:BGS393239 AWV393239:AWW393239 AMZ393239:ANA393239 ADD393239:ADE393239 TH393239:TI393239 JL393239:JM393239 WMB327703:WMC327703 WCF327703:WCG327703 VSJ327703:VSK327703 VIN327703:VIO327703 UYR327703:UYS327703 UOV327703:UOW327703 UEZ327703:UFA327703 TVD327703:TVE327703 TLH327703:TLI327703 TBL327703:TBM327703 SRP327703:SRQ327703 SHT327703:SHU327703 RXX327703:RXY327703 ROB327703:ROC327703 REF327703:REG327703 QUJ327703:QUK327703 QKN327703:QKO327703 QAR327703:QAS327703 PQV327703:PQW327703 PGZ327703:PHA327703 OXD327703:OXE327703 ONH327703:ONI327703 ODL327703:ODM327703 NTP327703:NTQ327703 NJT327703:NJU327703 MZX327703:MZY327703 MQB327703:MQC327703 MGF327703:MGG327703 LWJ327703:LWK327703 LMN327703:LMO327703 LCR327703:LCS327703 KSV327703:KSW327703 KIZ327703:KJA327703 JZD327703:JZE327703 JPH327703:JPI327703 JFL327703:JFM327703 IVP327703:IVQ327703 ILT327703:ILU327703 IBX327703:IBY327703 HSB327703:HSC327703 HIF327703:HIG327703 GYJ327703:GYK327703 GON327703:GOO327703 GER327703:GES327703 FUV327703:FUW327703 FKZ327703:FLA327703 FBD327703:FBE327703 ERH327703:ERI327703 EHL327703:EHM327703 DXP327703:DXQ327703 DNT327703:DNU327703 DDX327703:DDY327703 CUB327703:CUC327703 CKF327703:CKG327703 CAJ327703:CAK327703 BQN327703:BQO327703 BGR327703:BGS327703 AWV327703:AWW327703 AMZ327703:ANA327703 ADD327703:ADE327703 TH327703:TI327703 JL327703:JM327703 WMB262167:WMC262167 WCF262167:WCG262167 VSJ262167:VSK262167 VIN262167:VIO262167 UYR262167:UYS262167 UOV262167:UOW262167 UEZ262167:UFA262167 TVD262167:TVE262167 TLH262167:TLI262167 TBL262167:TBM262167 SRP262167:SRQ262167 SHT262167:SHU262167 RXX262167:RXY262167 ROB262167:ROC262167 REF262167:REG262167 QUJ262167:QUK262167 QKN262167:QKO262167 QAR262167:QAS262167 PQV262167:PQW262167 PGZ262167:PHA262167 OXD262167:OXE262167 ONH262167:ONI262167 ODL262167:ODM262167 NTP262167:NTQ262167 NJT262167:NJU262167 MZX262167:MZY262167 MQB262167:MQC262167 MGF262167:MGG262167 LWJ262167:LWK262167 LMN262167:LMO262167 LCR262167:LCS262167 KSV262167:KSW262167 KIZ262167:KJA262167 JZD262167:JZE262167 JPH262167:JPI262167 JFL262167:JFM262167 IVP262167:IVQ262167 ILT262167:ILU262167 IBX262167:IBY262167 HSB262167:HSC262167 HIF262167:HIG262167 GYJ262167:GYK262167 GON262167:GOO262167 GER262167:GES262167 FUV262167:FUW262167 FKZ262167:FLA262167 FBD262167:FBE262167 ERH262167:ERI262167 EHL262167:EHM262167 DXP262167:DXQ262167 DNT262167:DNU262167 DDX262167:DDY262167 CUB262167:CUC262167 CKF262167:CKG262167 CAJ262167:CAK262167 BQN262167:BQO262167 BGR262167:BGS262167 AWV262167:AWW262167 AMZ262167:ANA262167 ADD262167:ADE262167 TH262167:TI262167 JL262167:JM262167 WMB196631:WMC196631 WCF196631:WCG196631 VSJ196631:VSK196631 VIN196631:VIO196631 UYR196631:UYS196631 UOV196631:UOW196631 UEZ196631:UFA196631 TVD196631:TVE196631 TLH196631:TLI196631 TBL196631:TBM196631 SRP196631:SRQ196631 SHT196631:SHU196631 RXX196631:RXY196631 ROB196631:ROC196631 REF196631:REG196631 QUJ196631:QUK196631 QKN196631:QKO196631 QAR196631:QAS196631 PQV196631:PQW196631 PGZ196631:PHA196631 OXD196631:OXE196631 ONH196631:ONI196631 ODL196631:ODM196631 NTP196631:NTQ196631 NJT196631:NJU196631 MZX196631:MZY196631 MQB196631:MQC196631 MGF196631:MGG196631 LWJ196631:LWK196631 LMN196631:LMO196631 LCR196631:LCS196631 KSV196631:KSW196631 KIZ196631:KJA196631 JZD196631:JZE196631 JPH196631:JPI196631 JFL196631:JFM196631 IVP196631:IVQ196631 ILT196631:ILU196631 IBX196631:IBY196631 HSB196631:HSC196631 HIF196631:HIG196631 GYJ196631:GYK196631 GON196631:GOO196631 GER196631:GES196631 FUV196631:FUW196631 FKZ196631:FLA196631 FBD196631:FBE196631 ERH196631:ERI196631 EHL196631:EHM196631 DXP196631:DXQ196631 DNT196631:DNU196631 DDX196631:DDY196631 CUB196631:CUC196631 CKF196631:CKG196631 CAJ196631:CAK196631 BQN196631:BQO196631 BGR196631:BGS196631 AWV196631:AWW196631 AMZ196631:ANA196631 ADD196631:ADE196631 TH196631:TI196631 JL196631:JM196631 WMB131095:WMC131095 WCF131095:WCG131095 VSJ131095:VSK131095 VIN131095:VIO131095 UYR131095:UYS131095 UOV131095:UOW131095 UEZ131095:UFA131095 TVD131095:TVE131095 TLH131095:TLI131095 TBL131095:TBM131095 SRP131095:SRQ131095 SHT131095:SHU131095 RXX131095:RXY131095 ROB131095:ROC131095 REF131095:REG131095 QUJ131095:QUK131095 QKN131095:QKO131095 QAR131095:QAS131095 PQV131095:PQW131095 PGZ131095:PHA131095 OXD131095:OXE131095 ONH131095:ONI131095 ODL131095:ODM131095 NTP131095:NTQ131095 NJT131095:NJU131095 MZX131095:MZY131095 MQB131095:MQC131095 MGF131095:MGG131095 LWJ131095:LWK131095 LMN131095:LMO131095 LCR131095:LCS131095 KSV131095:KSW131095 KIZ131095:KJA131095 JZD131095:JZE131095 JPH131095:JPI131095 JFL131095:JFM131095 IVP131095:IVQ131095 ILT131095:ILU131095 IBX131095:IBY131095 HSB131095:HSC131095 HIF131095:HIG131095 GYJ131095:GYK131095 GON131095:GOO131095 GER131095:GES131095 FUV131095:FUW131095 FKZ131095:FLA131095 FBD131095:FBE131095 ERH131095:ERI131095 EHL131095:EHM131095 DXP131095:DXQ131095 DNT131095:DNU131095 DDX131095:DDY131095 CUB131095:CUC131095 CKF131095:CKG131095 CAJ131095:CAK131095 BQN131095:BQO131095 BGR131095:BGS131095 AWV131095:AWW131095 AMZ131095:ANA131095 ADD131095:ADE131095 TH131095:TI131095 JL131095:JM131095 WMB65559:WMC65559 WCF65559:WCG65559 VSJ65559:VSK65559 VIN65559:VIO65559 UYR65559:UYS65559 UOV65559:UOW65559 UEZ65559:UFA65559 TVD65559:TVE65559 TLH65559:TLI65559 TBL65559:TBM65559 SRP65559:SRQ65559 SHT65559:SHU65559 RXX65559:RXY65559 ROB65559:ROC65559 REF65559:REG65559 QUJ65559:QUK65559 QKN65559:QKO65559 QAR65559:QAS65559 PQV65559:PQW65559 PGZ65559:PHA65559 OXD65559:OXE65559 ONH65559:ONI65559 ODL65559:ODM65559 NTP65559:NTQ65559 NJT65559:NJU65559 MZX65559:MZY65559 MQB65559:MQC65559 MGF65559:MGG65559 LWJ65559:LWK65559 LMN65559:LMO65559 LCR65559:LCS65559 KSV65559:KSW65559 KIZ65559:KJA65559 JZD65559:JZE65559 JPH65559:JPI65559 JFL65559:JFM65559 IVP65559:IVQ65559 ILT65559:ILU65559 IBX65559:IBY65559 HSB65559:HSC65559 HIF65559:HIG65559 GYJ65559:GYK65559 GON65559:GOO65559 GER65559:GES65559 FUV65559:FUW65559 FKZ65559:FLA65559 FBD65559:FBE65559 ERH65559:ERI65559 EHL65559:EHM65559 DXP65559:DXQ65559 DNT65559:DNU65559 DDX65559:DDY65559 CUB65559:CUC65559 CKF65559:CKG65559 CAJ65559:CAK65559 BQN65559:BQO65559 BGR65559:BGS65559 AWV65559:AWW65559 AMZ65559:ANA65559 ADD65559:ADE65559 TH65559:TI65559 JL65559:JM65559 WMB23:WMC23 WCF23:WCG23 VSJ23:VSK23 VIN23:VIO23 UYR23:UYS23 UOV23:UOW23 UEZ23:UFA23 TVD23:TVE23 TLH23:TLI23 TBL23:TBM23 SRP23:SRQ23 SHT23:SHU23 RXX23:RXY23 ROB23:ROC23 REF23:REG23 QUJ23:QUK23 QKN23:QKO23 QAR23:QAS23 PQV23:PQW23 PGZ23:PHA23 OXD23:OXE23 ONH23:ONI23 ODL23:ODM23 NTP23:NTQ23 NJT23:NJU23 MZX23:MZY23 MQB23:MQC23 MGF23:MGG23 LWJ23:LWK23 LMN23:LMO23 LCR23:LCS23 KSV23:KSW23 KIZ23:KJA23 JZD23:JZE23 JPH23:JPI23 JFL23:JFM23 IVP23:IVQ23 ILT23:ILU23 IBX23:IBY23 HSB23:HSC23 HIF23:HIG23 GYJ23:GYK23 GON23:GOO23 GER23:GES23 FUV23:FUW23 FKZ23:FLA23 FBD23:FBE23 ERH23:ERI23 EHL23:EHM23 DXP23:DXQ23 DNT23:DNU23 DDX23:DDY23 CUB23:CUC23 CKF23:CKG23 CAJ23:CAK23 BQN23:BQO23 BGR23:BGS23 AWV23:AWW23 AMZ23:ANA23 ADD23:ADE23 TH23:TI23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9136-54B3-4BE0-9BA3-8654211C5BCB}">
  <sheetPr codeName="Feuil8"/>
  <dimension ref="A1:G112"/>
  <sheetViews>
    <sheetView workbookViewId="0"/>
  </sheetViews>
  <sheetFormatPr baseColWidth="10" defaultRowHeight="12.75" x14ac:dyDescent="0.2"/>
  <cols>
    <col min="1" max="1" width="30.5703125" style="407" customWidth="1"/>
    <col min="2" max="2" width="18.85546875" style="388" customWidth="1"/>
    <col min="6" max="6" width="17" customWidth="1"/>
  </cols>
  <sheetData>
    <row r="1" spans="1:7" ht="13.5" thickBot="1" x14ac:dyDescent="0.25">
      <c r="A1" s="402" t="s">
        <v>467</v>
      </c>
    </row>
    <row r="2" spans="1:7" ht="60" customHeight="1" x14ac:dyDescent="0.2">
      <c r="A2" s="403" t="s">
        <v>214</v>
      </c>
    </row>
    <row r="3" spans="1:7" ht="60" customHeight="1" x14ac:dyDescent="0.2">
      <c r="A3" s="404" t="s">
        <v>216</v>
      </c>
    </row>
    <row r="4" spans="1:7" ht="60" customHeight="1" x14ac:dyDescent="0.2">
      <c r="A4" s="404" t="s">
        <v>218</v>
      </c>
      <c r="G4" s="400"/>
    </row>
    <row r="5" spans="1:7" ht="60" customHeight="1" x14ac:dyDescent="0.2">
      <c r="A5" s="404" t="s">
        <v>220</v>
      </c>
    </row>
    <row r="6" spans="1:7" ht="60" customHeight="1" x14ac:dyDescent="0.2">
      <c r="A6" s="404" t="s">
        <v>223</v>
      </c>
      <c r="G6" s="400"/>
    </row>
    <row r="7" spans="1:7" ht="60" customHeight="1" x14ac:dyDescent="0.2">
      <c r="A7" s="404" t="s">
        <v>227</v>
      </c>
      <c r="G7" s="400"/>
    </row>
    <row r="8" spans="1:7" ht="60" customHeight="1" x14ac:dyDescent="0.2">
      <c r="A8" s="404" t="s">
        <v>231</v>
      </c>
    </row>
    <row r="9" spans="1:7" ht="60" customHeight="1" x14ac:dyDescent="0.2">
      <c r="A9" s="404" t="s">
        <v>235</v>
      </c>
    </row>
    <row r="10" spans="1:7" ht="60" customHeight="1" x14ac:dyDescent="0.2">
      <c r="A10" s="404" t="s">
        <v>238</v>
      </c>
    </row>
    <row r="11" spans="1:7" ht="60" customHeight="1" x14ac:dyDescent="0.2">
      <c r="A11" s="404" t="s">
        <v>240</v>
      </c>
    </row>
    <row r="12" spans="1:7" ht="60" customHeight="1" x14ac:dyDescent="0.2">
      <c r="A12" s="404" t="s">
        <v>242</v>
      </c>
    </row>
    <row r="13" spans="1:7" ht="60" customHeight="1" x14ac:dyDescent="0.2">
      <c r="A13" s="404" t="s">
        <v>245</v>
      </c>
    </row>
    <row r="14" spans="1:7" ht="60" customHeight="1" x14ac:dyDescent="0.2">
      <c r="A14" s="404" t="s">
        <v>247</v>
      </c>
    </row>
    <row r="15" spans="1:7" ht="60" customHeight="1" x14ac:dyDescent="0.2">
      <c r="A15" s="404" t="s">
        <v>249</v>
      </c>
    </row>
    <row r="16" spans="1:7" ht="60" customHeight="1" x14ac:dyDescent="0.2">
      <c r="A16" s="404" t="s">
        <v>251</v>
      </c>
    </row>
    <row r="17" spans="1:1" ht="60" customHeight="1" x14ac:dyDescent="0.2">
      <c r="A17" s="404" t="s">
        <v>254</v>
      </c>
    </row>
    <row r="18" spans="1:1" ht="60" customHeight="1" x14ac:dyDescent="0.2">
      <c r="A18" s="404" t="s">
        <v>256</v>
      </c>
    </row>
    <row r="19" spans="1:1" ht="60" customHeight="1" x14ac:dyDescent="0.2">
      <c r="A19" s="404" t="s">
        <v>258</v>
      </c>
    </row>
    <row r="20" spans="1:1" ht="60" customHeight="1" x14ac:dyDescent="0.2">
      <c r="A20" s="404" t="s">
        <v>260</v>
      </c>
    </row>
    <row r="21" spans="1:1" ht="60" customHeight="1" x14ac:dyDescent="0.2">
      <c r="A21" s="404" t="s">
        <v>851</v>
      </c>
    </row>
    <row r="22" spans="1:1" ht="60" customHeight="1" x14ac:dyDescent="0.2">
      <c r="A22" s="404" t="s">
        <v>263</v>
      </c>
    </row>
    <row r="23" spans="1:1" ht="60" customHeight="1" x14ac:dyDescent="0.2">
      <c r="A23" s="404" t="s">
        <v>853</v>
      </c>
    </row>
    <row r="24" spans="1:1" ht="60" customHeight="1" x14ac:dyDescent="0.2">
      <c r="A24" s="404" t="s">
        <v>265</v>
      </c>
    </row>
    <row r="25" spans="1:1" ht="60" customHeight="1" x14ac:dyDescent="0.2">
      <c r="A25" s="404" t="s">
        <v>267</v>
      </c>
    </row>
    <row r="26" spans="1:1" ht="60" customHeight="1" x14ac:dyDescent="0.2">
      <c r="A26" s="404" t="s">
        <v>269</v>
      </c>
    </row>
    <row r="27" spans="1:1" ht="60" customHeight="1" x14ac:dyDescent="0.2">
      <c r="A27" s="404" t="s">
        <v>271</v>
      </c>
    </row>
    <row r="28" spans="1:1" ht="60" customHeight="1" x14ac:dyDescent="0.2">
      <c r="A28" s="404" t="s">
        <v>273</v>
      </c>
    </row>
    <row r="29" spans="1:1" ht="60" customHeight="1" x14ac:dyDescent="0.2">
      <c r="A29" s="404" t="s">
        <v>275</v>
      </c>
    </row>
    <row r="30" spans="1:1" ht="60" customHeight="1" x14ac:dyDescent="0.2">
      <c r="A30" s="404" t="s">
        <v>277</v>
      </c>
    </row>
    <row r="31" spans="1:1" ht="60" customHeight="1" x14ac:dyDescent="0.2">
      <c r="A31" s="404" t="s">
        <v>279</v>
      </c>
    </row>
    <row r="32" spans="1:1" ht="60" customHeight="1" x14ac:dyDescent="0.2">
      <c r="A32" s="404" t="s">
        <v>281</v>
      </c>
    </row>
    <row r="33" spans="1:1" ht="60" customHeight="1" x14ac:dyDescent="0.2">
      <c r="A33" s="404" t="s">
        <v>283</v>
      </c>
    </row>
    <row r="34" spans="1:1" ht="60" customHeight="1" x14ac:dyDescent="0.2">
      <c r="A34" s="404" t="s">
        <v>285</v>
      </c>
    </row>
    <row r="35" spans="1:1" ht="60" customHeight="1" x14ac:dyDescent="0.2">
      <c r="A35" s="404" t="s">
        <v>287</v>
      </c>
    </row>
    <row r="36" spans="1:1" ht="60" customHeight="1" x14ac:dyDescent="0.2">
      <c r="A36" s="404" t="s">
        <v>289</v>
      </c>
    </row>
    <row r="37" spans="1:1" ht="60" customHeight="1" x14ac:dyDescent="0.2">
      <c r="A37" s="404" t="s">
        <v>291</v>
      </c>
    </row>
    <row r="38" spans="1:1" ht="60" customHeight="1" x14ac:dyDescent="0.2">
      <c r="A38" s="404" t="s">
        <v>293</v>
      </c>
    </row>
    <row r="39" spans="1:1" ht="60" customHeight="1" x14ac:dyDescent="0.2">
      <c r="A39" s="404" t="s">
        <v>295</v>
      </c>
    </row>
    <row r="40" spans="1:1" ht="60" customHeight="1" x14ac:dyDescent="0.2">
      <c r="A40" s="404" t="s">
        <v>855</v>
      </c>
    </row>
    <row r="41" spans="1:1" ht="60" customHeight="1" x14ac:dyDescent="0.2">
      <c r="A41" s="405" t="s">
        <v>509</v>
      </c>
    </row>
    <row r="42" spans="1:1" ht="60" customHeight="1" x14ac:dyDescent="0.2">
      <c r="A42" s="405" t="s">
        <v>510</v>
      </c>
    </row>
    <row r="43" spans="1:1" ht="60" customHeight="1" x14ac:dyDescent="0.2">
      <c r="A43" s="405" t="s">
        <v>511</v>
      </c>
    </row>
    <row r="44" spans="1:1" ht="60" customHeight="1" x14ac:dyDescent="0.2">
      <c r="A44" s="405" t="s">
        <v>512</v>
      </c>
    </row>
    <row r="45" spans="1:1" ht="60" customHeight="1" x14ac:dyDescent="0.2">
      <c r="A45" s="405" t="s">
        <v>513</v>
      </c>
    </row>
    <row r="46" spans="1:1" ht="60" customHeight="1" x14ac:dyDescent="0.2">
      <c r="A46" s="405" t="s">
        <v>514</v>
      </c>
    </row>
    <row r="47" spans="1:1" ht="60" customHeight="1" x14ac:dyDescent="0.2">
      <c r="A47" s="405" t="s">
        <v>515</v>
      </c>
    </row>
    <row r="48" spans="1:1" ht="60" customHeight="1" x14ac:dyDescent="0.2">
      <c r="A48" s="405" t="s">
        <v>516</v>
      </c>
    </row>
    <row r="49" spans="1:1" ht="60" customHeight="1" x14ac:dyDescent="0.2">
      <c r="A49" s="405" t="s">
        <v>517</v>
      </c>
    </row>
    <row r="50" spans="1:1" ht="60" customHeight="1" x14ac:dyDescent="0.2">
      <c r="A50" s="405" t="s">
        <v>518</v>
      </c>
    </row>
    <row r="51" spans="1:1" ht="60" customHeight="1" x14ac:dyDescent="0.2">
      <c r="A51" s="405" t="s">
        <v>519</v>
      </c>
    </row>
    <row r="52" spans="1:1" ht="60" customHeight="1" x14ac:dyDescent="0.2">
      <c r="A52" s="405" t="s">
        <v>520</v>
      </c>
    </row>
    <row r="53" spans="1:1" ht="60" customHeight="1" x14ac:dyDescent="0.2">
      <c r="A53" s="405" t="s">
        <v>521</v>
      </c>
    </row>
    <row r="54" spans="1:1" ht="60" customHeight="1" x14ac:dyDescent="0.2">
      <c r="A54" s="405" t="s">
        <v>522</v>
      </c>
    </row>
    <row r="55" spans="1:1" ht="60" customHeight="1" x14ac:dyDescent="0.2">
      <c r="A55" s="405" t="s">
        <v>523</v>
      </c>
    </row>
    <row r="56" spans="1:1" ht="60" customHeight="1" x14ac:dyDescent="0.2">
      <c r="A56" s="405" t="s">
        <v>524</v>
      </c>
    </row>
    <row r="57" spans="1:1" ht="60" customHeight="1" x14ac:dyDescent="0.2">
      <c r="A57" s="405" t="s">
        <v>525</v>
      </c>
    </row>
    <row r="58" spans="1:1" ht="60" customHeight="1" x14ac:dyDescent="0.2">
      <c r="A58" s="405" t="s">
        <v>526</v>
      </c>
    </row>
    <row r="59" spans="1:1" ht="60" customHeight="1" x14ac:dyDescent="0.2">
      <c r="A59" s="405" t="s">
        <v>527</v>
      </c>
    </row>
    <row r="60" spans="1:1" ht="60" customHeight="1" x14ac:dyDescent="0.2">
      <c r="A60" s="405" t="s">
        <v>508</v>
      </c>
    </row>
    <row r="61" spans="1:1" ht="60" customHeight="1" x14ac:dyDescent="0.2">
      <c r="A61" s="405" t="s">
        <v>528</v>
      </c>
    </row>
    <row r="62" spans="1:1" ht="60" customHeight="1" x14ac:dyDescent="0.2">
      <c r="A62" s="405" t="s">
        <v>529</v>
      </c>
    </row>
    <row r="63" spans="1:1" ht="60" customHeight="1" x14ac:dyDescent="0.2">
      <c r="A63" s="405" t="s">
        <v>530</v>
      </c>
    </row>
    <row r="64" spans="1:1" ht="60" customHeight="1" x14ac:dyDescent="0.2">
      <c r="A64" s="405" t="s">
        <v>531</v>
      </c>
    </row>
    <row r="65" spans="1:1" ht="60" customHeight="1" x14ac:dyDescent="0.2">
      <c r="A65" s="405" t="s">
        <v>532</v>
      </c>
    </row>
    <row r="66" spans="1:1" ht="60" customHeight="1" x14ac:dyDescent="0.2">
      <c r="A66" s="405" t="s">
        <v>533</v>
      </c>
    </row>
    <row r="67" spans="1:1" ht="60" customHeight="1" x14ac:dyDescent="0.2">
      <c r="A67" s="405" t="s">
        <v>534</v>
      </c>
    </row>
    <row r="68" spans="1:1" ht="60" customHeight="1" x14ac:dyDescent="0.2">
      <c r="A68" s="405" t="s">
        <v>535</v>
      </c>
    </row>
    <row r="69" spans="1:1" ht="60" customHeight="1" x14ac:dyDescent="0.2">
      <c r="A69" s="405" t="s">
        <v>536</v>
      </c>
    </row>
    <row r="70" spans="1:1" ht="60" customHeight="1" x14ac:dyDescent="0.2">
      <c r="A70" s="405" t="s">
        <v>537</v>
      </c>
    </row>
    <row r="71" spans="1:1" ht="60" customHeight="1" x14ac:dyDescent="0.2">
      <c r="A71" s="405" t="s">
        <v>538</v>
      </c>
    </row>
    <row r="72" spans="1:1" ht="60" customHeight="1" x14ac:dyDescent="0.2">
      <c r="A72" s="405" t="s">
        <v>539</v>
      </c>
    </row>
    <row r="73" spans="1:1" ht="60" customHeight="1" x14ac:dyDescent="0.2">
      <c r="A73" s="405" t="s">
        <v>540</v>
      </c>
    </row>
    <row r="74" spans="1:1" ht="60" customHeight="1" x14ac:dyDescent="0.2">
      <c r="A74" s="405" t="s">
        <v>541</v>
      </c>
    </row>
    <row r="75" spans="1:1" ht="60" customHeight="1" x14ac:dyDescent="0.2">
      <c r="A75" s="405" t="s">
        <v>542</v>
      </c>
    </row>
    <row r="76" spans="1:1" ht="60" customHeight="1" x14ac:dyDescent="0.2">
      <c r="A76" s="405" t="s">
        <v>543</v>
      </c>
    </row>
    <row r="77" spans="1:1" ht="60" customHeight="1" x14ac:dyDescent="0.2">
      <c r="A77" s="405" t="s">
        <v>544</v>
      </c>
    </row>
    <row r="78" spans="1:1" ht="60" customHeight="1" x14ac:dyDescent="0.2">
      <c r="A78" s="405" t="s">
        <v>545</v>
      </c>
    </row>
    <row r="79" spans="1:1" ht="60" customHeight="1" x14ac:dyDescent="0.2">
      <c r="A79" s="405" t="s">
        <v>546</v>
      </c>
    </row>
    <row r="80" spans="1:1" ht="60" customHeight="1" x14ac:dyDescent="0.2">
      <c r="A80" s="405" t="s">
        <v>547</v>
      </c>
    </row>
    <row r="81" spans="1:1" ht="60" customHeight="1" x14ac:dyDescent="0.2">
      <c r="A81" s="405" t="s">
        <v>548</v>
      </c>
    </row>
    <row r="82" spans="1:1" ht="60" customHeight="1" x14ac:dyDescent="0.2">
      <c r="A82" s="405" t="s">
        <v>549</v>
      </c>
    </row>
    <row r="83" spans="1:1" ht="60" customHeight="1" x14ac:dyDescent="0.2">
      <c r="A83" s="405" t="s">
        <v>550</v>
      </c>
    </row>
    <row r="84" spans="1:1" ht="60" customHeight="1" x14ac:dyDescent="0.2">
      <c r="A84" s="405" t="s">
        <v>551</v>
      </c>
    </row>
    <row r="85" spans="1:1" ht="60" customHeight="1" x14ac:dyDescent="0.2">
      <c r="A85" s="405" t="s">
        <v>552</v>
      </c>
    </row>
    <row r="86" spans="1:1" ht="60" customHeight="1" x14ac:dyDescent="0.2">
      <c r="A86" s="405" t="s">
        <v>553</v>
      </c>
    </row>
    <row r="87" spans="1:1" ht="60" customHeight="1" x14ac:dyDescent="0.2">
      <c r="A87" s="405" t="s">
        <v>554</v>
      </c>
    </row>
    <row r="88" spans="1:1" ht="60" customHeight="1" x14ac:dyDescent="0.2">
      <c r="A88" s="405" t="s">
        <v>555</v>
      </c>
    </row>
    <row r="89" spans="1:1" ht="60" customHeight="1" x14ac:dyDescent="0.2">
      <c r="A89" s="405" t="s">
        <v>556</v>
      </c>
    </row>
    <row r="90" spans="1:1" ht="60" customHeight="1" x14ac:dyDescent="0.2">
      <c r="A90" s="405" t="s">
        <v>557</v>
      </c>
    </row>
    <row r="91" spans="1:1" ht="60" customHeight="1" x14ac:dyDescent="0.2">
      <c r="A91" s="405" t="s">
        <v>558</v>
      </c>
    </row>
    <row r="92" spans="1:1" ht="60" customHeight="1" x14ac:dyDescent="0.2">
      <c r="A92" s="405" t="s">
        <v>559</v>
      </c>
    </row>
    <row r="93" spans="1:1" ht="60" customHeight="1" x14ac:dyDescent="0.2">
      <c r="A93" s="405" t="s">
        <v>560</v>
      </c>
    </row>
    <row r="94" spans="1:1" ht="60" customHeight="1" x14ac:dyDescent="0.2">
      <c r="A94" s="405" t="s">
        <v>561</v>
      </c>
    </row>
    <row r="95" spans="1:1" ht="60" customHeight="1" x14ac:dyDescent="0.2">
      <c r="A95" s="405" t="s">
        <v>562</v>
      </c>
    </row>
    <row r="96" spans="1:1" ht="60" customHeight="1" x14ac:dyDescent="0.2">
      <c r="A96" s="405" t="s">
        <v>563</v>
      </c>
    </row>
    <row r="97" spans="1:2" ht="60" customHeight="1" x14ac:dyDescent="0.2">
      <c r="A97" s="405" t="s">
        <v>564</v>
      </c>
    </row>
    <row r="98" spans="1:2" ht="60" customHeight="1" x14ac:dyDescent="0.2">
      <c r="A98" s="405" t="s">
        <v>565</v>
      </c>
    </row>
    <row r="99" spans="1:2" ht="60" customHeight="1" x14ac:dyDescent="0.2">
      <c r="A99" s="405" t="s">
        <v>566</v>
      </c>
    </row>
    <row r="100" spans="1:2" ht="60" customHeight="1" x14ac:dyDescent="0.2">
      <c r="A100" s="405" t="s">
        <v>567</v>
      </c>
    </row>
    <row r="101" spans="1:2" ht="60" customHeight="1" x14ac:dyDescent="0.2">
      <c r="A101" s="405" t="s">
        <v>568</v>
      </c>
    </row>
    <row r="102" spans="1:2" ht="60" customHeight="1" x14ac:dyDescent="0.2">
      <c r="A102" s="405" t="s">
        <v>569</v>
      </c>
    </row>
    <row r="103" spans="1:2" ht="60" customHeight="1" x14ac:dyDescent="0.2">
      <c r="A103" s="405" t="s">
        <v>570</v>
      </c>
    </row>
    <row r="104" spans="1:2" ht="60" customHeight="1" x14ac:dyDescent="0.2">
      <c r="A104" s="405" t="s">
        <v>571</v>
      </c>
    </row>
    <row r="105" spans="1:2" ht="60" customHeight="1" x14ac:dyDescent="0.2">
      <c r="A105" s="405" t="s">
        <v>572</v>
      </c>
    </row>
    <row r="106" spans="1:2" ht="60" customHeight="1" x14ac:dyDescent="0.2">
      <c r="A106" s="405" t="s">
        <v>573</v>
      </c>
    </row>
    <row r="107" spans="1:2" ht="60" customHeight="1" x14ac:dyDescent="0.2">
      <c r="A107" s="405" t="s">
        <v>574</v>
      </c>
    </row>
    <row r="108" spans="1:2" ht="60" customHeight="1" x14ac:dyDescent="0.2">
      <c r="A108" s="405" t="s">
        <v>575</v>
      </c>
    </row>
    <row r="109" spans="1:2" ht="60" customHeight="1" x14ac:dyDescent="0.2">
      <c r="A109" s="405" t="s">
        <v>576</v>
      </c>
    </row>
    <row r="110" spans="1:2" ht="60" customHeight="1" x14ac:dyDescent="0.2">
      <c r="A110" s="405" t="s">
        <v>577</v>
      </c>
    </row>
    <row r="111" spans="1:2" ht="60" customHeight="1" x14ac:dyDescent="0.2">
      <c r="A111" s="405" t="s">
        <v>885</v>
      </c>
      <c r="B111" s="401"/>
    </row>
    <row r="112" spans="1:2" ht="60" customHeight="1" thickBot="1" x14ac:dyDescent="0.25">
      <c r="A112" s="406" t="s">
        <v>578</v>
      </c>
    </row>
  </sheetData>
  <sheetProtection algorithmName="SHA-512" hashValue="9/DC2wGLLArO5zy0qV994iHchJK6ZvFGnnezuuoO0taRyBN6BS88qtjZSb5e3sHRfgQn259DxUihEbSByfDgMw==" saltValue="gkQu8hJ1nYXs35YTXX+JFQ=="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9">
    <tabColor theme="0" tint="-0.499984740745262"/>
  </sheetPr>
  <dimension ref="A1:AF107"/>
  <sheetViews>
    <sheetView showGridLines="0" showRowColHeaders="0" zoomScaleNormal="100" workbookViewId="0">
      <selection activeCell="B4" sqref="B4"/>
    </sheetView>
  </sheetViews>
  <sheetFormatPr baseColWidth="10" defaultRowHeight="12.75" x14ac:dyDescent="0.2"/>
  <cols>
    <col min="1" max="1" width="12.85546875" customWidth="1"/>
    <col min="2" max="2" width="101" customWidth="1"/>
  </cols>
  <sheetData>
    <row r="1" spans="1:32" x14ac:dyDescent="0.2">
      <c r="A1" s="180"/>
      <c r="B1" s="180"/>
      <c r="C1" s="180"/>
      <c r="D1" s="180"/>
      <c r="E1" s="180"/>
      <c r="F1" s="180"/>
      <c r="G1" s="180"/>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row>
    <row r="2" spans="1:32" x14ac:dyDescent="0.2">
      <c r="A2" s="96"/>
      <c r="B2" s="97" t="s">
        <v>1046</v>
      </c>
      <c r="C2" s="96"/>
      <c r="D2" s="96"/>
      <c r="E2" s="96"/>
      <c r="F2" s="96"/>
      <c r="G2" s="96"/>
      <c r="H2" s="96"/>
      <c r="I2" s="96"/>
      <c r="J2" s="96"/>
      <c r="K2" s="96"/>
      <c r="L2" s="96"/>
      <c r="M2" s="96"/>
      <c r="N2" s="96"/>
      <c r="O2" s="96"/>
      <c r="P2" s="96"/>
      <c r="Q2" s="180"/>
      <c r="R2" s="180"/>
      <c r="S2" s="180"/>
      <c r="T2" s="180"/>
      <c r="U2" s="180"/>
      <c r="V2" s="180"/>
      <c r="W2" s="180"/>
      <c r="X2" s="180"/>
      <c r="Y2" s="180"/>
      <c r="Z2" s="180"/>
      <c r="AA2" s="180"/>
      <c r="AB2" s="180"/>
      <c r="AC2" s="180"/>
      <c r="AD2" s="180"/>
      <c r="AE2" s="180"/>
      <c r="AF2" s="180"/>
    </row>
    <row r="3" spans="1:32" x14ac:dyDescent="0.2">
      <c r="A3" s="96"/>
      <c r="B3" s="98" t="s">
        <v>584</v>
      </c>
      <c r="C3" s="96"/>
      <c r="D3" s="96"/>
      <c r="E3" s="96"/>
      <c r="F3" s="96"/>
      <c r="G3" s="96"/>
      <c r="H3" s="96"/>
      <c r="I3" s="96"/>
      <c r="J3" s="96"/>
      <c r="K3" s="96"/>
      <c r="L3" s="96"/>
      <c r="M3" s="96"/>
      <c r="N3" s="96"/>
      <c r="O3" s="96"/>
      <c r="P3" s="96"/>
      <c r="Q3" s="180"/>
      <c r="R3" s="180"/>
      <c r="S3" s="180"/>
      <c r="T3" s="180"/>
      <c r="U3" s="180"/>
      <c r="V3" s="180"/>
      <c r="W3" s="180"/>
      <c r="X3" s="180"/>
      <c r="Y3" s="180"/>
      <c r="Z3" s="180"/>
      <c r="AA3" s="180"/>
      <c r="AB3" s="180"/>
      <c r="AC3" s="180"/>
      <c r="AD3" s="180"/>
      <c r="AE3" s="180"/>
      <c r="AF3" s="180"/>
    </row>
    <row r="4" spans="1:32" x14ac:dyDescent="0.2">
      <c r="A4" s="96"/>
      <c r="B4" s="99" t="s">
        <v>585</v>
      </c>
      <c r="C4" s="96"/>
      <c r="D4" s="96"/>
      <c r="E4" s="96"/>
      <c r="F4" s="96"/>
      <c r="G4" s="96"/>
      <c r="H4" s="96"/>
      <c r="I4" s="96"/>
      <c r="J4" s="96"/>
      <c r="K4" s="96"/>
      <c r="L4" s="96"/>
      <c r="M4" s="96"/>
      <c r="N4" s="96"/>
      <c r="O4" s="96"/>
      <c r="P4" s="96"/>
      <c r="Q4" s="180"/>
      <c r="R4" s="180"/>
      <c r="S4" s="180"/>
      <c r="T4" s="180"/>
      <c r="U4" s="180"/>
      <c r="V4" s="180"/>
      <c r="W4" s="180"/>
      <c r="X4" s="180"/>
      <c r="Y4" s="180"/>
      <c r="Z4" s="180"/>
      <c r="AA4" s="180"/>
      <c r="AB4" s="180"/>
      <c r="AC4" s="180"/>
      <c r="AD4" s="180"/>
      <c r="AE4" s="180"/>
      <c r="AF4" s="180"/>
    </row>
    <row r="5" spans="1:32" ht="39.75" x14ac:dyDescent="0.2">
      <c r="A5" s="96"/>
      <c r="B5" s="100" t="s">
        <v>586</v>
      </c>
      <c r="C5" s="96"/>
      <c r="D5" s="96"/>
      <c r="E5" s="96"/>
      <c r="F5" s="96"/>
      <c r="G5" s="96"/>
      <c r="H5" s="96"/>
      <c r="I5" s="96"/>
      <c r="J5" s="96"/>
      <c r="K5" s="96"/>
      <c r="L5" s="96"/>
      <c r="M5" s="96"/>
      <c r="N5" s="96"/>
      <c r="O5" s="96"/>
      <c r="P5" s="96"/>
      <c r="Q5" s="180"/>
      <c r="R5" s="180"/>
      <c r="S5" s="180"/>
      <c r="T5" s="180"/>
      <c r="U5" s="180"/>
      <c r="V5" s="180"/>
      <c r="W5" s="180"/>
      <c r="X5" s="180"/>
      <c r="Y5" s="180"/>
      <c r="Z5" s="180"/>
      <c r="AA5" s="180"/>
      <c r="AB5" s="180"/>
      <c r="AC5" s="180"/>
      <c r="AD5" s="180"/>
      <c r="AE5" s="180"/>
      <c r="AF5" s="180"/>
    </row>
    <row r="6" spans="1:32" x14ac:dyDescent="0.2">
      <c r="A6" s="96"/>
      <c r="B6" s="101" t="s">
        <v>587</v>
      </c>
      <c r="C6" s="96"/>
      <c r="D6" s="96"/>
      <c r="E6" s="96"/>
      <c r="F6" s="96"/>
      <c r="G6" s="96"/>
      <c r="H6" s="96"/>
      <c r="I6" s="96"/>
      <c r="J6" s="96"/>
      <c r="K6" s="96"/>
      <c r="L6" s="96"/>
      <c r="M6" s="96"/>
      <c r="N6" s="96"/>
      <c r="O6" s="96"/>
      <c r="P6" s="96"/>
      <c r="Q6" s="180"/>
      <c r="R6" s="180"/>
      <c r="S6" s="180"/>
      <c r="T6" s="180"/>
      <c r="U6" s="180"/>
      <c r="V6" s="180"/>
      <c r="W6" s="180"/>
      <c r="X6" s="180"/>
      <c r="Y6" s="180"/>
      <c r="Z6" s="180"/>
      <c r="AA6" s="180"/>
      <c r="AB6" s="180"/>
      <c r="AC6" s="180"/>
      <c r="AD6" s="180"/>
      <c r="AE6" s="180"/>
      <c r="AF6" s="180"/>
    </row>
    <row r="7" spans="1:32" x14ac:dyDescent="0.2">
      <c r="A7" s="96"/>
      <c r="B7" s="101" t="s">
        <v>588</v>
      </c>
      <c r="C7" s="96"/>
      <c r="D7" s="96"/>
      <c r="E7" s="96"/>
      <c r="F7" s="96"/>
      <c r="G7" s="96"/>
      <c r="H7" s="96"/>
      <c r="I7" s="96"/>
      <c r="J7" s="96"/>
      <c r="K7" s="96"/>
      <c r="L7" s="96"/>
      <c r="M7" s="96"/>
      <c r="N7" s="96"/>
      <c r="O7" s="96"/>
      <c r="P7" s="96"/>
      <c r="Q7" s="180"/>
      <c r="R7" s="180"/>
      <c r="S7" s="180"/>
      <c r="T7" s="180"/>
      <c r="U7" s="180"/>
      <c r="V7" s="180"/>
      <c r="W7" s="180"/>
      <c r="X7" s="180"/>
      <c r="Y7" s="180"/>
      <c r="Z7" s="180"/>
      <c r="AA7" s="180"/>
      <c r="AB7" s="180"/>
      <c r="AC7" s="180"/>
      <c r="AD7" s="180"/>
      <c r="AE7" s="180"/>
      <c r="AF7" s="180"/>
    </row>
    <row r="8" spans="1:32" x14ac:dyDescent="0.2">
      <c r="A8" s="96"/>
      <c r="B8" s="99" t="s">
        <v>589</v>
      </c>
      <c r="C8" s="96"/>
      <c r="D8" s="96"/>
      <c r="E8" s="96"/>
      <c r="F8" s="96"/>
      <c r="G8" s="96"/>
      <c r="H8" s="96"/>
      <c r="I8" s="96"/>
      <c r="J8" s="96"/>
      <c r="K8" s="96"/>
      <c r="L8" s="96"/>
      <c r="M8" s="96"/>
      <c r="N8" s="96"/>
      <c r="O8" s="96"/>
      <c r="P8" s="96"/>
      <c r="Q8" s="180"/>
      <c r="R8" s="180"/>
      <c r="S8" s="180"/>
      <c r="T8" s="180"/>
      <c r="U8" s="180"/>
      <c r="V8" s="180"/>
      <c r="W8" s="180"/>
      <c r="X8" s="180"/>
      <c r="Y8" s="180"/>
      <c r="Z8" s="180"/>
      <c r="AA8" s="180"/>
      <c r="AB8" s="180"/>
      <c r="AC8" s="180"/>
      <c r="AD8" s="180"/>
      <c r="AE8" s="180"/>
      <c r="AF8" s="180"/>
    </row>
    <row r="9" spans="1:32" x14ac:dyDescent="0.2">
      <c r="A9" s="96"/>
      <c r="B9" s="101" t="s">
        <v>590</v>
      </c>
      <c r="C9" s="96"/>
      <c r="D9" s="96"/>
      <c r="E9" s="96"/>
      <c r="F9" s="96"/>
      <c r="G9" s="96"/>
      <c r="H9" s="96"/>
      <c r="I9" s="96"/>
      <c r="J9" s="96"/>
      <c r="K9" s="96"/>
      <c r="L9" s="96"/>
      <c r="M9" s="96"/>
      <c r="N9" s="96"/>
      <c r="O9" s="96"/>
      <c r="P9" s="96"/>
      <c r="Q9" s="180"/>
      <c r="R9" s="180"/>
      <c r="S9" s="180"/>
      <c r="T9" s="180"/>
      <c r="U9" s="180"/>
      <c r="V9" s="180"/>
      <c r="W9" s="180"/>
      <c r="X9" s="180"/>
      <c r="Y9" s="180"/>
      <c r="Z9" s="180"/>
      <c r="AA9" s="180"/>
      <c r="AB9" s="180"/>
      <c r="AC9" s="180"/>
      <c r="AD9" s="180"/>
      <c r="AE9" s="180"/>
      <c r="AF9" s="180"/>
    </row>
    <row r="10" spans="1:32" x14ac:dyDescent="0.2">
      <c r="A10" s="96"/>
      <c r="B10" s="101" t="s">
        <v>591</v>
      </c>
      <c r="C10" s="96"/>
      <c r="D10" s="96"/>
      <c r="E10" s="96"/>
      <c r="F10" s="96"/>
      <c r="G10" s="96"/>
      <c r="H10" s="96"/>
      <c r="I10" s="96"/>
      <c r="J10" s="96"/>
      <c r="K10" s="96"/>
      <c r="L10" s="96"/>
      <c r="M10" s="96"/>
      <c r="N10" s="96"/>
      <c r="O10" s="96"/>
      <c r="P10" s="96"/>
      <c r="Q10" s="180"/>
      <c r="R10" s="180"/>
      <c r="S10" s="180"/>
      <c r="T10" s="180"/>
      <c r="U10" s="180"/>
      <c r="V10" s="180"/>
      <c r="W10" s="180"/>
      <c r="X10" s="180"/>
      <c r="Y10" s="180"/>
      <c r="Z10" s="180"/>
      <c r="AA10" s="180"/>
      <c r="AB10" s="180"/>
      <c r="AC10" s="180"/>
      <c r="AD10" s="180"/>
      <c r="AE10" s="180"/>
      <c r="AF10" s="180"/>
    </row>
    <row r="11" spans="1:32" x14ac:dyDescent="0.2">
      <c r="A11" s="96"/>
      <c r="B11" s="99" t="s">
        <v>592</v>
      </c>
      <c r="C11" s="96"/>
      <c r="D11" s="96"/>
      <c r="E11" s="96"/>
      <c r="F11" s="96"/>
      <c r="G11" s="96"/>
      <c r="H11" s="96"/>
      <c r="I11" s="96"/>
      <c r="J11" s="96"/>
      <c r="K11" s="96"/>
      <c r="L11" s="96"/>
      <c r="M11" s="96"/>
      <c r="N11" s="96"/>
      <c r="O11" s="96"/>
      <c r="P11" s="96"/>
      <c r="Q11" s="180"/>
      <c r="R11" s="180"/>
      <c r="S11" s="180"/>
      <c r="T11" s="180"/>
      <c r="U11" s="180"/>
      <c r="V11" s="180"/>
      <c r="W11" s="180"/>
      <c r="X11" s="180"/>
      <c r="Y11" s="180"/>
      <c r="Z11" s="180"/>
      <c r="AA11" s="180"/>
      <c r="AB11" s="180"/>
      <c r="AC11" s="180"/>
      <c r="AD11" s="180"/>
      <c r="AE11" s="180"/>
      <c r="AF11" s="180"/>
    </row>
    <row r="12" spans="1:32" x14ac:dyDescent="0.2">
      <c r="A12" s="96"/>
      <c r="B12" s="99" t="s">
        <v>593</v>
      </c>
      <c r="C12" s="96"/>
      <c r="D12" s="96"/>
      <c r="E12" s="96"/>
      <c r="F12" s="96"/>
      <c r="G12" s="96"/>
      <c r="H12" s="96"/>
      <c r="I12" s="96"/>
      <c r="J12" s="96"/>
      <c r="K12" s="96"/>
      <c r="L12" s="96"/>
      <c r="M12" s="96"/>
      <c r="N12" s="96"/>
      <c r="O12" s="96"/>
      <c r="P12" s="96"/>
      <c r="Q12" s="180"/>
      <c r="R12" s="180"/>
      <c r="S12" s="180"/>
      <c r="T12" s="180"/>
      <c r="U12" s="180"/>
      <c r="V12" s="180"/>
      <c r="W12" s="180"/>
      <c r="X12" s="180"/>
      <c r="Y12" s="180"/>
      <c r="Z12" s="180"/>
      <c r="AA12" s="180"/>
      <c r="AB12" s="180"/>
      <c r="AC12" s="180"/>
      <c r="AD12" s="180"/>
      <c r="AE12" s="180"/>
      <c r="AF12" s="180"/>
    </row>
    <row r="13" spans="1:32" x14ac:dyDescent="0.2">
      <c r="A13" s="96"/>
      <c r="B13" s="102" t="s">
        <v>395</v>
      </c>
      <c r="C13" s="96"/>
      <c r="D13" s="96"/>
      <c r="E13" s="96"/>
      <c r="F13" s="96"/>
      <c r="G13" s="96"/>
      <c r="H13" s="96"/>
      <c r="I13" s="96"/>
      <c r="J13" s="96"/>
      <c r="K13" s="96"/>
      <c r="L13" s="96"/>
      <c r="M13" s="96"/>
      <c r="N13" s="96"/>
      <c r="O13" s="96"/>
      <c r="P13" s="96"/>
      <c r="Q13" s="180"/>
      <c r="R13" s="180"/>
      <c r="S13" s="180"/>
      <c r="T13" s="180"/>
      <c r="U13" s="180"/>
      <c r="V13" s="180"/>
      <c r="W13" s="180"/>
      <c r="X13" s="180"/>
      <c r="Y13" s="180"/>
      <c r="Z13" s="180"/>
      <c r="AA13" s="180"/>
      <c r="AB13" s="180"/>
      <c r="AC13" s="180"/>
      <c r="AD13" s="180"/>
      <c r="AE13" s="180"/>
      <c r="AF13" s="180"/>
    </row>
    <row r="14" spans="1:32" x14ac:dyDescent="0.2">
      <c r="A14" s="96"/>
      <c r="B14" s="102" t="s">
        <v>645</v>
      </c>
      <c r="C14" s="96"/>
      <c r="D14" s="96"/>
      <c r="E14" s="96"/>
      <c r="F14" s="96"/>
      <c r="G14" s="96"/>
      <c r="H14" s="96"/>
      <c r="I14" s="96"/>
      <c r="J14" s="96"/>
      <c r="K14" s="96"/>
      <c r="L14" s="96"/>
      <c r="M14" s="96"/>
      <c r="N14" s="96"/>
      <c r="O14" s="96"/>
      <c r="P14" s="96"/>
      <c r="Q14" s="180"/>
      <c r="R14" s="180"/>
      <c r="S14" s="180"/>
      <c r="T14" s="180"/>
      <c r="U14" s="180"/>
      <c r="V14" s="180"/>
      <c r="W14" s="180"/>
      <c r="X14" s="180"/>
      <c r="Y14" s="180"/>
      <c r="Z14" s="180"/>
      <c r="AA14" s="180"/>
      <c r="AB14" s="180"/>
      <c r="AC14" s="180"/>
      <c r="AD14" s="180"/>
      <c r="AE14" s="180"/>
      <c r="AF14" s="180"/>
    </row>
    <row r="15" spans="1:32" x14ac:dyDescent="0.2">
      <c r="A15" s="96"/>
      <c r="B15" s="102" t="s">
        <v>646</v>
      </c>
      <c r="C15" s="96"/>
      <c r="D15" s="96"/>
      <c r="E15" s="96"/>
      <c r="F15" s="96"/>
      <c r="G15" s="96"/>
      <c r="H15" s="96"/>
      <c r="I15" s="96"/>
      <c r="J15" s="96"/>
      <c r="K15" s="96"/>
      <c r="L15" s="96"/>
      <c r="M15" s="96"/>
      <c r="N15" s="96"/>
      <c r="O15" s="96"/>
      <c r="P15" s="96"/>
      <c r="Q15" s="180"/>
      <c r="R15" s="180"/>
      <c r="S15" s="180"/>
      <c r="T15" s="180"/>
      <c r="U15" s="180"/>
      <c r="V15" s="180"/>
      <c r="W15" s="180"/>
      <c r="X15" s="180"/>
      <c r="Y15" s="180"/>
      <c r="Z15" s="180"/>
      <c r="AA15" s="180"/>
      <c r="AB15" s="180"/>
      <c r="AC15" s="180"/>
      <c r="AD15" s="180"/>
      <c r="AE15" s="180"/>
      <c r="AF15" s="180"/>
    </row>
    <row r="16" spans="1:32" x14ac:dyDescent="0.2">
      <c r="A16" s="96"/>
      <c r="B16" s="102" t="s">
        <v>647</v>
      </c>
      <c r="C16" s="96"/>
      <c r="D16" s="96"/>
      <c r="E16" s="96"/>
      <c r="F16" s="96"/>
      <c r="G16" s="96"/>
      <c r="H16" s="96"/>
      <c r="I16" s="96"/>
      <c r="J16" s="96"/>
      <c r="K16" s="96"/>
      <c r="L16" s="96"/>
      <c r="M16" s="96"/>
      <c r="N16" s="96"/>
      <c r="O16" s="96"/>
      <c r="P16" s="96"/>
      <c r="Q16" s="180"/>
      <c r="R16" s="180"/>
      <c r="S16" s="180"/>
      <c r="T16" s="180"/>
      <c r="U16" s="180"/>
      <c r="V16" s="180"/>
      <c r="W16" s="180"/>
      <c r="X16" s="180"/>
      <c r="Y16" s="180"/>
      <c r="Z16" s="180"/>
      <c r="AA16" s="180"/>
      <c r="AB16" s="180"/>
      <c r="AC16" s="180"/>
      <c r="AD16" s="180"/>
      <c r="AE16" s="180"/>
      <c r="AF16" s="180"/>
    </row>
    <row r="17" spans="1:32" x14ac:dyDescent="0.2">
      <c r="A17" s="96"/>
      <c r="B17" s="99" t="s">
        <v>594</v>
      </c>
      <c r="C17" s="96"/>
      <c r="D17" s="96"/>
      <c r="E17" s="96"/>
      <c r="F17" s="96"/>
      <c r="G17" s="96"/>
      <c r="H17" s="96"/>
      <c r="I17" s="96"/>
      <c r="J17" s="96"/>
      <c r="K17" s="96"/>
      <c r="L17" s="96"/>
      <c r="M17" s="96"/>
      <c r="N17" s="96"/>
      <c r="O17" s="96"/>
      <c r="P17" s="96"/>
      <c r="Q17" s="180"/>
      <c r="R17" s="180"/>
      <c r="S17" s="180"/>
      <c r="T17" s="180"/>
      <c r="U17" s="180"/>
      <c r="V17" s="180"/>
      <c r="W17" s="180"/>
      <c r="X17" s="180"/>
      <c r="Y17" s="180"/>
      <c r="Z17" s="180"/>
      <c r="AA17" s="180"/>
      <c r="AB17" s="180"/>
      <c r="AC17" s="180"/>
      <c r="AD17" s="180"/>
      <c r="AE17" s="180"/>
      <c r="AF17" s="180"/>
    </row>
    <row r="18" spans="1:32" x14ac:dyDescent="0.2">
      <c r="A18" s="96"/>
      <c r="B18" s="101" t="s">
        <v>595</v>
      </c>
      <c r="C18" s="96"/>
      <c r="D18" s="96"/>
      <c r="E18" s="96"/>
      <c r="F18" s="96"/>
      <c r="G18" s="96"/>
      <c r="H18" s="96"/>
      <c r="I18" s="96"/>
      <c r="J18" s="96"/>
      <c r="K18" s="96"/>
      <c r="L18" s="96"/>
      <c r="M18" s="96"/>
      <c r="N18" s="96"/>
      <c r="O18" s="96"/>
      <c r="P18" s="96"/>
      <c r="Q18" s="180"/>
      <c r="R18" s="180"/>
      <c r="S18" s="180"/>
      <c r="T18" s="180"/>
      <c r="U18" s="180"/>
      <c r="V18" s="180"/>
      <c r="W18" s="180"/>
      <c r="X18" s="180"/>
      <c r="Y18" s="180"/>
      <c r="Z18" s="180"/>
      <c r="AA18" s="180"/>
      <c r="AB18" s="180"/>
      <c r="AC18" s="180"/>
      <c r="AD18" s="180"/>
      <c r="AE18" s="180"/>
      <c r="AF18" s="180"/>
    </row>
    <row r="19" spans="1:32" x14ac:dyDescent="0.2">
      <c r="A19" s="96"/>
      <c r="B19" s="101" t="s">
        <v>596</v>
      </c>
      <c r="C19" s="96"/>
      <c r="D19" s="96"/>
      <c r="E19" s="96"/>
      <c r="F19" s="96"/>
      <c r="G19" s="96"/>
      <c r="H19" s="96"/>
      <c r="I19" s="96"/>
      <c r="J19" s="96"/>
      <c r="K19" s="96"/>
      <c r="L19" s="96"/>
      <c r="M19" s="96"/>
      <c r="N19" s="96"/>
      <c r="O19" s="96"/>
      <c r="P19" s="96"/>
      <c r="Q19" s="180"/>
      <c r="R19" s="180"/>
      <c r="S19" s="180"/>
      <c r="T19" s="180"/>
      <c r="U19" s="180"/>
      <c r="V19" s="180"/>
      <c r="W19" s="180"/>
      <c r="X19" s="180"/>
      <c r="Y19" s="180"/>
      <c r="Z19" s="180"/>
      <c r="AA19" s="180"/>
      <c r="AB19" s="180"/>
      <c r="AC19" s="180"/>
      <c r="AD19" s="180"/>
      <c r="AE19" s="180"/>
      <c r="AF19" s="180"/>
    </row>
    <row r="20" spans="1:32" x14ac:dyDescent="0.2">
      <c r="A20" s="96"/>
      <c r="B20" s="101" t="s">
        <v>597</v>
      </c>
      <c r="C20" s="96"/>
      <c r="D20" s="96"/>
      <c r="E20" s="96"/>
      <c r="F20" s="96"/>
      <c r="G20" s="96"/>
      <c r="H20" s="96"/>
      <c r="I20" s="96"/>
      <c r="J20" s="96"/>
      <c r="K20" s="96"/>
      <c r="L20" s="96"/>
      <c r="M20" s="96"/>
      <c r="N20" s="96"/>
      <c r="O20" s="96"/>
      <c r="P20" s="96"/>
      <c r="Q20" s="180"/>
      <c r="R20" s="180"/>
      <c r="S20" s="180"/>
      <c r="T20" s="180"/>
      <c r="U20" s="180"/>
      <c r="V20" s="180"/>
      <c r="W20" s="180"/>
      <c r="X20" s="180"/>
      <c r="Y20" s="180"/>
      <c r="Z20" s="180"/>
      <c r="AA20" s="180"/>
      <c r="AB20" s="180"/>
      <c r="AC20" s="180"/>
      <c r="AD20" s="180"/>
      <c r="AE20" s="180"/>
      <c r="AF20" s="180"/>
    </row>
    <row r="21" spans="1:32" x14ac:dyDescent="0.2">
      <c r="A21" s="96"/>
      <c r="B21" s="101" t="s">
        <v>598</v>
      </c>
      <c r="C21" s="96"/>
      <c r="D21" s="96"/>
      <c r="E21" s="96"/>
      <c r="F21" s="96"/>
      <c r="G21" s="96"/>
      <c r="H21" s="96"/>
      <c r="I21" s="96"/>
      <c r="J21" s="96"/>
      <c r="K21" s="96"/>
      <c r="L21" s="96"/>
      <c r="M21" s="96"/>
      <c r="N21" s="96"/>
      <c r="O21" s="96"/>
      <c r="P21" s="96"/>
      <c r="Q21" s="180"/>
      <c r="R21" s="180"/>
      <c r="S21" s="180"/>
      <c r="T21" s="180"/>
      <c r="U21" s="180"/>
      <c r="V21" s="180"/>
      <c r="W21" s="180"/>
      <c r="X21" s="180"/>
      <c r="Y21" s="180"/>
      <c r="Z21" s="180"/>
      <c r="AA21" s="180"/>
      <c r="AB21" s="180"/>
      <c r="AC21" s="180"/>
      <c r="AD21" s="180"/>
      <c r="AE21" s="180"/>
      <c r="AF21" s="180"/>
    </row>
    <row r="22" spans="1:32" x14ac:dyDescent="0.2">
      <c r="A22" s="96"/>
      <c r="B22" s="101" t="s">
        <v>599</v>
      </c>
      <c r="C22" s="96"/>
      <c r="D22" s="96"/>
      <c r="E22" s="96"/>
      <c r="F22" s="96"/>
      <c r="G22" s="96"/>
      <c r="H22" s="96"/>
      <c r="I22" s="96"/>
      <c r="J22" s="96"/>
      <c r="K22" s="96"/>
      <c r="L22" s="96"/>
      <c r="M22" s="96"/>
      <c r="N22" s="96"/>
      <c r="O22" s="96"/>
      <c r="P22" s="96"/>
      <c r="Q22" s="180"/>
      <c r="R22" s="180"/>
      <c r="S22" s="180"/>
      <c r="T22" s="180"/>
      <c r="U22" s="180"/>
      <c r="V22" s="180"/>
      <c r="W22" s="180"/>
      <c r="X22" s="180"/>
      <c r="Y22" s="180"/>
      <c r="Z22" s="180"/>
      <c r="AA22" s="180"/>
      <c r="AB22" s="180"/>
      <c r="AC22" s="180"/>
      <c r="AD22" s="180"/>
      <c r="AE22" s="180"/>
      <c r="AF22" s="180"/>
    </row>
    <row r="23" spans="1:32" x14ac:dyDescent="0.2">
      <c r="A23" s="96"/>
      <c r="B23" s="103" t="s">
        <v>600</v>
      </c>
      <c r="C23" s="96"/>
      <c r="D23" s="96"/>
      <c r="E23" s="96"/>
      <c r="F23" s="96"/>
      <c r="G23" s="96"/>
      <c r="H23" s="96"/>
      <c r="I23" s="96"/>
      <c r="J23" s="96"/>
      <c r="K23" s="96"/>
      <c r="L23" s="96"/>
      <c r="M23" s="96"/>
      <c r="N23" s="96"/>
      <c r="O23" s="96"/>
      <c r="P23" s="96"/>
      <c r="Q23" s="180"/>
      <c r="R23" s="180"/>
      <c r="S23" s="180"/>
      <c r="T23" s="180"/>
      <c r="U23" s="180"/>
      <c r="V23" s="180"/>
      <c r="W23" s="180"/>
      <c r="X23" s="180"/>
      <c r="Y23" s="180"/>
      <c r="Z23" s="180"/>
      <c r="AA23" s="180"/>
      <c r="AB23" s="180"/>
      <c r="AC23" s="180"/>
      <c r="AD23" s="180"/>
      <c r="AE23" s="180"/>
      <c r="AF23" s="180"/>
    </row>
    <row r="24" spans="1:32" x14ac:dyDescent="0.2">
      <c r="A24" s="96"/>
      <c r="B24" s="100" t="s">
        <v>601</v>
      </c>
      <c r="C24" s="96"/>
      <c r="D24" s="96"/>
      <c r="E24" s="96"/>
      <c r="F24" s="96"/>
      <c r="G24" s="96"/>
      <c r="H24" s="96"/>
      <c r="I24" s="96"/>
      <c r="J24" s="96"/>
      <c r="K24" s="96"/>
      <c r="L24" s="96"/>
      <c r="M24" s="96"/>
      <c r="N24" s="96"/>
      <c r="O24" s="96"/>
      <c r="P24" s="96"/>
      <c r="Q24" s="180"/>
      <c r="R24" s="180"/>
      <c r="S24" s="180"/>
      <c r="T24" s="180"/>
      <c r="U24" s="180"/>
      <c r="V24" s="180"/>
      <c r="W24" s="180"/>
      <c r="X24" s="180"/>
      <c r="Y24" s="180"/>
      <c r="Z24" s="180"/>
      <c r="AA24" s="180"/>
      <c r="AB24" s="180"/>
      <c r="AC24" s="180"/>
      <c r="AD24" s="180"/>
      <c r="AE24" s="180"/>
      <c r="AF24" s="180"/>
    </row>
    <row r="25" spans="1:32" x14ac:dyDescent="0.2">
      <c r="A25" s="96"/>
      <c r="B25" s="100" t="s">
        <v>602</v>
      </c>
      <c r="C25" s="96"/>
      <c r="D25" s="96"/>
      <c r="E25" s="96"/>
      <c r="F25" s="96"/>
      <c r="G25" s="96"/>
      <c r="H25" s="96"/>
      <c r="I25" s="96"/>
      <c r="J25" s="96"/>
      <c r="K25" s="96"/>
      <c r="L25" s="96"/>
      <c r="M25" s="96"/>
      <c r="N25" s="96"/>
      <c r="O25" s="96"/>
      <c r="P25" s="96"/>
      <c r="Q25" s="180"/>
      <c r="R25" s="180"/>
      <c r="S25" s="180"/>
      <c r="T25" s="180"/>
      <c r="U25" s="180"/>
      <c r="V25" s="180"/>
      <c r="W25" s="180"/>
      <c r="X25" s="180"/>
      <c r="Y25" s="180"/>
      <c r="Z25" s="180"/>
      <c r="AA25" s="180"/>
      <c r="AB25" s="180"/>
      <c r="AC25" s="180"/>
      <c r="AD25" s="180"/>
      <c r="AE25" s="180"/>
      <c r="AF25" s="180"/>
    </row>
    <row r="26" spans="1:32" ht="20.25" x14ac:dyDescent="0.2">
      <c r="A26" s="96"/>
      <c r="B26" s="100" t="s">
        <v>648</v>
      </c>
      <c r="C26" s="96"/>
      <c r="D26" s="96"/>
      <c r="E26" s="96"/>
      <c r="F26" s="96"/>
      <c r="G26" s="96"/>
      <c r="H26" s="96"/>
      <c r="I26" s="96"/>
      <c r="J26" s="96"/>
      <c r="K26" s="96"/>
      <c r="L26" s="96"/>
      <c r="M26" s="96"/>
      <c r="N26" s="96"/>
      <c r="O26" s="96"/>
      <c r="P26" s="96"/>
      <c r="Q26" s="180"/>
      <c r="R26" s="180"/>
      <c r="S26" s="180"/>
      <c r="T26" s="180"/>
      <c r="U26" s="180"/>
      <c r="V26" s="180"/>
      <c r="W26" s="180"/>
      <c r="X26" s="180"/>
      <c r="Y26" s="180"/>
      <c r="Z26" s="180"/>
      <c r="AA26" s="180"/>
      <c r="AB26" s="180"/>
      <c r="AC26" s="180"/>
      <c r="AD26" s="180"/>
      <c r="AE26" s="180"/>
      <c r="AF26" s="180"/>
    </row>
    <row r="27" spans="1:32" x14ac:dyDescent="0.2">
      <c r="A27" s="96"/>
      <c r="B27" s="101" t="s">
        <v>589</v>
      </c>
      <c r="C27" s="96"/>
      <c r="D27" s="96"/>
      <c r="E27" s="96"/>
      <c r="F27" s="96"/>
      <c r="G27" s="96"/>
      <c r="H27" s="96"/>
      <c r="I27" s="96"/>
      <c r="J27" s="96"/>
      <c r="K27" s="96"/>
      <c r="L27" s="96"/>
      <c r="M27" s="96"/>
      <c r="N27" s="96"/>
      <c r="O27" s="96"/>
      <c r="P27" s="96"/>
      <c r="Q27" s="180"/>
      <c r="R27" s="180"/>
      <c r="S27" s="180"/>
      <c r="T27" s="180"/>
      <c r="U27" s="180"/>
      <c r="V27" s="180"/>
      <c r="W27" s="180"/>
      <c r="X27" s="180"/>
      <c r="Y27" s="180"/>
      <c r="Z27" s="180"/>
      <c r="AA27" s="180"/>
      <c r="AB27" s="180"/>
      <c r="AC27" s="180"/>
      <c r="AD27" s="180"/>
      <c r="AE27" s="180"/>
      <c r="AF27" s="180"/>
    </row>
    <row r="28" spans="1:32" x14ac:dyDescent="0.2">
      <c r="A28" s="96"/>
      <c r="B28" s="101" t="s">
        <v>603</v>
      </c>
      <c r="C28" s="96"/>
      <c r="D28" s="96"/>
      <c r="E28" s="96"/>
      <c r="F28" s="96"/>
      <c r="G28" s="96"/>
      <c r="H28" s="96"/>
      <c r="I28" s="96"/>
      <c r="J28" s="96"/>
      <c r="K28" s="96"/>
      <c r="L28" s="96"/>
      <c r="M28" s="96"/>
      <c r="N28" s="96"/>
      <c r="O28" s="96"/>
      <c r="P28" s="96"/>
      <c r="Q28" s="180"/>
      <c r="R28" s="180"/>
      <c r="S28" s="180"/>
      <c r="T28" s="180"/>
      <c r="U28" s="180"/>
      <c r="V28" s="180"/>
      <c r="W28" s="180"/>
      <c r="X28" s="180"/>
      <c r="Y28" s="180"/>
      <c r="Z28" s="180"/>
      <c r="AA28" s="180"/>
      <c r="AB28" s="180"/>
      <c r="AC28" s="180"/>
      <c r="AD28" s="180"/>
      <c r="AE28" s="180"/>
      <c r="AF28" s="180"/>
    </row>
    <row r="29" spans="1:32" x14ac:dyDescent="0.2">
      <c r="A29" s="96"/>
      <c r="B29" s="101" t="s">
        <v>592</v>
      </c>
      <c r="C29" s="96"/>
      <c r="D29" s="96"/>
      <c r="E29" s="96"/>
      <c r="F29" s="96"/>
      <c r="G29" s="96"/>
      <c r="H29" s="96"/>
      <c r="I29" s="96"/>
      <c r="J29" s="96"/>
      <c r="K29" s="96"/>
      <c r="L29" s="96"/>
      <c r="M29" s="96"/>
      <c r="N29" s="96"/>
      <c r="O29" s="96"/>
      <c r="P29" s="96"/>
      <c r="Q29" s="180"/>
      <c r="R29" s="180"/>
      <c r="S29" s="180"/>
      <c r="T29" s="180"/>
      <c r="U29" s="180"/>
      <c r="V29" s="180"/>
      <c r="W29" s="180"/>
      <c r="X29" s="180"/>
      <c r="Y29" s="180"/>
      <c r="Z29" s="180"/>
      <c r="AA29" s="180"/>
      <c r="AB29" s="180"/>
      <c r="AC29" s="180"/>
      <c r="AD29" s="180"/>
      <c r="AE29" s="180"/>
      <c r="AF29" s="180"/>
    </row>
    <row r="30" spans="1:32" x14ac:dyDescent="0.2">
      <c r="A30" s="96"/>
      <c r="B30" s="101" t="s">
        <v>604</v>
      </c>
      <c r="C30" s="96"/>
      <c r="D30" s="96"/>
      <c r="E30" s="96"/>
      <c r="F30" s="96"/>
      <c r="G30" s="96"/>
      <c r="H30" s="96"/>
      <c r="I30" s="96"/>
      <c r="J30" s="96"/>
      <c r="K30" s="96"/>
      <c r="L30" s="96"/>
      <c r="M30" s="96"/>
      <c r="N30" s="96"/>
      <c r="O30" s="96"/>
      <c r="P30" s="96"/>
      <c r="Q30" s="180"/>
      <c r="R30" s="180"/>
      <c r="S30" s="180"/>
      <c r="T30" s="180"/>
      <c r="U30" s="180"/>
      <c r="V30" s="180"/>
      <c r="W30" s="180"/>
      <c r="X30" s="180"/>
      <c r="Y30" s="180"/>
      <c r="Z30" s="180"/>
      <c r="AA30" s="180"/>
      <c r="AB30" s="180"/>
      <c r="AC30" s="180"/>
      <c r="AD30" s="180"/>
      <c r="AE30" s="180"/>
      <c r="AF30" s="180"/>
    </row>
    <row r="31" spans="1:32" x14ac:dyDescent="0.2">
      <c r="A31" s="96"/>
      <c r="B31" s="104" t="s">
        <v>605</v>
      </c>
      <c r="C31" s="96"/>
      <c r="D31" s="96"/>
      <c r="E31" s="96"/>
      <c r="F31" s="96"/>
      <c r="G31" s="96"/>
      <c r="H31" s="96"/>
      <c r="I31" s="96"/>
      <c r="J31" s="96"/>
      <c r="K31" s="96"/>
      <c r="L31" s="96"/>
      <c r="M31" s="96"/>
      <c r="N31" s="96"/>
      <c r="O31" s="96"/>
      <c r="P31" s="96"/>
      <c r="Q31" s="180"/>
      <c r="R31" s="180"/>
      <c r="S31" s="180"/>
      <c r="T31" s="180"/>
      <c r="U31" s="180"/>
      <c r="V31" s="180"/>
      <c r="W31" s="180"/>
      <c r="X31" s="180"/>
      <c r="Y31" s="180"/>
      <c r="Z31" s="180"/>
      <c r="AA31" s="180"/>
      <c r="AB31" s="180"/>
      <c r="AC31" s="180"/>
      <c r="AD31" s="180"/>
      <c r="AE31" s="180"/>
      <c r="AF31" s="180"/>
    </row>
    <row r="32" spans="1:32" x14ac:dyDescent="0.2">
      <c r="A32" s="96"/>
      <c r="B32" s="100" t="s">
        <v>601</v>
      </c>
      <c r="C32" s="96"/>
      <c r="D32" s="96"/>
      <c r="E32" s="96"/>
      <c r="F32" s="96"/>
      <c r="G32" s="96"/>
      <c r="H32" s="96"/>
      <c r="I32" s="96"/>
      <c r="J32" s="96"/>
      <c r="K32" s="96"/>
      <c r="L32" s="96"/>
      <c r="M32" s="96"/>
      <c r="N32" s="96"/>
      <c r="O32" s="96"/>
      <c r="P32" s="96"/>
      <c r="Q32" s="180"/>
      <c r="R32" s="180"/>
      <c r="S32" s="180"/>
      <c r="T32" s="180"/>
      <c r="U32" s="180"/>
      <c r="V32" s="180"/>
      <c r="W32" s="180"/>
      <c r="X32" s="180"/>
      <c r="Y32" s="180"/>
      <c r="Z32" s="180"/>
      <c r="AA32" s="180"/>
      <c r="AB32" s="180"/>
      <c r="AC32" s="180"/>
      <c r="AD32" s="180"/>
      <c r="AE32" s="180"/>
      <c r="AF32" s="180"/>
    </row>
    <row r="33" spans="1:32" ht="20.25" x14ac:dyDescent="0.2">
      <c r="A33" s="96"/>
      <c r="B33" s="100" t="s">
        <v>606</v>
      </c>
      <c r="C33" s="96"/>
      <c r="D33" s="96"/>
      <c r="E33" s="96"/>
      <c r="F33" s="96"/>
      <c r="G33" s="96"/>
      <c r="H33" s="96"/>
      <c r="I33" s="96"/>
      <c r="J33" s="96"/>
      <c r="K33" s="96"/>
      <c r="L33" s="96"/>
      <c r="M33" s="96"/>
      <c r="N33" s="96"/>
      <c r="O33" s="96"/>
      <c r="P33" s="96"/>
      <c r="Q33" s="180"/>
      <c r="R33" s="180"/>
      <c r="S33" s="180"/>
      <c r="T33" s="180"/>
      <c r="U33" s="180"/>
      <c r="V33" s="180"/>
      <c r="W33" s="180"/>
      <c r="X33" s="180"/>
      <c r="Y33" s="180"/>
      <c r="Z33" s="180"/>
      <c r="AA33" s="180"/>
      <c r="AB33" s="180"/>
      <c r="AC33" s="180"/>
      <c r="AD33" s="180"/>
      <c r="AE33" s="180"/>
      <c r="AF33" s="180"/>
    </row>
    <row r="34" spans="1:32" ht="20.25" x14ac:dyDescent="0.2">
      <c r="A34" s="96"/>
      <c r="B34" s="100" t="s">
        <v>607</v>
      </c>
      <c r="C34" s="96"/>
      <c r="D34" s="96"/>
      <c r="E34" s="96"/>
      <c r="F34" s="96"/>
      <c r="G34" s="96"/>
      <c r="H34" s="96"/>
      <c r="I34" s="96"/>
      <c r="J34" s="96"/>
      <c r="K34" s="96"/>
      <c r="L34" s="96"/>
      <c r="M34" s="96"/>
      <c r="N34" s="96"/>
      <c r="O34" s="96"/>
      <c r="P34" s="96"/>
      <c r="Q34" s="180"/>
      <c r="R34" s="180"/>
      <c r="S34" s="180"/>
      <c r="T34" s="180"/>
      <c r="U34" s="180"/>
      <c r="V34" s="180"/>
      <c r="W34" s="180"/>
      <c r="X34" s="180"/>
      <c r="Y34" s="180"/>
      <c r="Z34" s="180"/>
      <c r="AA34" s="180"/>
      <c r="AB34" s="180"/>
      <c r="AC34" s="180"/>
      <c r="AD34" s="180"/>
      <c r="AE34" s="180"/>
      <c r="AF34" s="180"/>
    </row>
    <row r="35" spans="1:32" x14ac:dyDescent="0.2">
      <c r="A35" s="96"/>
      <c r="B35" s="100" t="s">
        <v>589</v>
      </c>
      <c r="C35" s="96"/>
      <c r="D35" s="96"/>
      <c r="E35" s="96"/>
      <c r="F35" s="96"/>
      <c r="G35" s="96"/>
      <c r="H35" s="96"/>
      <c r="I35" s="96"/>
      <c r="J35" s="96"/>
      <c r="K35" s="96"/>
      <c r="L35" s="96"/>
      <c r="M35" s="96"/>
      <c r="N35" s="96"/>
      <c r="O35" s="96"/>
      <c r="P35" s="96"/>
      <c r="Q35" s="180"/>
      <c r="R35" s="180"/>
      <c r="S35" s="180"/>
      <c r="T35" s="180"/>
      <c r="U35" s="180"/>
      <c r="V35" s="180"/>
      <c r="W35" s="180"/>
      <c r="X35" s="180"/>
      <c r="Y35" s="180"/>
      <c r="Z35" s="180"/>
      <c r="AA35" s="180"/>
      <c r="AB35" s="180"/>
      <c r="AC35" s="180"/>
      <c r="AD35" s="180"/>
      <c r="AE35" s="180"/>
      <c r="AF35" s="180"/>
    </row>
    <row r="36" spans="1:32" ht="20.25" x14ac:dyDescent="0.2">
      <c r="A36" s="96"/>
      <c r="B36" s="100" t="s">
        <v>608</v>
      </c>
      <c r="C36" s="96"/>
      <c r="D36" s="96"/>
      <c r="E36" s="96"/>
      <c r="F36" s="96"/>
      <c r="G36" s="96"/>
      <c r="H36" s="96"/>
      <c r="I36" s="96"/>
      <c r="J36" s="96"/>
      <c r="K36" s="96"/>
      <c r="L36" s="96"/>
      <c r="M36" s="96"/>
      <c r="N36" s="96"/>
      <c r="O36" s="96"/>
      <c r="P36" s="96"/>
      <c r="Q36" s="180"/>
      <c r="R36" s="180"/>
      <c r="S36" s="180"/>
      <c r="T36" s="180"/>
      <c r="U36" s="180"/>
      <c r="V36" s="180"/>
      <c r="W36" s="180"/>
      <c r="X36" s="180"/>
      <c r="Y36" s="180"/>
      <c r="Z36" s="180"/>
      <c r="AA36" s="180"/>
      <c r="AB36" s="180"/>
      <c r="AC36" s="180"/>
      <c r="AD36" s="180"/>
      <c r="AE36" s="180"/>
      <c r="AF36" s="180"/>
    </row>
    <row r="37" spans="1:32" x14ac:dyDescent="0.2">
      <c r="A37" s="96"/>
      <c r="B37" s="101" t="s">
        <v>592</v>
      </c>
      <c r="C37" s="96"/>
      <c r="D37" s="96"/>
      <c r="E37" s="96"/>
      <c r="F37" s="96"/>
      <c r="G37" s="96"/>
      <c r="H37" s="96"/>
      <c r="I37" s="96"/>
      <c r="J37" s="96"/>
      <c r="K37" s="96"/>
      <c r="L37" s="96"/>
      <c r="M37" s="96"/>
      <c r="N37" s="96"/>
      <c r="O37" s="96"/>
      <c r="P37" s="96"/>
      <c r="Q37" s="180"/>
      <c r="R37" s="180"/>
      <c r="S37" s="180"/>
      <c r="T37" s="180"/>
      <c r="U37" s="180"/>
      <c r="V37" s="180"/>
      <c r="W37" s="180"/>
      <c r="X37" s="180"/>
      <c r="Y37" s="180"/>
      <c r="Z37" s="180"/>
      <c r="AA37" s="180"/>
      <c r="AB37" s="180"/>
      <c r="AC37" s="180"/>
      <c r="AD37" s="180"/>
      <c r="AE37" s="180"/>
      <c r="AF37" s="180"/>
    </row>
    <row r="38" spans="1:32" x14ac:dyDescent="0.2">
      <c r="A38" s="96"/>
      <c r="B38" s="101" t="s">
        <v>609</v>
      </c>
      <c r="C38" s="96"/>
      <c r="D38" s="96"/>
      <c r="E38" s="96"/>
      <c r="F38" s="96"/>
      <c r="G38" s="96"/>
      <c r="H38" s="96"/>
      <c r="I38" s="96"/>
      <c r="J38" s="96"/>
      <c r="K38" s="96"/>
      <c r="L38" s="96"/>
      <c r="M38" s="96"/>
      <c r="N38" s="96"/>
      <c r="O38" s="96"/>
      <c r="P38" s="96"/>
      <c r="Q38" s="180"/>
      <c r="R38" s="180"/>
      <c r="S38" s="180"/>
      <c r="T38" s="180"/>
      <c r="U38" s="180"/>
      <c r="V38" s="180"/>
      <c r="W38" s="180"/>
      <c r="X38" s="180"/>
      <c r="Y38" s="180"/>
      <c r="Z38" s="180"/>
      <c r="AA38" s="180"/>
      <c r="AB38" s="180"/>
      <c r="AC38" s="180"/>
      <c r="AD38" s="180"/>
      <c r="AE38" s="180"/>
      <c r="AF38" s="180"/>
    </row>
    <row r="39" spans="1:32" x14ac:dyDescent="0.2">
      <c r="A39" s="96"/>
      <c r="B39" s="100" t="s">
        <v>595</v>
      </c>
      <c r="C39" s="96"/>
      <c r="D39" s="96"/>
      <c r="E39" s="96"/>
      <c r="F39" s="96"/>
      <c r="G39" s="96"/>
      <c r="H39" s="96"/>
      <c r="I39" s="96"/>
      <c r="J39" s="96"/>
      <c r="K39" s="96"/>
      <c r="L39" s="96"/>
      <c r="M39" s="96"/>
      <c r="N39" s="96"/>
      <c r="O39" s="96"/>
      <c r="P39" s="96"/>
      <c r="Q39" s="180"/>
      <c r="R39" s="180"/>
      <c r="S39" s="180"/>
      <c r="T39" s="180"/>
      <c r="U39" s="180"/>
      <c r="V39" s="180"/>
      <c r="W39" s="180"/>
      <c r="X39" s="180"/>
      <c r="Y39" s="180"/>
      <c r="Z39" s="180"/>
      <c r="AA39" s="180"/>
      <c r="AB39" s="180"/>
      <c r="AC39" s="180"/>
      <c r="AD39" s="180"/>
      <c r="AE39" s="180"/>
      <c r="AF39" s="180"/>
    </row>
    <row r="40" spans="1:32" ht="20.25" x14ac:dyDescent="0.2">
      <c r="A40" s="96"/>
      <c r="B40" s="100" t="s">
        <v>610</v>
      </c>
      <c r="C40" s="96"/>
      <c r="D40" s="96"/>
      <c r="E40" s="96"/>
      <c r="F40" s="96"/>
      <c r="G40" s="96"/>
      <c r="H40" s="96"/>
      <c r="I40" s="96"/>
      <c r="J40" s="96"/>
      <c r="K40" s="96"/>
      <c r="L40" s="96"/>
      <c r="M40" s="96"/>
      <c r="N40" s="96"/>
      <c r="O40" s="96"/>
      <c r="P40" s="96"/>
      <c r="Q40" s="180"/>
      <c r="R40" s="180"/>
      <c r="S40" s="180"/>
      <c r="T40" s="180"/>
      <c r="U40" s="180"/>
      <c r="V40" s="180"/>
      <c r="W40" s="180"/>
      <c r="X40" s="180"/>
      <c r="Y40" s="180"/>
      <c r="Z40" s="180"/>
      <c r="AA40" s="180"/>
      <c r="AB40" s="180"/>
      <c r="AC40" s="180"/>
      <c r="AD40" s="180"/>
      <c r="AE40" s="180"/>
      <c r="AF40" s="180"/>
    </row>
    <row r="41" spans="1:32" x14ac:dyDescent="0.2">
      <c r="A41" s="96"/>
      <c r="B41" s="103" t="s">
        <v>611</v>
      </c>
      <c r="C41" s="96"/>
      <c r="D41" s="96"/>
      <c r="E41" s="96"/>
      <c r="F41" s="96"/>
      <c r="G41" s="96"/>
      <c r="H41" s="96"/>
      <c r="I41" s="96"/>
      <c r="J41" s="96"/>
      <c r="K41" s="96"/>
      <c r="L41" s="96"/>
      <c r="M41" s="96"/>
      <c r="N41" s="96"/>
      <c r="O41" s="96"/>
      <c r="P41" s="96"/>
      <c r="Q41" s="180"/>
      <c r="R41" s="180"/>
      <c r="S41" s="180"/>
      <c r="T41" s="180"/>
      <c r="U41" s="180"/>
      <c r="V41" s="180"/>
      <c r="W41" s="180"/>
      <c r="X41" s="180"/>
      <c r="Y41" s="180"/>
      <c r="Z41" s="180"/>
      <c r="AA41" s="180"/>
      <c r="AB41" s="180"/>
      <c r="AC41" s="180"/>
      <c r="AD41" s="180"/>
      <c r="AE41" s="180"/>
      <c r="AF41" s="180"/>
    </row>
    <row r="42" spans="1:32" ht="20.25" x14ac:dyDescent="0.2">
      <c r="A42" s="96"/>
      <c r="B42" s="100" t="s">
        <v>612</v>
      </c>
      <c r="C42" s="96"/>
      <c r="D42" s="96"/>
      <c r="E42" s="96"/>
      <c r="F42" s="96"/>
      <c r="G42" s="96"/>
      <c r="H42" s="96"/>
      <c r="I42" s="96"/>
      <c r="J42" s="96"/>
      <c r="K42" s="96"/>
      <c r="L42" s="96"/>
      <c r="M42" s="96"/>
      <c r="N42" s="96"/>
      <c r="O42" s="96"/>
      <c r="P42" s="96"/>
      <c r="Q42" s="180"/>
      <c r="R42" s="180"/>
      <c r="S42" s="180"/>
      <c r="T42" s="180"/>
      <c r="U42" s="180"/>
      <c r="V42" s="180"/>
      <c r="W42" s="180"/>
      <c r="X42" s="180"/>
      <c r="Y42" s="180"/>
      <c r="Z42" s="180"/>
      <c r="AA42" s="180"/>
      <c r="AB42" s="180"/>
      <c r="AC42" s="180"/>
      <c r="AD42" s="180"/>
      <c r="AE42" s="180"/>
      <c r="AF42" s="180"/>
    </row>
    <row r="43" spans="1:32" x14ac:dyDescent="0.2">
      <c r="A43" s="96"/>
      <c r="B43" s="100" t="s">
        <v>613</v>
      </c>
      <c r="C43" s="96"/>
      <c r="D43" s="96"/>
      <c r="E43" s="96"/>
      <c r="F43" s="96"/>
      <c r="G43" s="96"/>
      <c r="H43" s="96"/>
      <c r="I43" s="96"/>
      <c r="J43" s="96"/>
      <c r="K43" s="96"/>
      <c r="L43" s="96"/>
      <c r="M43" s="96"/>
      <c r="N43" s="96"/>
      <c r="O43" s="96"/>
      <c r="P43" s="96"/>
      <c r="Q43" s="180"/>
      <c r="R43" s="180"/>
      <c r="S43" s="180"/>
      <c r="T43" s="180"/>
      <c r="U43" s="180"/>
      <c r="V43" s="180"/>
      <c r="W43" s="180"/>
      <c r="X43" s="180"/>
      <c r="Y43" s="180"/>
      <c r="Z43" s="180"/>
      <c r="AA43" s="180"/>
      <c r="AB43" s="180"/>
      <c r="AC43" s="180"/>
      <c r="AD43" s="180"/>
      <c r="AE43" s="180"/>
      <c r="AF43" s="180"/>
    </row>
    <row r="44" spans="1:32" ht="20.25" x14ac:dyDescent="0.2">
      <c r="A44" s="96"/>
      <c r="B44" s="100" t="s">
        <v>614</v>
      </c>
      <c r="C44" s="96"/>
      <c r="D44" s="96"/>
      <c r="E44" s="96"/>
      <c r="F44" s="96"/>
      <c r="G44" s="96"/>
      <c r="H44" s="96"/>
      <c r="I44" s="96"/>
      <c r="J44" s="96"/>
      <c r="K44" s="96"/>
      <c r="L44" s="96"/>
      <c r="M44" s="96"/>
      <c r="N44" s="96"/>
      <c r="O44" s="96"/>
      <c r="P44" s="96"/>
      <c r="Q44" s="180"/>
      <c r="R44" s="180"/>
      <c r="S44" s="180"/>
      <c r="T44" s="180"/>
      <c r="U44" s="180"/>
      <c r="V44" s="180"/>
      <c r="W44" s="180"/>
      <c r="X44" s="180"/>
      <c r="Y44" s="180"/>
      <c r="Z44" s="180"/>
      <c r="AA44" s="180"/>
      <c r="AB44" s="180"/>
      <c r="AC44" s="180"/>
      <c r="AD44" s="180"/>
      <c r="AE44" s="180"/>
      <c r="AF44" s="180"/>
    </row>
    <row r="45" spans="1:32" ht="20.25" x14ac:dyDescent="0.2">
      <c r="A45" s="96"/>
      <c r="B45" s="100" t="s">
        <v>615</v>
      </c>
      <c r="C45" s="96"/>
      <c r="D45" s="96"/>
      <c r="E45" s="96"/>
      <c r="F45" s="96"/>
      <c r="G45" s="96"/>
      <c r="H45" s="96"/>
      <c r="I45" s="96"/>
      <c r="J45" s="96"/>
      <c r="K45" s="96"/>
      <c r="L45" s="96"/>
      <c r="M45" s="96"/>
      <c r="N45" s="96"/>
      <c r="O45" s="96"/>
      <c r="P45" s="96"/>
      <c r="Q45" s="180"/>
      <c r="R45" s="180"/>
      <c r="S45" s="180"/>
      <c r="T45" s="180"/>
      <c r="U45" s="180"/>
      <c r="V45" s="180"/>
      <c r="W45" s="180"/>
      <c r="X45" s="180"/>
      <c r="Y45" s="180"/>
      <c r="Z45" s="180"/>
      <c r="AA45" s="180"/>
      <c r="AB45" s="180"/>
      <c r="AC45" s="180"/>
      <c r="AD45" s="180"/>
      <c r="AE45" s="180"/>
      <c r="AF45" s="180"/>
    </row>
    <row r="46" spans="1:32" x14ac:dyDescent="0.2">
      <c r="A46" s="96"/>
      <c r="B46" s="100" t="s">
        <v>616</v>
      </c>
      <c r="C46" s="96"/>
      <c r="D46" s="96"/>
      <c r="E46" s="96"/>
      <c r="F46" s="96"/>
      <c r="G46" s="96"/>
      <c r="H46" s="96"/>
      <c r="I46" s="96"/>
      <c r="J46" s="96"/>
      <c r="K46" s="96"/>
      <c r="L46" s="96"/>
      <c r="M46" s="96"/>
      <c r="N46" s="96"/>
      <c r="O46" s="96"/>
      <c r="P46" s="96"/>
      <c r="Q46" s="180"/>
      <c r="R46" s="180"/>
      <c r="S46" s="180"/>
      <c r="T46" s="180"/>
      <c r="U46" s="180"/>
      <c r="V46" s="180"/>
      <c r="W46" s="180"/>
      <c r="X46" s="180"/>
      <c r="Y46" s="180"/>
      <c r="Z46" s="180"/>
      <c r="AA46" s="180"/>
      <c r="AB46" s="180"/>
      <c r="AC46" s="180"/>
      <c r="AD46" s="180"/>
      <c r="AE46" s="180"/>
      <c r="AF46" s="180"/>
    </row>
    <row r="47" spans="1:32" x14ac:dyDescent="0.2">
      <c r="A47" s="96"/>
      <c r="B47" s="100" t="s">
        <v>617</v>
      </c>
      <c r="C47" s="96"/>
      <c r="D47" s="96"/>
      <c r="E47" s="96"/>
      <c r="F47" s="96"/>
      <c r="G47" s="96"/>
      <c r="H47" s="96"/>
      <c r="I47" s="96"/>
      <c r="J47" s="96"/>
      <c r="K47" s="96"/>
      <c r="L47" s="96"/>
      <c r="M47" s="96"/>
      <c r="N47" s="96"/>
      <c r="O47" s="96"/>
      <c r="P47" s="96"/>
      <c r="Q47" s="180"/>
      <c r="R47" s="180"/>
      <c r="S47" s="180"/>
      <c r="T47" s="180"/>
      <c r="U47" s="180"/>
      <c r="V47" s="180"/>
      <c r="W47" s="180"/>
      <c r="X47" s="180"/>
      <c r="Y47" s="180"/>
      <c r="Z47" s="180"/>
      <c r="AA47" s="180"/>
      <c r="AB47" s="180"/>
      <c r="AC47" s="180"/>
      <c r="AD47" s="180"/>
      <c r="AE47" s="180"/>
      <c r="AF47" s="180"/>
    </row>
    <row r="48" spans="1:32" x14ac:dyDescent="0.2">
      <c r="A48" s="96"/>
      <c r="B48" s="104" t="s">
        <v>618</v>
      </c>
      <c r="C48" s="96"/>
      <c r="D48" s="96"/>
      <c r="E48" s="96"/>
      <c r="F48" s="96"/>
      <c r="G48" s="96"/>
      <c r="H48" s="96"/>
      <c r="I48" s="96"/>
      <c r="J48" s="96"/>
      <c r="K48" s="96"/>
      <c r="L48" s="96"/>
      <c r="M48" s="96"/>
      <c r="N48" s="96"/>
      <c r="O48" s="96"/>
      <c r="P48" s="96"/>
      <c r="Q48" s="180"/>
      <c r="R48" s="180"/>
      <c r="S48" s="180"/>
      <c r="T48" s="180"/>
      <c r="U48" s="180"/>
      <c r="V48" s="180"/>
      <c r="W48" s="180"/>
      <c r="X48" s="180"/>
      <c r="Y48" s="180"/>
      <c r="Z48" s="180"/>
      <c r="AA48" s="180"/>
      <c r="AB48" s="180"/>
      <c r="AC48" s="180"/>
      <c r="AD48" s="180"/>
      <c r="AE48" s="180"/>
      <c r="AF48" s="180"/>
    </row>
    <row r="49" spans="1:32" x14ac:dyDescent="0.2">
      <c r="A49" s="96"/>
      <c r="B49" s="100" t="s">
        <v>619</v>
      </c>
      <c r="C49" s="96"/>
      <c r="D49" s="96"/>
      <c r="E49" s="96"/>
      <c r="F49" s="96"/>
      <c r="G49" s="96"/>
      <c r="H49" s="96"/>
      <c r="I49" s="96"/>
      <c r="J49" s="96"/>
      <c r="K49" s="96"/>
      <c r="L49" s="96"/>
      <c r="M49" s="96"/>
      <c r="N49" s="96"/>
      <c r="O49" s="96"/>
      <c r="P49" s="96"/>
      <c r="Q49" s="180"/>
      <c r="R49" s="180"/>
      <c r="S49" s="180"/>
      <c r="T49" s="180"/>
      <c r="U49" s="180"/>
      <c r="V49" s="180"/>
      <c r="W49" s="180"/>
      <c r="X49" s="180"/>
      <c r="Y49" s="180"/>
      <c r="Z49" s="180"/>
      <c r="AA49" s="180"/>
      <c r="AB49" s="180"/>
      <c r="AC49" s="180"/>
      <c r="AD49" s="180"/>
      <c r="AE49" s="180"/>
      <c r="AF49" s="180"/>
    </row>
    <row r="50" spans="1:32" ht="20.25" x14ac:dyDescent="0.2">
      <c r="A50" s="96"/>
      <c r="B50" s="100" t="s">
        <v>620</v>
      </c>
      <c r="C50" s="96"/>
      <c r="D50" s="96"/>
      <c r="E50" s="96"/>
      <c r="F50" s="96"/>
      <c r="G50" s="96"/>
      <c r="H50" s="96"/>
      <c r="I50" s="96"/>
      <c r="J50" s="96"/>
      <c r="K50" s="96"/>
      <c r="L50" s="96"/>
      <c r="M50" s="96"/>
      <c r="N50" s="96"/>
      <c r="O50" s="96"/>
      <c r="P50" s="96"/>
      <c r="Q50" s="180"/>
      <c r="R50" s="180"/>
      <c r="S50" s="180"/>
      <c r="T50" s="180"/>
      <c r="U50" s="180"/>
      <c r="V50" s="180"/>
      <c r="W50" s="180"/>
      <c r="X50" s="180"/>
      <c r="Y50" s="180"/>
      <c r="Z50" s="180"/>
      <c r="AA50" s="180"/>
      <c r="AB50" s="180"/>
      <c r="AC50" s="180"/>
      <c r="AD50" s="180"/>
      <c r="AE50" s="180"/>
      <c r="AF50" s="180"/>
    </row>
    <row r="51" spans="1:32" x14ac:dyDescent="0.2">
      <c r="A51" s="96"/>
      <c r="B51" s="104" t="s">
        <v>621</v>
      </c>
      <c r="C51" s="96"/>
      <c r="D51" s="96"/>
      <c r="E51" s="96"/>
      <c r="F51" s="96"/>
      <c r="G51" s="96"/>
      <c r="H51" s="96"/>
      <c r="I51" s="96"/>
      <c r="J51" s="96"/>
      <c r="K51" s="96"/>
      <c r="L51" s="96"/>
      <c r="M51" s="96"/>
      <c r="N51" s="96"/>
      <c r="O51" s="96"/>
      <c r="P51" s="96"/>
      <c r="Q51" s="180"/>
      <c r="R51" s="180"/>
      <c r="S51" s="180"/>
      <c r="T51" s="180"/>
      <c r="U51" s="180"/>
      <c r="V51" s="180"/>
      <c r="W51" s="180"/>
      <c r="X51" s="180"/>
      <c r="Y51" s="180"/>
      <c r="Z51" s="180"/>
      <c r="AA51" s="180"/>
      <c r="AB51" s="180"/>
      <c r="AC51" s="180"/>
      <c r="AD51" s="180"/>
      <c r="AE51" s="180"/>
      <c r="AF51" s="180"/>
    </row>
    <row r="52" spans="1:32" ht="49.5" x14ac:dyDescent="0.2">
      <c r="A52" s="96"/>
      <c r="B52" s="100" t="s">
        <v>622</v>
      </c>
      <c r="C52" s="96"/>
      <c r="D52" s="96"/>
      <c r="E52" s="96"/>
      <c r="F52" s="96"/>
      <c r="G52" s="96"/>
      <c r="H52" s="96"/>
      <c r="I52" s="96"/>
      <c r="J52" s="96"/>
      <c r="K52" s="96"/>
      <c r="L52" s="96"/>
      <c r="M52" s="96"/>
      <c r="N52" s="96"/>
      <c r="O52" s="96"/>
      <c r="P52" s="96"/>
      <c r="Q52" s="180"/>
      <c r="R52" s="180"/>
      <c r="S52" s="180"/>
      <c r="T52" s="180"/>
      <c r="U52" s="180"/>
      <c r="V52" s="180"/>
      <c r="W52" s="180"/>
      <c r="X52" s="180"/>
      <c r="Y52" s="180"/>
      <c r="Z52" s="180"/>
      <c r="AA52" s="180"/>
      <c r="AB52" s="180"/>
      <c r="AC52" s="180"/>
      <c r="AD52" s="180"/>
      <c r="AE52" s="180"/>
      <c r="AF52" s="180"/>
    </row>
    <row r="53" spans="1:32" x14ac:dyDescent="0.2">
      <c r="A53" s="96"/>
      <c r="B53" s="100"/>
      <c r="C53" s="96"/>
      <c r="D53" s="96"/>
      <c r="E53" s="96"/>
      <c r="F53" s="96"/>
      <c r="G53" s="96"/>
      <c r="H53" s="96"/>
      <c r="I53" s="96"/>
      <c r="J53" s="96"/>
      <c r="K53" s="96"/>
      <c r="L53" s="96"/>
      <c r="M53" s="96"/>
      <c r="N53" s="96"/>
      <c r="O53" s="96"/>
      <c r="P53" s="96"/>
      <c r="Q53" s="180"/>
      <c r="R53" s="180"/>
      <c r="S53" s="180"/>
      <c r="T53" s="180"/>
      <c r="U53" s="180"/>
      <c r="V53" s="180"/>
      <c r="W53" s="180"/>
      <c r="X53" s="180"/>
      <c r="Y53" s="180"/>
      <c r="Z53" s="180"/>
      <c r="AA53" s="180"/>
      <c r="AB53" s="180"/>
      <c r="AC53" s="180"/>
      <c r="AD53" s="180"/>
      <c r="AE53" s="180"/>
      <c r="AF53" s="180"/>
    </row>
    <row r="54" spans="1:32" x14ac:dyDescent="0.2">
      <c r="A54" s="96"/>
      <c r="B54" s="100"/>
      <c r="C54" s="96"/>
      <c r="D54" s="96"/>
      <c r="E54" s="96"/>
      <c r="F54" s="96"/>
      <c r="G54" s="96"/>
      <c r="H54" s="96"/>
      <c r="I54" s="96"/>
      <c r="J54" s="96"/>
      <c r="K54" s="96"/>
      <c r="L54" s="96"/>
      <c r="M54" s="96"/>
      <c r="N54" s="96"/>
      <c r="O54" s="96"/>
      <c r="P54" s="96"/>
      <c r="Q54" s="180"/>
      <c r="R54" s="180"/>
      <c r="S54" s="180"/>
      <c r="T54" s="180"/>
      <c r="U54" s="180"/>
      <c r="V54" s="180"/>
      <c r="W54" s="180"/>
      <c r="X54" s="180"/>
      <c r="Y54" s="180"/>
      <c r="Z54" s="180"/>
      <c r="AA54" s="180"/>
      <c r="AB54" s="180"/>
      <c r="AC54" s="180"/>
      <c r="AD54" s="180"/>
      <c r="AE54" s="180"/>
      <c r="AF54" s="180"/>
    </row>
    <row r="55" spans="1:32" x14ac:dyDescent="0.2">
      <c r="A55" s="96"/>
      <c r="B55" s="104" t="s">
        <v>623</v>
      </c>
      <c r="C55" s="96"/>
      <c r="D55" s="96"/>
      <c r="E55" s="96"/>
      <c r="F55" s="96"/>
      <c r="G55" s="96"/>
      <c r="H55" s="96"/>
      <c r="I55" s="96"/>
      <c r="J55" s="96"/>
      <c r="K55" s="96"/>
      <c r="L55" s="96"/>
      <c r="M55" s="96"/>
      <c r="N55" s="96"/>
      <c r="O55" s="96"/>
      <c r="P55" s="96"/>
      <c r="Q55" s="180"/>
      <c r="R55" s="180"/>
      <c r="S55" s="180"/>
      <c r="T55" s="180"/>
      <c r="U55" s="180"/>
      <c r="V55" s="180"/>
      <c r="W55" s="180"/>
      <c r="X55" s="180"/>
      <c r="Y55" s="180"/>
      <c r="Z55" s="180"/>
      <c r="AA55" s="180"/>
      <c r="AB55" s="180"/>
      <c r="AC55" s="180"/>
      <c r="AD55" s="180"/>
      <c r="AE55" s="180"/>
      <c r="AF55" s="180"/>
    </row>
    <row r="56" spans="1:32" x14ac:dyDescent="0.2">
      <c r="A56" s="96"/>
      <c r="B56" s="100" t="s">
        <v>601</v>
      </c>
      <c r="C56" s="96"/>
      <c r="D56" s="96"/>
      <c r="E56" s="96"/>
      <c r="F56" s="96"/>
      <c r="G56" s="96"/>
      <c r="H56" s="96"/>
      <c r="I56" s="96"/>
      <c r="J56" s="96"/>
      <c r="K56" s="96"/>
      <c r="L56" s="96"/>
      <c r="M56" s="96"/>
      <c r="N56" s="96"/>
      <c r="O56" s="96"/>
      <c r="P56" s="96"/>
      <c r="Q56" s="180"/>
      <c r="R56" s="180"/>
      <c r="S56" s="180"/>
      <c r="T56" s="180"/>
      <c r="U56" s="180"/>
      <c r="V56" s="180"/>
      <c r="W56" s="180"/>
      <c r="X56" s="180"/>
      <c r="Y56" s="180"/>
      <c r="Z56" s="180"/>
      <c r="AA56" s="180"/>
      <c r="AB56" s="180"/>
      <c r="AC56" s="180"/>
      <c r="AD56" s="180"/>
      <c r="AE56" s="180"/>
      <c r="AF56" s="180"/>
    </row>
    <row r="57" spans="1:32" ht="20.25" x14ac:dyDescent="0.2">
      <c r="A57" s="96"/>
      <c r="B57" s="100" t="s">
        <v>624</v>
      </c>
      <c r="C57" s="96"/>
      <c r="D57" s="96"/>
      <c r="E57" s="96"/>
      <c r="F57" s="96"/>
      <c r="G57" s="96"/>
      <c r="H57" s="96"/>
      <c r="I57" s="96"/>
      <c r="J57" s="96"/>
      <c r="K57" s="96"/>
      <c r="L57" s="96"/>
      <c r="M57" s="96"/>
      <c r="N57" s="96"/>
      <c r="O57" s="96"/>
      <c r="P57" s="96"/>
      <c r="Q57" s="180"/>
      <c r="R57" s="180"/>
      <c r="S57" s="180"/>
      <c r="T57" s="180"/>
      <c r="U57" s="180"/>
      <c r="V57" s="180"/>
      <c r="W57" s="180"/>
      <c r="X57" s="180"/>
      <c r="Y57" s="180"/>
      <c r="Z57" s="180"/>
      <c r="AA57" s="180"/>
      <c r="AB57" s="180"/>
      <c r="AC57" s="180"/>
      <c r="AD57" s="180"/>
      <c r="AE57" s="180"/>
      <c r="AF57" s="180"/>
    </row>
    <row r="58" spans="1:32" x14ac:dyDescent="0.2">
      <c r="A58" s="96"/>
      <c r="B58" s="100" t="s">
        <v>625</v>
      </c>
      <c r="C58" s="96"/>
      <c r="D58" s="96"/>
      <c r="E58" s="96"/>
      <c r="F58" s="96"/>
      <c r="G58" s="96"/>
      <c r="H58" s="96"/>
      <c r="I58" s="96"/>
      <c r="J58" s="96"/>
      <c r="K58" s="96"/>
      <c r="L58" s="96"/>
      <c r="M58" s="96"/>
      <c r="N58" s="96"/>
      <c r="O58" s="96"/>
      <c r="P58" s="96"/>
      <c r="Q58" s="180"/>
      <c r="R58" s="180"/>
      <c r="S58" s="180"/>
      <c r="T58" s="180"/>
      <c r="U58" s="180"/>
      <c r="V58" s="180"/>
      <c r="W58" s="180"/>
      <c r="X58" s="180"/>
      <c r="Y58" s="180"/>
      <c r="Z58" s="180"/>
      <c r="AA58" s="180"/>
      <c r="AB58" s="180"/>
      <c r="AC58" s="180"/>
      <c r="AD58" s="180"/>
      <c r="AE58" s="180"/>
      <c r="AF58" s="180"/>
    </row>
    <row r="59" spans="1:32" ht="20.25" x14ac:dyDescent="0.2">
      <c r="A59" s="96"/>
      <c r="B59" s="100" t="s">
        <v>626</v>
      </c>
      <c r="C59" s="96"/>
      <c r="D59" s="96"/>
      <c r="E59" s="96"/>
      <c r="F59" s="96"/>
      <c r="G59" s="96"/>
      <c r="H59" s="96"/>
      <c r="I59" s="96"/>
      <c r="J59" s="96"/>
      <c r="K59" s="96"/>
      <c r="L59" s="96"/>
      <c r="M59" s="96"/>
      <c r="N59" s="96"/>
      <c r="O59" s="96"/>
      <c r="P59" s="96"/>
      <c r="Q59" s="180"/>
      <c r="R59" s="180"/>
      <c r="S59" s="180"/>
      <c r="T59" s="180"/>
      <c r="U59" s="180"/>
      <c r="V59" s="180"/>
      <c r="W59" s="180"/>
      <c r="X59" s="180"/>
      <c r="Y59" s="180"/>
      <c r="Z59" s="180"/>
      <c r="AA59" s="180"/>
      <c r="AB59" s="180"/>
      <c r="AC59" s="180"/>
      <c r="AD59" s="180"/>
      <c r="AE59" s="180"/>
      <c r="AF59" s="180"/>
    </row>
    <row r="60" spans="1:32" x14ac:dyDescent="0.2">
      <c r="A60" s="96"/>
      <c r="B60" s="100" t="s">
        <v>589</v>
      </c>
      <c r="C60" s="96"/>
      <c r="D60" s="96"/>
      <c r="E60" s="96"/>
      <c r="F60" s="96"/>
      <c r="G60" s="96"/>
      <c r="H60" s="96"/>
      <c r="I60" s="96"/>
      <c r="J60" s="96"/>
      <c r="K60" s="96"/>
      <c r="L60" s="96"/>
      <c r="M60" s="96"/>
      <c r="N60" s="96"/>
      <c r="O60" s="96"/>
      <c r="P60" s="96"/>
      <c r="Q60" s="180"/>
      <c r="R60" s="180"/>
      <c r="S60" s="180"/>
      <c r="T60" s="180"/>
      <c r="U60" s="180"/>
      <c r="V60" s="180"/>
      <c r="W60" s="180"/>
      <c r="X60" s="180"/>
      <c r="Y60" s="180"/>
      <c r="Z60" s="180"/>
      <c r="AA60" s="180"/>
      <c r="AB60" s="180"/>
      <c r="AC60" s="180"/>
      <c r="AD60" s="180"/>
      <c r="AE60" s="180"/>
      <c r="AF60" s="180"/>
    </row>
    <row r="61" spans="1:32" ht="20.25" x14ac:dyDescent="0.2">
      <c r="A61" s="96"/>
      <c r="B61" s="100" t="s">
        <v>627</v>
      </c>
      <c r="C61" s="96"/>
      <c r="D61" s="96"/>
      <c r="E61" s="96"/>
      <c r="F61" s="96"/>
      <c r="G61" s="96"/>
      <c r="H61" s="96"/>
      <c r="I61" s="96"/>
      <c r="J61" s="96"/>
      <c r="K61" s="96"/>
      <c r="L61" s="96"/>
      <c r="M61" s="96"/>
      <c r="N61" s="96"/>
      <c r="O61" s="96"/>
      <c r="P61" s="96"/>
      <c r="Q61" s="180"/>
      <c r="R61" s="180"/>
      <c r="S61" s="180"/>
      <c r="T61" s="180"/>
      <c r="U61" s="180"/>
      <c r="V61" s="180"/>
      <c r="W61" s="180"/>
      <c r="X61" s="180"/>
      <c r="Y61" s="180"/>
      <c r="Z61" s="180"/>
      <c r="AA61" s="180"/>
      <c r="AB61" s="180"/>
      <c r="AC61" s="180"/>
      <c r="AD61" s="180"/>
      <c r="AE61" s="180"/>
      <c r="AF61" s="180"/>
    </row>
    <row r="62" spans="1:32" x14ac:dyDescent="0.2">
      <c r="A62" s="96"/>
      <c r="B62" s="104" t="s">
        <v>628</v>
      </c>
      <c r="C62" s="96"/>
      <c r="D62" s="96"/>
      <c r="E62" s="96"/>
      <c r="F62" s="96"/>
      <c r="G62" s="96"/>
      <c r="H62" s="96"/>
      <c r="I62" s="96"/>
      <c r="J62" s="96"/>
      <c r="K62" s="96"/>
      <c r="L62" s="96"/>
      <c r="M62" s="96"/>
      <c r="N62" s="96"/>
      <c r="O62" s="96"/>
      <c r="P62" s="96"/>
      <c r="Q62" s="180"/>
      <c r="R62" s="180"/>
      <c r="S62" s="180"/>
      <c r="T62" s="180"/>
      <c r="U62" s="180"/>
      <c r="V62" s="180"/>
      <c r="W62" s="180"/>
      <c r="X62" s="180"/>
      <c r="Y62" s="180"/>
      <c r="Z62" s="180"/>
      <c r="AA62" s="180"/>
      <c r="AB62" s="180"/>
      <c r="AC62" s="180"/>
      <c r="AD62" s="180"/>
      <c r="AE62" s="180"/>
      <c r="AF62" s="180"/>
    </row>
    <row r="63" spans="1:32" ht="39.75" x14ac:dyDescent="0.2">
      <c r="A63" s="96"/>
      <c r="B63" s="100" t="s">
        <v>629</v>
      </c>
      <c r="C63" s="96"/>
      <c r="D63" s="96"/>
      <c r="E63" s="96"/>
      <c r="F63" s="96"/>
      <c r="G63" s="96"/>
      <c r="H63" s="96"/>
      <c r="I63" s="96"/>
      <c r="J63" s="96"/>
      <c r="K63" s="96"/>
      <c r="L63" s="96"/>
      <c r="M63" s="96"/>
      <c r="N63" s="96"/>
      <c r="O63" s="96"/>
      <c r="P63" s="96"/>
      <c r="Q63" s="180"/>
      <c r="R63" s="180"/>
      <c r="S63" s="180"/>
      <c r="T63" s="180"/>
      <c r="U63" s="180"/>
      <c r="V63" s="180"/>
      <c r="W63" s="180"/>
      <c r="X63" s="180"/>
      <c r="Y63" s="180"/>
      <c r="Z63" s="180"/>
      <c r="AA63" s="180"/>
      <c r="AB63" s="180"/>
      <c r="AC63" s="180"/>
      <c r="AD63" s="180"/>
      <c r="AE63" s="180"/>
      <c r="AF63" s="180"/>
    </row>
    <row r="64" spans="1:32" x14ac:dyDescent="0.2">
      <c r="A64" s="96"/>
      <c r="B64" s="104" t="s">
        <v>630</v>
      </c>
      <c r="C64" s="96"/>
      <c r="D64" s="96"/>
      <c r="E64" s="96"/>
      <c r="F64" s="96"/>
      <c r="G64" s="96"/>
      <c r="H64" s="96"/>
      <c r="I64" s="96"/>
      <c r="J64" s="96"/>
      <c r="K64" s="96"/>
      <c r="L64" s="96"/>
      <c r="M64" s="96"/>
      <c r="N64" s="96"/>
      <c r="O64" s="96"/>
      <c r="P64" s="96"/>
      <c r="Q64" s="180"/>
      <c r="R64" s="180"/>
      <c r="S64" s="180"/>
      <c r="T64" s="180"/>
      <c r="U64" s="180"/>
      <c r="V64" s="180"/>
      <c r="W64" s="180"/>
      <c r="X64" s="180"/>
      <c r="Y64" s="180"/>
      <c r="Z64" s="180"/>
      <c r="AA64" s="180"/>
      <c r="AB64" s="180"/>
      <c r="AC64" s="180"/>
      <c r="AD64" s="180"/>
      <c r="AE64" s="180"/>
      <c r="AF64" s="180"/>
    </row>
    <row r="65" spans="1:32" x14ac:dyDescent="0.2">
      <c r="A65" s="96"/>
      <c r="B65" s="101" t="s">
        <v>601</v>
      </c>
      <c r="C65" s="96"/>
      <c r="D65" s="96"/>
      <c r="E65" s="96"/>
      <c r="F65" s="96"/>
      <c r="G65" s="96"/>
      <c r="H65" s="96"/>
      <c r="I65" s="96"/>
      <c r="J65" s="96"/>
      <c r="K65" s="96"/>
      <c r="L65" s="96"/>
      <c r="M65" s="96"/>
      <c r="N65" s="96"/>
      <c r="O65" s="96"/>
      <c r="P65" s="96"/>
      <c r="Q65" s="180"/>
      <c r="R65" s="180"/>
      <c r="S65" s="180"/>
      <c r="T65" s="180"/>
      <c r="U65" s="180"/>
      <c r="V65" s="180"/>
      <c r="W65" s="180"/>
      <c r="X65" s="180"/>
      <c r="Y65" s="180"/>
      <c r="Z65" s="180"/>
      <c r="AA65" s="180"/>
      <c r="AB65" s="180"/>
      <c r="AC65" s="180"/>
      <c r="AD65" s="180"/>
      <c r="AE65" s="180"/>
      <c r="AF65" s="180"/>
    </row>
    <row r="66" spans="1:32" x14ac:dyDescent="0.2">
      <c r="A66" s="96"/>
      <c r="B66" s="101" t="s">
        <v>631</v>
      </c>
      <c r="C66" s="96"/>
      <c r="D66" s="96"/>
      <c r="E66" s="96"/>
      <c r="F66" s="96"/>
      <c r="G66" s="96"/>
      <c r="H66" s="96"/>
      <c r="I66" s="96"/>
      <c r="J66" s="96"/>
      <c r="K66" s="96"/>
      <c r="L66" s="96"/>
      <c r="M66" s="96"/>
      <c r="N66" s="96"/>
      <c r="O66" s="96"/>
      <c r="P66" s="96"/>
      <c r="Q66" s="180"/>
      <c r="R66" s="180"/>
      <c r="S66" s="180"/>
      <c r="T66" s="180"/>
      <c r="U66" s="180"/>
      <c r="V66" s="180"/>
      <c r="W66" s="180"/>
      <c r="X66" s="180"/>
      <c r="Y66" s="180"/>
      <c r="Z66" s="180"/>
      <c r="AA66" s="180"/>
      <c r="AB66" s="180"/>
      <c r="AC66" s="180"/>
      <c r="AD66" s="180"/>
      <c r="AE66" s="180"/>
      <c r="AF66" s="180"/>
    </row>
    <row r="67" spans="1:32" x14ac:dyDescent="0.2">
      <c r="A67" s="96"/>
      <c r="B67" s="101" t="s">
        <v>632</v>
      </c>
      <c r="C67" s="96"/>
      <c r="D67" s="96"/>
      <c r="E67" s="96"/>
      <c r="F67" s="96"/>
      <c r="G67" s="96"/>
      <c r="H67" s="96"/>
      <c r="I67" s="96"/>
      <c r="J67" s="96"/>
      <c r="K67" s="96"/>
      <c r="L67" s="96"/>
      <c r="M67" s="96"/>
      <c r="N67" s="96"/>
      <c r="O67" s="96"/>
      <c r="P67" s="96"/>
      <c r="Q67" s="180"/>
      <c r="R67" s="180"/>
      <c r="S67" s="180"/>
      <c r="T67" s="180"/>
      <c r="U67" s="180"/>
      <c r="V67" s="180"/>
      <c r="W67" s="180"/>
      <c r="X67" s="180"/>
      <c r="Y67" s="180"/>
      <c r="Z67" s="180"/>
      <c r="AA67" s="180"/>
      <c r="AB67" s="180"/>
      <c r="AC67" s="180"/>
      <c r="AD67" s="180"/>
      <c r="AE67" s="180"/>
      <c r="AF67" s="180"/>
    </row>
    <row r="68" spans="1:32" x14ac:dyDescent="0.2">
      <c r="A68" s="96"/>
      <c r="B68" s="101" t="s">
        <v>589</v>
      </c>
      <c r="C68" s="96"/>
      <c r="D68" s="96"/>
      <c r="E68" s="96"/>
      <c r="F68" s="96"/>
      <c r="G68" s="96"/>
      <c r="H68" s="96"/>
      <c r="I68" s="96"/>
      <c r="J68" s="96"/>
      <c r="K68" s="96"/>
      <c r="L68" s="96"/>
      <c r="M68" s="96"/>
      <c r="N68" s="96"/>
      <c r="O68" s="96"/>
      <c r="P68" s="96"/>
      <c r="Q68" s="180"/>
      <c r="R68" s="180"/>
      <c r="S68" s="180"/>
      <c r="T68" s="180"/>
      <c r="U68" s="180"/>
      <c r="V68" s="180"/>
      <c r="W68" s="180"/>
      <c r="X68" s="180"/>
      <c r="Y68" s="180"/>
      <c r="Z68" s="180"/>
      <c r="AA68" s="180"/>
      <c r="AB68" s="180"/>
      <c r="AC68" s="180"/>
      <c r="AD68" s="180"/>
      <c r="AE68" s="180"/>
      <c r="AF68" s="180"/>
    </row>
    <row r="69" spans="1:32" x14ac:dyDescent="0.2">
      <c r="A69" s="96"/>
      <c r="B69" s="101" t="s">
        <v>633</v>
      </c>
      <c r="C69" s="96"/>
      <c r="D69" s="96"/>
      <c r="E69" s="96"/>
      <c r="F69" s="96"/>
      <c r="G69" s="96"/>
      <c r="H69" s="96"/>
      <c r="I69" s="96"/>
      <c r="J69" s="96"/>
      <c r="K69" s="96"/>
      <c r="L69" s="96"/>
      <c r="M69" s="96"/>
      <c r="N69" s="96"/>
      <c r="O69" s="96"/>
      <c r="P69" s="96"/>
      <c r="Q69" s="180"/>
      <c r="R69" s="180"/>
      <c r="S69" s="180"/>
      <c r="T69" s="180"/>
      <c r="U69" s="180"/>
      <c r="V69" s="180"/>
      <c r="W69" s="180"/>
      <c r="X69" s="180"/>
      <c r="Y69" s="180"/>
      <c r="Z69" s="180"/>
      <c r="AA69" s="180"/>
      <c r="AB69" s="180"/>
      <c r="AC69" s="180"/>
      <c r="AD69" s="180"/>
      <c r="AE69" s="180"/>
      <c r="AF69" s="180"/>
    </row>
    <row r="70" spans="1:32" x14ac:dyDescent="0.2">
      <c r="A70" s="96"/>
      <c r="B70" s="103" t="s">
        <v>634</v>
      </c>
      <c r="C70" s="96"/>
      <c r="D70" s="96"/>
      <c r="E70" s="96"/>
      <c r="F70" s="96"/>
      <c r="G70" s="96"/>
      <c r="H70" s="96"/>
      <c r="I70" s="96"/>
      <c r="J70" s="96"/>
      <c r="K70" s="96"/>
      <c r="L70" s="96"/>
      <c r="M70" s="96"/>
      <c r="N70" s="96"/>
      <c r="O70" s="96"/>
      <c r="P70" s="96"/>
      <c r="Q70" s="180"/>
      <c r="R70" s="180"/>
      <c r="S70" s="180"/>
      <c r="T70" s="180"/>
      <c r="U70" s="180"/>
      <c r="V70" s="180"/>
      <c r="W70" s="180"/>
      <c r="X70" s="180"/>
      <c r="Y70" s="180"/>
      <c r="Z70" s="180"/>
      <c r="AA70" s="180"/>
      <c r="AB70" s="180"/>
      <c r="AC70" s="180"/>
      <c r="AD70" s="180"/>
      <c r="AE70" s="180"/>
      <c r="AF70" s="180"/>
    </row>
    <row r="71" spans="1:32" x14ac:dyDescent="0.2">
      <c r="A71" s="96"/>
      <c r="B71" s="100" t="s">
        <v>601</v>
      </c>
      <c r="C71" s="96"/>
      <c r="D71" s="96"/>
      <c r="E71" s="96"/>
      <c r="F71" s="96"/>
      <c r="G71" s="96"/>
      <c r="H71" s="96"/>
      <c r="I71" s="96"/>
      <c r="J71" s="96"/>
      <c r="K71" s="96"/>
      <c r="L71" s="96"/>
      <c r="M71" s="96"/>
      <c r="N71" s="96"/>
      <c r="O71" s="96"/>
      <c r="P71" s="96"/>
      <c r="Q71" s="180"/>
      <c r="R71" s="180"/>
      <c r="S71" s="180"/>
      <c r="T71" s="180"/>
      <c r="U71" s="180"/>
      <c r="V71" s="180"/>
      <c r="W71" s="180"/>
      <c r="X71" s="180"/>
      <c r="Y71" s="180"/>
      <c r="Z71" s="180"/>
      <c r="AA71" s="180"/>
      <c r="AB71" s="180"/>
      <c r="AC71" s="180"/>
      <c r="AD71" s="180"/>
      <c r="AE71" s="180"/>
      <c r="AF71" s="180"/>
    </row>
    <row r="72" spans="1:32" ht="20.25" x14ac:dyDescent="0.2">
      <c r="A72" s="96"/>
      <c r="B72" s="100" t="s">
        <v>635</v>
      </c>
      <c r="C72" s="96"/>
      <c r="D72" s="96"/>
      <c r="E72" s="96"/>
      <c r="F72" s="96"/>
      <c r="G72" s="96"/>
      <c r="H72" s="96"/>
      <c r="I72" s="96"/>
      <c r="J72" s="96"/>
      <c r="K72" s="96"/>
      <c r="L72" s="96"/>
      <c r="M72" s="96"/>
      <c r="N72" s="96"/>
      <c r="O72" s="96"/>
      <c r="P72" s="96"/>
      <c r="Q72" s="180"/>
      <c r="R72" s="180"/>
      <c r="S72" s="180"/>
      <c r="T72" s="180"/>
      <c r="U72" s="180"/>
      <c r="V72" s="180"/>
      <c r="W72" s="180"/>
      <c r="X72" s="180"/>
      <c r="Y72" s="180"/>
      <c r="Z72" s="180"/>
      <c r="AA72" s="180"/>
      <c r="AB72" s="180"/>
      <c r="AC72" s="180"/>
      <c r="AD72" s="180"/>
      <c r="AE72" s="180"/>
      <c r="AF72" s="180"/>
    </row>
    <row r="73" spans="1:32" x14ac:dyDescent="0.2">
      <c r="A73" s="96"/>
      <c r="B73" s="100" t="s">
        <v>617</v>
      </c>
      <c r="C73" s="96"/>
      <c r="D73" s="96"/>
      <c r="E73" s="96"/>
      <c r="F73" s="96"/>
      <c r="G73" s="96"/>
      <c r="H73" s="96"/>
      <c r="I73" s="96"/>
      <c r="J73" s="96"/>
      <c r="K73" s="96"/>
      <c r="L73" s="96"/>
      <c r="M73" s="96"/>
      <c r="N73" s="96"/>
      <c r="O73" s="96"/>
      <c r="P73" s="96"/>
      <c r="Q73" s="180"/>
      <c r="R73" s="180"/>
      <c r="S73" s="180"/>
      <c r="T73" s="180"/>
      <c r="U73" s="180"/>
      <c r="V73" s="180"/>
      <c r="W73" s="180"/>
      <c r="X73" s="180"/>
      <c r="Y73" s="180"/>
      <c r="Z73" s="180"/>
      <c r="AA73" s="180"/>
      <c r="AB73" s="180"/>
      <c r="AC73" s="180"/>
      <c r="AD73" s="180"/>
      <c r="AE73" s="180"/>
      <c r="AF73" s="180"/>
    </row>
    <row r="74" spans="1:32" x14ac:dyDescent="0.2">
      <c r="A74" s="96"/>
      <c r="B74" s="100" t="s">
        <v>589</v>
      </c>
      <c r="C74" s="96"/>
      <c r="D74" s="96"/>
      <c r="E74" s="96"/>
      <c r="F74" s="96"/>
      <c r="G74" s="96"/>
      <c r="H74" s="96"/>
      <c r="I74" s="96"/>
      <c r="J74" s="96"/>
      <c r="K74" s="96"/>
      <c r="L74" s="96"/>
      <c r="M74" s="96"/>
      <c r="N74" s="96"/>
      <c r="O74" s="96"/>
      <c r="P74" s="96"/>
      <c r="Q74" s="180"/>
      <c r="R74" s="180"/>
      <c r="S74" s="180"/>
      <c r="T74" s="180"/>
      <c r="U74" s="180"/>
      <c r="V74" s="180"/>
      <c r="W74" s="180"/>
      <c r="X74" s="180"/>
      <c r="Y74" s="180"/>
      <c r="Z74" s="180"/>
      <c r="AA74" s="180"/>
      <c r="AB74" s="180"/>
      <c r="AC74" s="180"/>
      <c r="AD74" s="180"/>
      <c r="AE74" s="180"/>
      <c r="AF74" s="180"/>
    </row>
    <row r="75" spans="1:32" ht="30" x14ac:dyDescent="0.2">
      <c r="A75" s="96"/>
      <c r="B75" s="100" t="s">
        <v>636</v>
      </c>
      <c r="C75" s="96"/>
      <c r="D75" s="96"/>
      <c r="E75" s="96"/>
      <c r="F75" s="96"/>
      <c r="G75" s="96"/>
      <c r="H75" s="96"/>
      <c r="I75" s="96"/>
      <c r="J75" s="96"/>
      <c r="K75" s="96"/>
      <c r="L75" s="96"/>
      <c r="M75" s="96"/>
      <c r="N75" s="96"/>
      <c r="O75" s="96"/>
      <c r="P75" s="96"/>
      <c r="Q75" s="180"/>
      <c r="R75" s="180"/>
      <c r="S75" s="180"/>
      <c r="T75" s="180"/>
      <c r="U75" s="180"/>
      <c r="V75" s="180"/>
      <c r="W75" s="180"/>
      <c r="X75" s="180"/>
      <c r="Y75" s="180"/>
      <c r="Z75" s="180"/>
      <c r="AA75" s="180"/>
      <c r="AB75" s="180"/>
      <c r="AC75" s="180"/>
      <c r="AD75" s="180"/>
      <c r="AE75" s="180"/>
      <c r="AF75" s="180"/>
    </row>
    <row r="76" spans="1:32" x14ac:dyDescent="0.2">
      <c r="A76" s="96"/>
      <c r="B76" s="104" t="s">
        <v>637</v>
      </c>
      <c r="C76" s="96"/>
      <c r="D76" s="96"/>
      <c r="E76" s="96"/>
      <c r="F76" s="96"/>
      <c r="G76" s="96"/>
      <c r="H76" s="96"/>
      <c r="I76" s="96"/>
      <c r="J76" s="96"/>
      <c r="K76" s="96"/>
      <c r="L76" s="96"/>
      <c r="M76" s="96"/>
      <c r="N76" s="96"/>
      <c r="O76" s="96"/>
      <c r="P76" s="96"/>
      <c r="Q76" s="180"/>
      <c r="R76" s="180"/>
      <c r="S76" s="180"/>
      <c r="T76" s="180"/>
      <c r="U76" s="180"/>
      <c r="V76" s="180"/>
      <c r="W76" s="180"/>
      <c r="X76" s="180"/>
      <c r="Y76" s="180"/>
      <c r="Z76" s="180"/>
      <c r="AA76" s="180"/>
      <c r="AB76" s="180"/>
      <c r="AC76" s="180"/>
      <c r="AD76" s="180"/>
      <c r="AE76" s="180"/>
      <c r="AF76" s="180"/>
    </row>
    <row r="77" spans="1:32" ht="39.75" x14ac:dyDescent="0.2">
      <c r="A77" s="96"/>
      <c r="B77" s="100" t="s">
        <v>638</v>
      </c>
      <c r="C77" s="96"/>
      <c r="D77" s="96"/>
      <c r="E77" s="96"/>
      <c r="F77" s="96"/>
      <c r="G77" s="96"/>
      <c r="H77" s="96"/>
      <c r="I77" s="96"/>
      <c r="J77" s="96"/>
      <c r="K77" s="96"/>
      <c r="L77" s="96"/>
      <c r="M77" s="96"/>
      <c r="N77" s="96"/>
      <c r="O77" s="96"/>
      <c r="P77" s="96"/>
      <c r="Q77" s="180"/>
      <c r="R77" s="180"/>
      <c r="S77" s="180"/>
      <c r="T77" s="180"/>
      <c r="U77" s="180"/>
      <c r="V77" s="180"/>
      <c r="W77" s="180"/>
      <c r="X77" s="180"/>
      <c r="Y77" s="180"/>
      <c r="Z77" s="180"/>
      <c r="AA77" s="180"/>
      <c r="AB77" s="180"/>
      <c r="AC77" s="180"/>
      <c r="AD77" s="180"/>
      <c r="AE77" s="180"/>
      <c r="AF77" s="180"/>
    </row>
    <row r="78" spans="1:32" x14ac:dyDescent="0.2">
      <c r="A78" s="96"/>
      <c r="B78" s="103" t="s">
        <v>639</v>
      </c>
      <c r="C78" s="96"/>
      <c r="D78" s="96"/>
      <c r="E78" s="96"/>
      <c r="F78" s="96"/>
      <c r="G78" s="96"/>
      <c r="H78" s="96"/>
      <c r="I78" s="96"/>
      <c r="J78" s="96"/>
      <c r="K78" s="96"/>
      <c r="L78" s="96"/>
      <c r="M78" s="96"/>
      <c r="N78" s="96"/>
      <c r="O78" s="96"/>
      <c r="P78" s="96"/>
      <c r="Q78" s="180"/>
      <c r="R78" s="180"/>
      <c r="S78" s="180"/>
      <c r="T78" s="180"/>
      <c r="U78" s="180"/>
      <c r="V78" s="180"/>
      <c r="W78" s="180"/>
      <c r="X78" s="180"/>
      <c r="Y78" s="180"/>
      <c r="Z78" s="180"/>
      <c r="AA78" s="180"/>
      <c r="AB78" s="180"/>
      <c r="AC78" s="180"/>
      <c r="AD78" s="180"/>
      <c r="AE78" s="180"/>
      <c r="AF78" s="180"/>
    </row>
    <row r="79" spans="1:32" ht="30" x14ac:dyDescent="0.2">
      <c r="A79" s="96"/>
      <c r="B79" s="100" t="s">
        <v>640</v>
      </c>
      <c r="C79" s="96"/>
      <c r="D79" s="96"/>
      <c r="E79" s="96"/>
      <c r="F79" s="96"/>
      <c r="G79" s="96"/>
      <c r="H79" s="96"/>
      <c r="I79" s="96"/>
      <c r="J79" s="96"/>
      <c r="K79" s="96"/>
      <c r="L79" s="96"/>
      <c r="M79" s="96"/>
      <c r="N79" s="96"/>
      <c r="O79" s="96"/>
      <c r="P79" s="96"/>
      <c r="Q79" s="180"/>
      <c r="R79" s="180"/>
      <c r="S79" s="180"/>
      <c r="T79" s="180"/>
      <c r="U79" s="180"/>
      <c r="V79" s="180"/>
      <c r="W79" s="180"/>
      <c r="X79" s="180"/>
      <c r="Y79" s="180"/>
      <c r="Z79" s="180"/>
      <c r="AA79" s="180"/>
      <c r="AB79" s="180"/>
      <c r="AC79" s="180"/>
      <c r="AD79" s="180"/>
      <c r="AE79" s="180"/>
      <c r="AF79" s="180"/>
    </row>
    <row r="80" spans="1:32" x14ac:dyDescent="0.2">
      <c r="A80" s="96"/>
      <c r="B80" s="104" t="s">
        <v>641</v>
      </c>
      <c r="C80" s="96"/>
      <c r="D80" s="96"/>
      <c r="E80" s="96"/>
      <c r="F80" s="96"/>
      <c r="G80" s="96"/>
      <c r="H80" s="96"/>
      <c r="I80" s="96"/>
      <c r="J80" s="96"/>
      <c r="K80" s="96"/>
      <c r="L80" s="96"/>
      <c r="M80" s="96"/>
      <c r="N80" s="96"/>
      <c r="O80" s="96"/>
      <c r="P80" s="96"/>
      <c r="Q80" s="180"/>
      <c r="R80" s="180"/>
      <c r="S80" s="180"/>
      <c r="T80" s="180"/>
      <c r="U80" s="180"/>
      <c r="V80" s="180"/>
      <c r="W80" s="180"/>
      <c r="X80" s="180"/>
      <c r="Y80" s="180"/>
      <c r="Z80" s="180"/>
      <c r="AA80" s="180"/>
      <c r="AB80" s="180"/>
      <c r="AC80" s="180"/>
      <c r="AD80" s="180"/>
      <c r="AE80" s="180"/>
      <c r="AF80" s="180"/>
    </row>
    <row r="81" spans="1:32" ht="20.25" x14ac:dyDescent="0.2">
      <c r="A81" s="96"/>
      <c r="B81" s="100" t="s">
        <v>642</v>
      </c>
      <c r="C81" s="96"/>
      <c r="D81" s="96"/>
      <c r="E81" s="96"/>
      <c r="F81" s="96"/>
      <c r="G81" s="96"/>
      <c r="H81" s="96"/>
      <c r="I81" s="96"/>
      <c r="J81" s="96"/>
      <c r="K81" s="96"/>
      <c r="L81" s="96"/>
      <c r="M81" s="96"/>
      <c r="N81" s="96"/>
      <c r="O81" s="96"/>
      <c r="P81" s="96"/>
      <c r="Q81" s="180"/>
      <c r="R81" s="180"/>
      <c r="S81" s="180"/>
      <c r="T81" s="180"/>
      <c r="U81" s="180"/>
      <c r="V81" s="180"/>
      <c r="W81" s="180"/>
      <c r="X81" s="180"/>
      <c r="Y81" s="180"/>
      <c r="Z81" s="180"/>
      <c r="AA81" s="180"/>
      <c r="AB81" s="180"/>
      <c r="AC81" s="180"/>
      <c r="AD81" s="180"/>
      <c r="AE81" s="180"/>
      <c r="AF81" s="180"/>
    </row>
    <row r="82" spans="1:32" ht="20.25" x14ac:dyDescent="0.2">
      <c r="A82" s="96"/>
      <c r="B82" s="100" t="s">
        <v>643</v>
      </c>
      <c r="C82" s="96"/>
      <c r="D82" s="96"/>
      <c r="E82" s="96"/>
      <c r="F82" s="96"/>
      <c r="G82" s="96"/>
      <c r="H82" s="96"/>
      <c r="I82" s="96"/>
      <c r="J82" s="96"/>
      <c r="K82" s="96"/>
      <c r="L82" s="96"/>
      <c r="M82" s="96"/>
      <c r="N82" s="96"/>
      <c r="O82" s="96"/>
      <c r="P82" s="96"/>
      <c r="Q82" s="180"/>
      <c r="R82" s="180"/>
      <c r="S82" s="180"/>
      <c r="T82" s="180"/>
      <c r="U82" s="180"/>
      <c r="V82" s="180"/>
      <c r="W82" s="180"/>
      <c r="X82" s="180"/>
      <c r="Y82" s="180"/>
      <c r="Z82" s="180"/>
      <c r="AA82" s="180"/>
      <c r="AB82" s="180"/>
      <c r="AC82" s="180"/>
      <c r="AD82" s="180"/>
      <c r="AE82" s="180"/>
      <c r="AF82" s="180"/>
    </row>
    <row r="83" spans="1:32" ht="20.25" x14ac:dyDescent="0.2">
      <c r="A83" s="96"/>
      <c r="B83" s="100" t="s">
        <v>644</v>
      </c>
      <c r="C83" s="96"/>
      <c r="D83" s="96"/>
      <c r="E83" s="96"/>
      <c r="F83" s="96"/>
      <c r="G83" s="96"/>
      <c r="H83" s="96"/>
      <c r="I83" s="96"/>
      <c r="J83" s="96"/>
      <c r="K83" s="96"/>
      <c r="L83" s="96"/>
      <c r="M83" s="96"/>
      <c r="N83" s="96"/>
      <c r="O83" s="96"/>
      <c r="P83" s="96"/>
      <c r="Q83" s="180"/>
      <c r="R83" s="180"/>
      <c r="S83" s="180"/>
      <c r="T83" s="180"/>
      <c r="U83" s="180"/>
      <c r="V83" s="180"/>
      <c r="W83" s="180"/>
      <c r="X83" s="180"/>
      <c r="Y83" s="180"/>
      <c r="Z83" s="180"/>
      <c r="AA83" s="180"/>
      <c r="AB83" s="180"/>
      <c r="AC83" s="180"/>
      <c r="AD83" s="180"/>
      <c r="AE83" s="180"/>
      <c r="AF83" s="180"/>
    </row>
    <row r="84" spans="1:32" x14ac:dyDescent="0.2">
      <c r="A84" s="96"/>
      <c r="B84" s="96"/>
      <c r="C84" s="96"/>
      <c r="D84" s="96"/>
      <c r="E84" s="96"/>
      <c r="F84" s="96"/>
      <c r="G84" s="96"/>
      <c r="H84" s="96"/>
      <c r="I84" s="96"/>
      <c r="J84" s="96"/>
      <c r="K84" s="96"/>
      <c r="L84" s="96"/>
      <c r="M84" s="96"/>
      <c r="N84" s="96"/>
      <c r="O84" s="96"/>
      <c r="P84" s="96"/>
      <c r="Q84" s="180"/>
      <c r="R84" s="180"/>
      <c r="S84" s="180"/>
      <c r="T84" s="180"/>
      <c r="U84" s="180"/>
      <c r="V84" s="180"/>
      <c r="W84" s="180"/>
      <c r="X84" s="180"/>
      <c r="Y84" s="180"/>
      <c r="Z84" s="180"/>
      <c r="AA84" s="180"/>
      <c r="AB84" s="180"/>
      <c r="AC84" s="180"/>
      <c r="AD84" s="180"/>
      <c r="AE84" s="180"/>
      <c r="AF84" s="180"/>
    </row>
    <row r="85" spans="1:32" x14ac:dyDescent="0.2">
      <c r="A85" s="96"/>
      <c r="B85" s="96"/>
      <c r="C85" s="96"/>
      <c r="D85" s="96"/>
      <c r="E85" s="96"/>
      <c r="F85" s="96"/>
      <c r="G85" s="96"/>
      <c r="H85" s="96"/>
      <c r="I85" s="96"/>
      <c r="J85" s="96"/>
      <c r="K85" s="96"/>
      <c r="L85" s="96"/>
      <c r="M85" s="96"/>
      <c r="N85" s="96"/>
      <c r="O85" s="96"/>
      <c r="P85" s="96"/>
      <c r="Q85" s="180"/>
      <c r="R85" s="180"/>
      <c r="S85" s="180"/>
      <c r="T85" s="180"/>
      <c r="U85" s="180"/>
      <c r="V85" s="180"/>
      <c r="W85" s="180"/>
      <c r="X85" s="180"/>
      <c r="Y85" s="180"/>
      <c r="Z85" s="180"/>
      <c r="AA85" s="180"/>
      <c r="AB85" s="180"/>
      <c r="AC85" s="180"/>
      <c r="AD85" s="180"/>
      <c r="AE85" s="180"/>
      <c r="AF85" s="180"/>
    </row>
    <row r="86" spans="1:32" x14ac:dyDescent="0.2">
      <c r="A86" s="96"/>
      <c r="B86" s="96"/>
      <c r="C86" s="96"/>
      <c r="D86" s="96"/>
      <c r="E86" s="96"/>
      <c r="F86" s="96"/>
      <c r="G86" s="96"/>
      <c r="H86" s="96"/>
      <c r="I86" s="96"/>
      <c r="J86" s="96"/>
      <c r="K86" s="96"/>
      <c r="L86" s="96"/>
      <c r="M86" s="96"/>
      <c r="N86" s="96"/>
      <c r="O86" s="96"/>
      <c r="P86" s="96"/>
      <c r="Q86" s="180"/>
      <c r="R86" s="180"/>
      <c r="S86" s="180"/>
      <c r="T86" s="180"/>
      <c r="U86" s="180"/>
      <c r="V86" s="180"/>
      <c r="W86" s="180"/>
      <c r="X86" s="180"/>
      <c r="Y86" s="180"/>
      <c r="Z86" s="180"/>
      <c r="AA86" s="180"/>
      <c r="AB86" s="180"/>
      <c r="AC86" s="180"/>
      <c r="AD86" s="180"/>
      <c r="AE86" s="180"/>
      <c r="AF86" s="180"/>
    </row>
    <row r="87" spans="1:32" x14ac:dyDescent="0.2">
      <c r="A87" s="96"/>
      <c r="B87" s="96"/>
      <c r="C87" s="96"/>
      <c r="D87" s="96"/>
      <c r="E87" s="96"/>
      <c r="F87" s="96"/>
      <c r="G87" s="96"/>
      <c r="H87" s="96"/>
      <c r="I87" s="96"/>
      <c r="J87" s="96"/>
      <c r="K87" s="96"/>
      <c r="L87" s="96"/>
      <c r="M87" s="96"/>
      <c r="N87" s="96"/>
      <c r="O87" s="96"/>
      <c r="P87" s="96"/>
      <c r="Q87" s="180"/>
      <c r="R87" s="180"/>
      <c r="S87" s="180"/>
      <c r="T87" s="180"/>
      <c r="U87" s="180"/>
      <c r="V87" s="180"/>
      <c r="W87" s="180"/>
      <c r="X87" s="180"/>
      <c r="Y87" s="180"/>
      <c r="Z87" s="180"/>
      <c r="AA87" s="180"/>
      <c r="AB87" s="180"/>
      <c r="AC87" s="180"/>
      <c r="AD87" s="180"/>
      <c r="AE87" s="180"/>
      <c r="AF87" s="180"/>
    </row>
    <row r="88" spans="1:32" x14ac:dyDescent="0.2">
      <c r="A88" s="96"/>
      <c r="B88" s="96"/>
      <c r="C88" s="96"/>
      <c r="D88" s="96"/>
      <c r="E88" s="96"/>
      <c r="F88" s="96"/>
      <c r="G88" s="96"/>
      <c r="H88" s="96"/>
      <c r="I88" s="96"/>
      <c r="J88" s="96"/>
      <c r="K88" s="96"/>
      <c r="L88" s="96"/>
      <c r="M88" s="96"/>
      <c r="N88" s="96"/>
      <c r="O88" s="96"/>
      <c r="P88" s="96"/>
      <c r="Q88" s="180"/>
      <c r="R88" s="180"/>
      <c r="S88" s="180"/>
      <c r="T88" s="180"/>
      <c r="U88" s="180"/>
      <c r="V88" s="180"/>
      <c r="W88" s="180"/>
      <c r="X88" s="180"/>
      <c r="Y88" s="180"/>
      <c r="Z88" s="180"/>
      <c r="AA88" s="180"/>
      <c r="AB88" s="180"/>
      <c r="AC88" s="180"/>
      <c r="AD88" s="180"/>
      <c r="AE88" s="180"/>
      <c r="AF88" s="180"/>
    </row>
    <row r="89" spans="1:32" x14ac:dyDescent="0.2">
      <c r="A89" s="96"/>
      <c r="B89" s="96"/>
      <c r="C89" s="96"/>
      <c r="D89" s="96"/>
      <c r="E89" s="96"/>
      <c r="F89" s="96"/>
      <c r="G89" s="96"/>
      <c r="H89" s="96"/>
      <c r="I89" s="96"/>
      <c r="J89" s="96"/>
      <c r="K89" s="96"/>
      <c r="L89" s="96"/>
      <c r="M89" s="96"/>
      <c r="N89" s="96"/>
      <c r="O89" s="96"/>
      <c r="P89" s="96"/>
      <c r="Q89" s="180"/>
      <c r="R89" s="180"/>
      <c r="S89" s="180"/>
      <c r="T89" s="180"/>
      <c r="U89" s="180"/>
      <c r="V89" s="180"/>
      <c r="W89" s="180"/>
      <c r="X89" s="180"/>
      <c r="Y89" s="180"/>
      <c r="Z89" s="180"/>
      <c r="AA89" s="180"/>
      <c r="AB89" s="180"/>
      <c r="AC89" s="180"/>
      <c r="AD89" s="180"/>
      <c r="AE89" s="180"/>
      <c r="AF89" s="180"/>
    </row>
    <row r="90" spans="1:32" x14ac:dyDescent="0.2">
      <c r="A90" s="96"/>
      <c r="B90" s="96"/>
      <c r="C90" s="96"/>
      <c r="D90" s="96"/>
      <c r="E90" s="96"/>
      <c r="F90" s="96"/>
      <c r="G90" s="96"/>
      <c r="H90" s="96"/>
      <c r="I90" s="96"/>
      <c r="J90" s="96"/>
      <c r="K90" s="96"/>
      <c r="L90" s="96"/>
      <c r="M90" s="96"/>
      <c r="N90" s="96"/>
      <c r="O90" s="96"/>
      <c r="P90" s="96"/>
      <c r="Q90" s="180"/>
      <c r="R90" s="180"/>
      <c r="S90" s="180"/>
      <c r="T90" s="180"/>
      <c r="U90" s="180"/>
      <c r="V90" s="180"/>
      <c r="W90" s="180"/>
      <c r="X90" s="180"/>
      <c r="Y90" s="180"/>
      <c r="Z90" s="180"/>
      <c r="AA90" s="180"/>
      <c r="AB90" s="180"/>
      <c r="AC90" s="180"/>
      <c r="AD90" s="180"/>
      <c r="AE90" s="180"/>
      <c r="AF90" s="180"/>
    </row>
    <row r="91" spans="1:32" x14ac:dyDescent="0.2">
      <c r="A91" s="96"/>
      <c r="B91" s="96"/>
      <c r="C91" s="96"/>
      <c r="D91" s="96"/>
      <c r="E91" s="96"/>
      <c r="F91" s="96"/>
      <c r="G91" s="96"/>
      <c r="H91" s="96"/>
      <c r="I91" s="96"/>
      <c r="J91" s="96"/>
      <c r="K91" s="96"/>
      <c r="L91" s="96"/>
      <c r="M91" s="96"/>
      <c r="N91" s="96"/>
      <c r="O91" s="96"/>
      <c r="P91" s="96"/>
      <c r="Q91" s="180"/>
      <c r="R91" s="180"/>
      <c r="S91" s="180"/>
      <c r="T91" s="180"/>
      <c r="U91" s="180"/>
      <c r="V91" s="180"/>
      <c r="W91" s="180"/>
      <c r="X91" s="180"/>
      <c r="Y91" s="180"/>
      <c r="Z91" s="180"/>
      <c r="AA91" s="180"/>
      <c r="AB91" s="180"/>
      <c r="AC91" s="180"/>
      <c r="AD91" s="180"/>
      <c r="AE91" s="180"/>
      <c r="AF91" s="180"/>
    </row>
    <row r="92" spans="1:32" x14ac:dyDescent="0.2">
      <c r="A92" s="96"/>
      <c r="B92" s="96"/>
      <c r="C92" s="96"/>
      <c r="D92" s="96"/>
      <c r="E92" s="96"/>
      <c r="F92" s="96"/>
      <c r="G92" s="96"/>
      <c r="H92" s="96"/>
      <c r="I92" s="96"/>
      <c r="J92" s="96"/>
      <c r="K92" s="96"/>
      <c r="L92" s="96"/>
      <c r="M92" s="96"/>
      <c r="N92" s="96"/>
      <c r="O92" s="96"/>
      <c r="P92" s="96"/>
      <c r="Q92" s="180"/>
      <c r="R92" s="180"/>
      <c r="S92" s="180"/>
      <c r="T92" s="180"/>
      <c r="U92" s="180"/>
      <c r="V92" s="180"/>
      <c r="W92" s="180"/>
      <c r="X92" s="180"/>
      <c r="Y92" s="180"/>
      <c r="Z92" s="180"/>
      <c r="AA92" s="180"/>
      <c r="AB92" s="180"/>
      <c r="AC92" s="180"/>
      <c r="AD92" s="180"/>
      <c r="AE92" s="180"/>
      <c r="AF92" s="180"/>
    </row>
    <row r="93" spans="1:32" x14ac:dyDescent="0.2">
      <c r="A93" s="96"/>
      <c r="B93" s="96"/>
      <c r="C93" s="96"/>
      <c r="D93" s="96"/>
      <c r="E93" s="96"/>
      <c r="F93" s="96"/>
      <c r="G93" s="96"/>
      <c r="H93" s="96"/>
      <c r="I93" s="96"/>
      <c r="J93" s="96"/>
      <c r="K93" s="96"/>
      <c r="L93" s="96"/>
      <c r="M93" s="96"/>
      <c r="N93" s="96"/>
      <c r="O93" s="96"/>
      <c r="P93" s="96"/>
      <c r="Q93" s="180"/>
      <c r="R93" s="180"/>
      <c r="S93" s="180"/>
      <c r="T93" s="180"/>
      <c r="U93" s="180"/>
      <c r="V93" s="180"/>
      <c r="W93" s="180"/>
      <c r="X93" s="180"/>
      <c r="Y93" s="180"/>
      <c r="Z93" s="180"/>
      <c r="AA93" s="180"/>
      <c r="AB93" s="180"/>
      <c r="AC93" s="180"/>
      <c r="AD93" s="180"/>
      <c r="AE93" s="180"/>
      <c r="AF93" s="180"/>
    </row>
    <row r="94" spans="1:32" x14ac:dyDescent="0.2">
      <c r="A94" s="96"/>
      <c r="B94" s="96"/>
      <c r="C94" s="96"/>
      <c r="D94" s="96"/>
      <c r="E94" s="96"/>
      <c r="F94" s="96"/>
      <c r="G94" s="96"/>
      <c r="H94" s="96"/>
      <c r="I94" s="96"/>
      <c r="J94" s="96"/>
      <c r="K94" s="96"/>
      <c r="L94" s="96"/>
      <c r="M94" s="96"/>
      <c r="N94" s="96"/>
      <c r="O94" s="96"/>
      <c r="P94" s="96"/>
      <c r="Q94" s="180"/>
      <c r="R94" s="180"/>
      <c r="S94" s="180"/>
      <c r="T94" s="180"/>
      <c r="U94" s="180"/>
      <c r="V94" s="180"/>
      <c r="W94" s="180"/>
      <c r="X94" s="180"/>
      <c r="Y94" s="180"/>
      <c r="Z94" s="180"/>
      <c r="AA94" s="180"/>
      <c r="AB94" s="180"/>
      <c r="AC94" s="180"/>
      <c r="AD94" s="180"/>
      <c r="AE94" s="180"/>
      <c r="AF94" s="180"/>
    </row>
    <row r="95" spans="1:32" x14ac:dyDescent="0.2">
      <c r="A95" s="96"/>
      <c r="B95" s="96"/>
      <c r="C95" s="96"/>
      <c r="D95" s="96"/>
      <c r="E95" s="96"/>
      <c r="F95" s="96"/>
      <c r="G95" s="96"/>
      <c r="H95" s="96"/>
      <c r="I95" s="96"/>
      <c r="J95" s="96"/>
      <c r="K95" s="96"/>
      <c r="L95" s="96"/>
      <c r="M95" s="96"/>
      <c r="N95" s="96"/>
      <c r="O95" s="96"/>
      <c r="P95" s="96"/>
      <c r="Q95" s="180"/>
      <c r="R95" s="180"/>
      <c r="S95" s="180"/>
      <c r="T95" s="180"/>
      <c r="U95" s="180"/>
      <c r="V95" s="180"/>
      <c r="W95" s="180"/>
      <c r="X95" s="180"/>
      <c r="Y95" s="180"/>
      <c r="Z95" s="180"/>
      <c r="AA95" s="180"/>
      <c r="AB95" s="180"/>
      <c r="AC95" s="180"/>
      <c r="AD95" s="180"/>
      <c r="AE95" s="180"/>
      <c r="AF95" s="180"/>
    </row>
    <row r="96" spans="1:32" x14ac:dyDescent="0.2">
      <c r="A96" s="96"/>
      <c r="B96" s="96"/>
      <c r="C96" s="96"/>
      <c r="D96" s="96"/>
      <c r="E96" s="96"/>
      <c r="F96" s="96"/>
      <c r="G96" s="96"/>
      <c r="H96" s="96"/>
      <c r="I96" s="96"/>
      <c r="J96" s="96"/>
      <c r="K96" s="96"/>
      <c r="L96" s="96"/>
      <c r="M96" s="96"/>
      <c r="N96" s="96"/>
      <c r="O96" s="96"/>
      <c r="P96" s="96"/>
      <c r="Q96" s="180"/>
      <c r="R96" s="180"/>
      <c r="S96" s="180"/>
      <c r="T96" s="180"/>
      <c r="U96" s="180"/>
      <c r="V96" s="180"/>
      <c r="W96" s="180"/>
      <c r="X96" s="180"/>
      <c r="Y96" s="180"/>
      <c r="Z96" s="180"/>
      <c r="AA96" s="180"/>
      <c r="AB96" s="180"/>
      <c r="AC96" s="180"/>
      <c r="AD96" s="180"/>
      <c r="AE96" s="180"/>
      <c r="AF96" s="180"/>
    </row>
    <row r="97" spans="1:32" x14ac:dyDescent="0.2">
      <c r="A97" s="96"/>
      <c r="B97" s="96"/>
      <c r="C97" s="96"/>
      <c r="D97" s="96"/>
      <c r="E97" s="96"/>
      <c r="F97" s="96"/>
      <c r="G97" s="96"/>
      <c r="H97" s="96"/>
      <c r="I97" s="96"/>
      <c r="J97" s="96"/>
      <c r="K97" s="96"/>
      <c r="L97" s="96"/>
      <c r="M97" s="96"/>
      <c r="N97" s="96"/>
      <c r="O97" s="96"/>
      <c r="P97" s="96"/>
      <c r="Q97" s="180"/>
      <c r="R97" s="180"/>
      <c r="S97" s="180"/>
      <c r="T97" s="180"/>
      <c r="U97" s="180"/>
      <c r="V97" s="180"/>
      <c r="W97" s="180"/>
      <c r="X97" s="180"/>
      <c r="Y97" s="180"/>
      <c r="Z97" s="180"/>
      <c r="AA97" s="180"/>
      <c r="AB97" s="180"/>
      <c r="AC97" s="180"/>
      <c r="AD97" s="180"/>
      <c r="AE97" s="180"/>
      <c r="AF97" s="180"/>
    </row>
    <row r="98" spans="1:32" x14ac:dyDescent="0.2">
      <c r="A98" s="96"/>
      <c r="B98" s="96"/>
      <c r="C98" s="96"/>
      <c r="D98" s="96"/>
      <c r="E98" s="96"/>
      <c r="F98" s="96"/>
      <c r="G98" s="96"/>
      <c r="H98" s="96"/>
      <c r="I98" s="96"/>
      <c r="J98" s="96"/>
      <c r="K98" s="96"/>
      <c r="L98" s="96"/>
      <c r="M98" s="96"/>
      <c r="N98" s="96"/>
      <c r="O98" s="96"/>
      <c r="P98" s="96"/>
      <c r="Q98" s="180"/>
      <c r="R98" s="180"/>
      <c r="S98" s="180"/>
      <c r="T98" s="180"/>
      <c r="U98" s="180"/>
      <c r="V98" s="180"/>
      <c r="W98" s="180"/>
      <c r="X98" s="180"/>
      <c r="Y98" s="180"/>
      <c r="Z98" s="180"/>
      <c r="AA98" s="180"/>
      <c r="AB98" s="180"/>
      <c r="AC98" s="180"/>
      <c r="AD98" s="180"/>
      <c r="AE98" s="180"/>
      <c r="AF98" s="180"/>
    </row>
    <row r="99" spans="1:32" x14ac:dyDescent="0.2">
      <c r="A99" s="96"/>
      <c r="B99" s="96"/>
      <c r="C99" s="96"/>
      <c r="D99" s="96"/>
      <c r="E99" s="96"/>
      <c r="F99" s="96"/>
      <c r="G99" s="96"/>
      <c r="H99" s="96"/>
      <c r="I99" s="96"/>
      <c r="J99" s="96"/>
      <c r="K99" s="96"/>
      <c r="L99" s="96"/>
      <c r="M99" s="96"/>
      <c r="N99" s="96"/>
      <c r="O99" s="96"/>
      <c r="P99" s="96"/>
      <c r="Q99" s="180"/>
      <c r="R99" s="180"/>
      <c r="S99" s="180"/>
      <c r="T99" s="180"/>
      <c r="U99" s="180"/>
      <c r="V99" s="180"/>
      <c r="W99" s="180"/>
      <c r="X99" s="180"/>
      <c r="Y99" s="180"/>
      <c r="Z99" s="180"/>
      <c r="AA99" s="180"/>
      <c r="AB99" s="180"/>
      <c r="AC99" s="180"/>
      <c r="AD99" s="180"/>
      <c r="AE99" s="180"/>
      <c r="AF99" s="180"/>
    </row>
    <row r="100" spans="1:32" x14ac:dyDescent="0.2">
      <c r="A100" s="96"/>
      <c r="B100" s="96"/>
      <c r="C100" s="96"/>
      <c r="D100" s="96"/>
      <c r="E100" s="96"/>
      <c r="F100" s="96"/>
      <c r="G100" s="96"/>
      <c r="H100" s="96"/>
      <c r="I100" s="96"/>
      <c r="J100" s="96"/>
      <c r="K100" s="96"/>
      <c r="L100" s="96"/>
      <c r="M100" s="96"/>
      <c r="N100" s="96"/>
      <c r="O100" s="96"/>
      <c r="P100" s="96"/>
      <c r="Q100" s="180"/>
      <c r="R100" s="180"/>
      <c r="S100" s="180"/>
      <c r="T100" s="180"/>
      <c r="U100" s="180"/>
      <c r="V100" s="180"/>
      <c r="W100" s="180"/>
      <c r="X100" s="180"/>
      <c r="Y100" s="180"/>
      <c r="Z100" s="180"/>
      <c r="AA100" s="180"/>
      <c r="AB100" s="180"/>
      <c r="AC100" s="180"/>
      <c r="AD100" s="180"/>
      <c r="AE100" s="180"/>
      <c r="AF100" s="180"/>
    </row>
    <row r="101" spans="1:32" x14ac:dyDescent="0.2">
      <c r="A101" s="96"/>
      <c r="B101" s="96"/>
      <c r="C101" s="96"/>
      <c r="D101" s="96"/>
      <c r="E101" s="96"/>
      <c r="F101" s="96"/>
      <c r="G101" s="96"/>
      <c r="H101" s="96"/>
      <c r="I101" s="96"/>
      <c r="J101" s="96"/>
      <c r="K101" s="96"/>
      <c r="L101" s="96"/>
      <c r="M101" s="96"/>
      <c r="N101" s="96"/>
      <c r="O101" s="96"/>
      <c r="P101" s="96"/>
      <c r="Q101" s="180"/>
      <c r="R101" s="180"/>
      <c r="S101" s="180"/>
      <c r="T101" s="180"/>
      <c r="U101" s="180"/>
      <c r="V101" s="180"/>
      <c r="W101" s="180"/>
      <c r="X101" s="180"/>
      <c r="Y101" s="180"/>
      <c r="Z101" s="180"/>
      <c r="AA101" s="180"/>
      <c r="AB101" s="180"/>
      <c r="AC101" s="180"/>
      <c r="AD101" s="180"/>
      <c r="AE101" s="180"/>
      <c r="AF101" s="180"/>
    </row>
    <row r="102" spans="1:32" x14ac:dyDescent="0.2">
      <c r="A102" s="96"/>
      <c r="B102" s="96"/>
      <c r="C102" s="96"/>
      <c r="D102" s="96"/>
      <c r="E102" s="96"/>
      <c r="F102" s="96"/>
      <c r="G102" s="96"/>
      <c r="H102" s="96"/>
      <c r="I102" s="96"/>
      <c r="J102" s="96"/>
      <c r="K102" s="96"/>
      <c r="L102" s="96"/>
      <c r="M102" s="96"/>
      <c r="N102" s="96"/>
      <c r="O102" s="96"/>
      <c r="P102" s="96"/>
      <c r="Q102" s="180"/>
      <c r="R102" s="180"/>
      <c r="S102" s="180"/>
      <c r="T102" s="180"/>
      <c r="U102" s="180"/>
      <c r="V102" s="180"/>
      <c r="W102" s="180"/>
      <c r="X102" s="180"/>
      <c r="Y102" s="180"/>
      <c r="Z102" s="180"/>
      <c r="AA102" s="180"/>
      <c r="AB102" s="180"/>
      <c r="AC102" s="180"/>
      <c r="AD102" s="180"/>
      <c r="AE102" s="180"/>
      <c r="AF102" s="180"/>
    </row>
    <row r="103" spans="1:32" x14ac:dyDescent="0.2">
      <c r="A103" s="96"/>
      <c r="B103" s="96"/>
      <c r="C103" s="96"/>
      <c r="D103" s="96"/>
      <c r="E103" s="96"/>
      <c r="F103" s="96"/>
      <c r="G103" s="96"/>
      <c r="H103" s="96"/>
      <c r="I103" s="96"/>
      <c r="J103" s="96"/>
      <c r="K103" s="96"/>
      <c r="L103" s="96"/>
      <c r="M103" s="96"/>
      <c r="N103" s="96"/>
      <c r="O103" s="96"/>
      <c r="P103" s="96"/>
      <c r="Q103" s="180"/>
      <c r="R103" s="180"/>
      <c r="S103" s="180"/>
      <c r="T103" s="180"/>
      <c r="U103" s="180"/>
      <c r="V103" s="180"/>
      <c r="W103" s="180"/>
      <c r="X103" s="180"/>
      <c r="Y103" s="180"/>
      <c r="Z103" s="180"/>
      <c r="AA103" s="180"/>
      <c r="AB103" s="180"/>
      <c r="AC103" s="180"/>
      <c r="AD103" s="180"/>
      <c r="AE103" s="180"/>
      <c r="AF103" s="180"/>
    </row>
    <row r="104" spans="1:32" x14ac:dyDescent="0.2">
      <c r="A104" s="96"/>
      <c r="B104" s="96"/>
      <c r="C104" s="96"/>
      <c r="D104" s="96"/>
      <c r="E104" s="96"/>
      <c r="F104" s="96"/>
      <c r="G104" s="96"/>
      <c r="H104" s="96"/>
      <c r="I104" s="96"/>
      <c r="J104" s="96"/>
      <c r="K104" s="96"/>
      <c r="L104" s="96"/>
      <c r="M104" s="96"/>
      <c r="N104" s="96"/>
      <c r="O104" s="96"/>
      <c r="P104" s="96"/>
      <c r="Q104" s="180"/>
      <c r="R104" s="180"/>
      <c r="S104" s="180"/>
      <c r="T104" s="180"/>
      <c r="U104" s="180"/>
      <c r="V104" s="180"/>
      <c r="W104" s="180"/>
      <c r="X104" s="180"/>
      <c r="Y104" s="180"/>
      <c r="Z104" s="180"/>
      <c r="AA104" s="180"/>
      <c r="AB104" s="180"/>
      <c r="AC104" s="180"/>
      <c r="AD104" s="180"/>
      <c r="AE104" s="180"/>
      <c r="AF104" s="180"/>
    </row>
    <row r="105" spans="1:32" x14ac:dyDescent="0.2">
      <c r="A105" s="96"/>
      <c r="B105" s="96"/>
      <c r="C105" s="96"/>
      <c r="D105" s="96"/>
      <c r="E105" s="96"/>
      <c r="F105" s="96"/>
      <c r="G105" s="96"/>
      <c r="H105" s="96"/>
      <c r="I105" s="96"/>
      <c r="J105" s="96"/>
      <c r="K105" s="96"/>
      <c r="L105" s="96"/>
      <c r="M105" s="96"/>
      <c r="N105" s="96"/>
      <c r="O105" s="96"/>
      <c r="P105" s="96"/>
      <c r="Q105" s="180"/>
      <c r="R105" s="180"/>
      <c r="S105" s="180"/>
      <c r="T105" s="180"/>
      <c r="U105" s="180"/>
      <c r="V105" s="180"/>
      <c r="W105" s="180"/>
      <c r="X105" s="180"/>
      <c r="Y105" s="180"/>
      <c r="Z105" s="180"/>
      <c r="AA105" s="180"/>
      <c r="AB105" s="180"/>
      <c r="AC105" s="180"/>
      <c r="AD105" s="180"/>
      <c r="AE105" s="180"/>
      <c r="AF105" s="180"/>
    </row>
    <row r="106" spans="1:32" x14ac:dyDescent="0.2">
      <c r="A106" s="96"/>
      <c r="B106" s="96"/>
      <c r="C106" s="96"/>
      <c r="D106" s="96"/>
      <c r="E106" s="96"/>
      <c r="F106" s="96"/>
      <c r="G106" s="96"/>
      <c r="H106" s="96"/>
      <c r="I106" s="96"/>
      <c r="J106" s="96"/>
      <c r="K106" s="96"/>
      <c r="L106" s="96"/>
      <c r="M106" s="96"/>
      <c r="N106" s="96"/>
      <c r="O106" s="96"/>
      <c r="P106" s="96"/>
      <c r="Q106" s="180"/>
      <c r="R106" s="180"/>
      <c r="S106" s="180"/>
      <c r="T106" s="180"/>
      <c r="U106" s="180"/>
      <c r="V106" s="180"/>
      <c r="W106" s="180"/>
      <c r="X106" s="180"/>
      <c r="Y106" s="180"/>
      <c r="Z106" s="180"/>
      <c r="AA106" s="180"/>
      <c r="AB106" s="180"/>
      <c r="AC106" s="180"/>
      <c r="AD106" s="180"/>
      <c r="AE106" s="180"/>
      <c r="AF106" s="180"/>
    </row>
    <row r="107" spans="1:32" x14ac:dyDescent="0.2">
      <c r="A107" s="96"/>
      <c r="B107" s="96"/>
      <c r="C107" s="96"/>
      <c r="D107" s="96"/>
      <c r="E107" s="96"/>
      <c r="F107" s="96"/>
      <c r="G107" s="96"/>
      <c r="H107" s="96"/>
      <c r="I107" s="96"/>
      <c r="J107" s="96"/>
      <c r="K107" s="96"/>
      <c r="L107" s="96"/>
      <c r="M107" s="96"/>
      <c r="N107" s="96"/>
      <c r="O107" s="96"/>
      <c r="P107" s="96"/>
      <c r="Q107" s="180"/>
      <c r="R107" s="180"/>
      <c r="S107" s="180"/>
      <c r="T107" s="180"/>
      <c r="U107" s="180"/>
      <c r="V107" s="180"/>
      <c r="W107" s="180"/>
      <c r="X107" s="180"/>
      <c r="Y107" s="180"/>
      <c r="Z107" s="180"/>
      <c r="AA107" s="180"/>
      <c r="AB107" s="180"/>
      <c r="AC107" s="180"/>
      <c r="AD107" s="180"/>
      <c r="AE107" s="180"/>
      <c r="AF107" s="180"/>
    </row>
  </sheetData>
  <sheetProtection sheet="1" formatCells="0" formatColumns="0" formatRows="0" insertColumns="0" insertRows="0" insertHyperlinks="0" deleteColumns="0" deleteRows="0" sort="0" autoFilter="0" pivotTables="0"/>
  <pageMargins left="0.31496062992125984" right="0.31496062992125984" top="0.35433070866141736" bottom="0.35433070866141736" header="0" footer="0"/>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25</vt:i4>
      </vt:variant>
    </vt:vector>
  </HeadingPairs>
  <TitlesOfParts>
    <vt:vector size="34" baseType="lpstr">
      <vt:lpstr>Formules</vt:lpstr>
      <vt:lpstr>Couleurs-Sajade</vt:lpstr>
      <vt:lpstr>Images Sajade</vt:lpstr>
      <vt:lpstr>DonnesP-Sajade</vt:lpstr>
      <vt:lpstr>Vos Besoins-Sajade</vt:lpstr>
      <vt:lpstr>Metre-Sajade</vt:lpstr>
      <vt:lpstr>Calcul Qte-SILK</vt:lpstr>
      <vt:lpstr>Images Silk</vt:lpstr>
      <vt:lpstr>CGV PRO</vt:lpstr>
      <vt:lpstr>'Metre-Sajade'!ANNULNB3</vt:lpstr>
      <vt:lpstr>'Metre-Sajade'!ANNULNB4</vt:lpstr>
      <vt:lpstr>choix_nom</vt:lpstr>
      <vt:lpstr>CodeDP</vt:lpstr>
      <vt:lpstr>CodeLTP</vt:lpstr>
      <vt:lpstr>CodePXP</vt:lpstr>
      <vt:lpstr>ColP</vt:lpstr>
      <vt:lpstr>GamP</vt:lpstr>
      <vt:lpstr>GamPBis</vt:lpstr>
      <vt:lpstr>liste_Prépa</vt:lpstr>
      <vt:lpstr>MetrProdPx</vt:lpstr>
      <vt:lpstr>ModeRegP</vt:lpstr>
      <vt:lpstr>nom</vt:lpstr>
      <vt:lpstr>Prépa</vt:lpstr>
      <vt:lpstr>PrimP</vt:lpstr>
      <vt:lpstr>RefNom_Murs</vt:lpstr>
      <vt:lpstr>RefNom_Plafond</vt:lpstr>
      <vt:lpstr>RefNom_Silk</vt:lpstr>
      <vt:lpstr>S_Couches</vt:lpstr>
      <vt:lpstr>SecteurP</vt:lpstr>
      <vt:lpstr>TableP</vt:lpstr>
      <vt:lpstr>'Calcul Qte-SILK'!Zone_d_impression</vt:lpstr>
      <vt:lpstr>'CGV PRO'!Zone_d_impression</vt:lpstr>
      <vt:lpstr>'Metre-Sajade'!Zone_d_impression</vt:lpstr>
      <vt:lpstr>'Vos Besoins-Sajade'!Zone_d_impression</vt:lpstr>
    </vt:vector>
  </TitlesOfParts>
  <Company>JADECOR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JADECOR</dc:creator>
  <cp:lastModifiedBy>Goepfert</cp:lastModifiedBy>
  <cp:lastPrinted>2017-12-04T12:52:08Z</cp:lastPrinted>
  <dcterms:created xsi:type="dcterms:W3CDTF">2011-09-21T09:06:18Z</dcterms:created>
  <dcterms:modified xsi:type="dcterms:W3CDTF">2020-04-20T06:51:46Z</dcterms:modified>
</cp:coreProperties>
</file>