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Goepfert\Documents\0JadecorDocs\wordpress\2019-Sauvegarde-Site-Peinture\03-Site contenu\01-Transferer\Documents\Doc-Transferer\11-Tableaux Excel\"/>
    </mc:Choice>
  </mc:AlternateContent>
  <xr:revisionPtr revIDLastSave="0" documentId="13_ncr:1_{0AFC83CB-5D6B-4A7A-BFF6-4FBE8A8BCFEF}" xr6:coauthVersionLast="47" xr6:coauthVersionMax="47" xr10:uidLastSave="{00000000-0000-0000-0000-000000000000}"/>
  <workbookProtection workbookAlgorithmName="SHA-512" workbookHashValue="/01yog8PDWezCLJeza4qtJy2LvgPknGpWYTmdaGOvhhSPdtsL8OnVGUhy1W+xvJKZ4TefoGKTWGQoaXJshFXFQ==" workbookSaltValue="ak6bEzodag1gqpb4s6fIcg==" workbookSpinCount="100000" lockStructure="1"/>
  <bookViews>
    <workbookView xWindow="-120" yWindow="-120" windowWidth="29040" windowHeight="15840" firstSheet="4" activeTab="4" xr2:uid="{00000000-000D-0000-FFFF-FFFF00000000}"/>
  </bookViews>
  <sheets>
    <sheet name="Formules" sheetId="8" state="hidden" r:id="rId1"/>
    <sheet name="Couleurs-Sajade" sheetId="9" state="hidden" r:id="rId2"/>
    <sheet name="Images Sajade" sheetId="10" state="hidden" r:id="rId3"/>
    <sheet name="DonnesP-Sajade" sheetId="1" state="hidden" r:id="rId4"/>
    <sheet name="Vos Besoins-Sajade" sheetId="2" r:id="rId5"/>
    <sheet name="Metre-Sajade" sheetId="7" r:id="rId6"/>
    <sheet name="Calcul Qte-SILK" sheetId="3" r:id="rId7"/>
    <sheet name="Images Silk" sheetId="11" state="hidden" r:id="rId8"/>
    <sheet name="CGV PRO" sheetId="4" r:id="rId9"/>
  </sheets>
  <definedNames>
    <definedName name="ANNULNB3" localSheetId="5">'Metre-Sajade'!$AI$17:$AI$84</definedName>
    <definedName name="ANNULNB4" localSheetId="5">'Metre-Sajade'!$AK$17:$AK$84</definedName>
    <definedName name="choix_nom">'Metre-Sajade'!$E$41</definedName>
    <definedName name="CodeDP">'DonnesP-Sajade'!$B$11:$E$507</definedName>
    <definedName name="CodeLTP">'Couleurs-Sajade'!$E$27:$F$30</definedName>
    <definedName name="CodePXP">'Couleurs-Sajade'!$E$12:$F$15</definedName>
    <definedName name="ColP">'DonnesP-Sajade'!$I$18:$I$189</definedName>
    <definedName name="FormDeuxP">IF(OR('DonnesP-Sajade'!XFD1="",COUNTIF(GamP,'DonnesP-Sajade'!XFD1)&gt;0),"",INDEX(OFFSET(ColP,0,SUMPRODUCT((TableP='DonnesP-Sajade'!XFD1)*COLUMN(GamP))-COLUMN(GamP)+1),MATCH('DonnesP-Sajade'!XFD1,OFFSET(ColP,0,SUMPRODUCT((TableP='DonnesP-Sajade'!XFD1)*COLUMN(GamP))-COLUMN(GamP)),0)))</definedName>
    <definedName name="FormP">IF(OR('Vos Besoins-Sajade'!C1="",COUNTIF(GamP, 'Vos Besoins-Sajade'!C1)&gt;0),"",INDEX(OFFSET(ColP,0,SUMPRODUCT((TableP='Vos Besoins-Sajade'!C1)*COLUMN(GamP))-COLUMN(GamP)+1),MATCH('Vos Besoins-Sajade'!C1,OFFSET(ColP,0,SUMPRODUCT((TableP='Vos Besoins-Sajade'!C1)*COLUMN(GamP))-COLUMN(GamP)),0)))</definedName>
    <definedName name="GamP">'DonnesP-Sajade'!$I$17:$AB$17</definedName>
    <definedName name="GamPBis">'DonnesP-Sajade'!$I$194:$I$211</definedName>
    <definedName name="liste_Prépa">'Metre-Sajade'!$AL$17:$AL$84</definedName>
    <definedName name="MetrProdPx">'Metre-Sajade'!$AA$3:$AB$135</definedName>
    <definedName name="ModeRegP">'DonnesP-Sajade'!$AA$3:$AA$9</definedName>
    <definedName name="nom">'Metre-Sajade'!$AF$17:$AF$84</definedName>
    <definedName name="Prépa">'Metre-Sajade'!$AG$17:$AG$84</definedName>
    <definedName name="PrimP">'DonnesP-Sajade'!$I$17</definedName>
    <definedName name="RefImg_Murs">OFFSET('Images Sajade'!$B$2,MATCH('Metre-Sajade'!$E$21:$F$21,'Images Sajade'!$A$2:$A$121,0)-1,)</definedName>
    <definedName name="RefImg_Plafond">OFFSET('Images Sajade'!$B$2,MATCH('Metre-Sajade'!$E$19:$F$19,'Images Sajade'!$A$2:$A$121,0)-1,)</definedName>
    <definedName name="RefImg_Silk">OFFSET('Images Silk'!$B$2,MATCH('Calcul Qte-SILK'!$E$23:$F$23,'Images Silk'!$A$2:$A$112,0)-1,)</definedName>
    <definedName name="RefNom_Murs">'Images Sajade'!$A$2:$A$121</definedName>
    <definedName name="RefNom_Plafond">'Images Sajade'!$A$2:$A$121</definedName>
    <definedName name="RefNom_Silk">'Images Silk'!$A$2:$A$112</definedName>
    <definedName name="S_Couches">'Metre-Sajade'!$AH$17:$AH$84</definedName>
    <definedName name="SecteurP">'DonnesP-Sajade'!$AF$16:$AF$109</definedName>
    <definedName name="TableP">'DonnesP-Sajade'!$I$18:$AB$189</definedName>
    <definedName name="_xlnm.Print_Area" localSheetId="6">'Calcul Qte-SILK'!$C$4:$Q$35</definedName>
    <definedName name="_xlnm.Print_Area" localSheetId="8">'CGV PRO'!$B$2:$B$83</definedName>
    <definedName name="_xlnm.Print_Area" localSheetId="5">'Metre-Sajade'!$C$2:$Q$67</definedName>
    <definedName name="_xlnm.Print_Area" localSheetId="4">'Vos Besoins-Sajade'!$B$3:$J$38</definedName>
  </definedNames>
  <calcPr calcId="181029"/>
</workbook>
</file>

<file path=xl/calcChain.xml><?xml version="1.0" encoding="utf-8"?>
<calcChain xmlns="http://schemas.openxmlformats.org/spreadsheetml/2006/main">
  <c r="W52" i="7" l="1"/>
  <c r="W51" i="7"/>
  <c r="W50" i="7"/>
  <c r="AB124" i="7" l="1"/>
  <c r="AB125" i="7"/>
  <c r="AB126" i="7"/>
  <c r="AB127" i="7"/>
  <c r="AB128" i="7"/>
  <c r="AB129" i="7"/>
  <c r="AB130" i="7"/>
  <c r="AB131" i="7"/>
  <c r="AB132" i="7"/>
  <c r="AB133" i="7"/>
  <c r="AB134" i="7"/>
  <c r="AB135" i="7"/>
  <c r="AB123" i="7"/>
  <c r="AB122" i="7"/>
  <c r="AA123" i="7"/>
  <c r="AA124" i="7"/>
  <c r="AA125" i="7"/>
  <c r="AA126" i="7"/>
  <c r="AA127" i="7"/>
  <c r="AA128" i="7"/>
  <c r="AA129" i="7"/>
  <c r="AA130" i="7"/>
  <c r="AA131" i="7"/>
  <c r="AA132" i="7"/>
  <c r="AA133" i="7"/>
  <c r="AA134" i="7"/>
  <c r="AA135" i="7"/>
  <c r="AB56" i="7"/>
  <c r="AB57" i="7"/>
  <c r="AB58" i="7"/>
  <c r="AB59" i="7"/>
  <c r="AB60" i="7"/>
  <c r="AB61" i="7"/>
  <c r="AB62" i="7"/>
  <c r="AB63" i="7"/>
  <c r="AB64" i="7"/>
  <c r="AB65" i="7"/>
  <c r="AB66" i="7"/>
  <c r="AB67" i="7"/>
  <c r="AB68" i="7"/>
  <c r="AB69" i="7"/>
  <c r="AB70" i="7"/>
  <c r="AB71" i="7"/>
  <c r="AB72" i="7"/>
  <c r="AB73" i="7"/>
  <c r="AB74" i="7"/>
  <c r="AB75" i="7"/>
  <c r="AB76" i="7"/>
  <c r="AB77" i="7"/>
  <c r="AB78" i="7"/>
  <c r="AB79" i="7"/>
  <c r="AB80" i="7"/>
  <c r="AB81" i="7"/>
  <c r="AB82" i="7"/>
  <c r="AB83" i="7"/>
  <c r="AB84" i="7"/>
  <c r="AB85" i="7"/>
  <c r="AB86" i="7"/>
  <c r="AB87" i="7"/>
  <c r="AB88" i="7"/>
  <c r="AB89" i="7"/>
  <c r="AB90" i="7"/>
  <c r="AB91" i="7"/>
  <c r="AB92" i="7"/>
  <c r="AB93" i="7"/>
  <c r="AB94" i="7"/>
  <c r="AB95" i="7"/>
  <c r="AB96" i="7"/>
  <c r="AB97" i="7"/>
  <c r="AB98" i="7"/>
  <c r="AB99" i="7"/>
  <c r="AB100" i="7"/>
  <c r="AB101" i="7"/>
  <c r="AB102" i="7"/>
  <c r="AB103" i="7"/>
  <c r="AB104" i="7"/>
  <c r="AB105" i="7"/>
  <c r="AB106" i="7"/>
  <c r="AB107" i="7"/>
  <c r="AB108" i="7"/>
  <c r="AB109" i="7"/>
  <c r="AB110" i="7"/>
  <c r="AB111" i="7"/>
  <c r="AB112" i="7"/>
  <c r="AB113" i="7"/>
  <c r="AB114" i="7"/>
  <c r="AB115" i="7"/>
  <c r="AB116" i="7"/>
  <c r="AB117" i="7"/>
  <c r="AB118" i="7"/>
  <c r="AB119" i="7"/>
  <c r="AB120" i="7"/>
  <c r="AB121" i="7"/>
  <c r="AA56" i="7"/>
  <c r="AA57" i="7"/>
  <c r="AA58" i="7"/>
  <c r="AA59" i="7"/>
  <c r="AA60" i="7"/>
  <c r="AA61" i="7"/>
  <c r="AA62" i="7"/>
  <c r="AA63" i="7"/>
  <c r="AA64" i="7"/>
  <c r="AA65" i="7"/>
  <c r="AA66" i="7"/>
  <c r="AA67" i="7"/>
  <c r="AA68" i="7"/>
  <c r="AA69" i="7"/>
  <c r="AA70" i="7"/>
  <c r="AA71" i="7"/>
  <c r="AA72" i="7"/>
  <c r="AA73" i="7"/>
  <c r="AA74" i="7"/>
  <c r="AA75" i="7"/>
  <c r="AA76" i="7"/>
  <c r="AA77" i="7"/>
  <c r="AA78" i="7"/>
  <c r="AA79" i="7"/>
  <c r="AA80" i="7"/>
  <c r="AA81" i="7"/>
  <c r="AA82" i="7"/>
  <c r="AA83" i="7"/>
  <c r="AA84" i="7"/>
  <c r="AA85" i="7"/>
  <c r="AA86" i="7"/>
  <c r="AA87" i="7"/>
  <c r="AA88" i="7"/>
  <c r="AA89" i="7"/>
  <c r="AA90" i="7"/>
  <c r="AA91" i="7"/>
  <c r="AA92" i="7"/>
  <c r="AA93" i="7"/>
  <c r="AA94" i="7"/>
  <c r="AA95" i="7"/>
  <c r="AA96" i="7"/>
  <c r="AA97" i="7"/>
  <c r="AA98" i="7"/>
  <c r="AA99" i="7"/>
  <c r="AA100" i="7"/>
  <c r="AA101" i="7"/>
  <c r="AA102" i="7"/>
  <c r="AA103" i="7"/>
  <c r="AA104" i="7"/>
  <c r="AA105" i="7"/>
  <c r="AA106" i="7"/>
  <c r="AA107" i="7"/>
  <c r="AA108" i="7"/>
  <c r="AA109" i="7"/>
  <c r="AA110" i="7"/>
  <c r="AA111" i="7"/>
  <c r="AA112" i="7"/>
  <c r="AA113" i="7"/>
  <c r="AA114" i="7"/>
  <c r="AA115" i="7"/>
  <c r="AA116" i="7"/>
  <c r="AA117" i="7"/>
  <c r="AA118" i="7"/>
  <c r="AA119" i="7"/>
  <c r="AA120" i="7"/>
  <c r="AA121" i="7"/>
  <c r="AA122" i="7"/>
  <c r="AB22" i="7"/>
  <c r="AB23" i="7"/>
  <c r="AB24"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21" i="7"/>
  <c r="AB20"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20" i="7"/>
  <c r="AA21" i="7"/>
  <c r="AA22" i="7"/>
  <c r="AA23" i="7"/>
  <c r="AB4" i="7"/>
  <c r="AB5" i="7"/>
  <c r="AB6" i="7"/>
  <c r="AB7" i="7"/>
  <c r="AB8" i="7"/>
  <c r="AB9" i="7"/>
  <c r="AB10" i="7"/>
  <c r="AB11" i="7"/>
  <c r="AB12" i="7"/>
  <c r="AB13" i="7"/>
  <c r="AB14" i="7"/>
  <c r="AB15" i="7"/>
  <c r="AB16" i="7"/>
  <c r="AB17" i="7"/>
  <c r="AB18" i="7"/>
  <c r="AB19" i="7"/>
  <c r="AA4" i="7"/>
  <c r="AA5" i="7"/>
  <c r="AA6" i="7"/>
  <c r="AA7" i="7"/>
  <c r="AA8" i="7"/>
  <c r="AA9" i="7"/>
  <c r="AA10" i="7"/>
  <c r="AA11" i="7"/>
  <c r="AA12" i="7"/>
  <c r="AA13" i="7"/>
  <c r="AA14" i="7"/>
  <c r="AA15" i="7"/>
  <c r="AA16" i="7"/>
  <c r="AA17" i="7"/>
  <c r="AA18" i="7"/>
  <c r="AA19" i="7"/>
  <c r="AB19" i="1" l="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X19" i="1"/>
  <c r="X20" i="1"/>
  <c r="X21" i="1"/>
  <c r="X22" i="1"/>
  <c r="X23" i="1"/>
  <c r="X24" i="1"/>
  <c r="X25" i="1"/>
  <c r="X26" i="1"/>
  <c r="X27" i="1"/>
  <c r="X28" i="1"/>
  <c r="X29" i="1"/>
  <c r="X30" i="1"/>
  <c r="X31" i="1"/>
  <c r="X32" i="1"/>
  <c r="X33" i="1"/>
  <c r="X34" i="1"/>
  <c r="X35" i="1"/>
  <c r="X36" i="1"/>
  <c r="X37" i="1"/>
  <c r="X38" i="1"/>
  <c r="X39" i="1"/>
  <c r="X40" i="1"/>
  <c r="X41" i="1"/>
  <c r="X42" i="1"/>
  <c r="X43" i="1"/>
  <c r="X44" i="1"/>
  <c r="W19" i="1"/>
  <c r="W20" i="1"/>
  <c r="W21" i="1"/>
  <c r="W22" i="1"/>
  <c r="W23" i="1"/>
  <c r="W24" i="1"/>
  <c r="W25" i="1"/>
  <c r="W26" i="1"/>
  <c r="W27" i="1"/>
  <c r="W28" i="1"/>
  <c r="W29" i="1"/>
  <c r="W30" i="1"/>
  <c r="W31" i="1"/>
  <c r="W32" i="1"/>
  <c r="W33" i="1"/>
  <c r="W34" i="1"/>
  <c r="W35" i="1"/>
  <c r="W36" i="1"/>
  <c r="W37" i="1"/>
  <c r="W38" i="1"/>
  <c r="W39" i="1"/>
  <c r="W40" i="1"/>
  <c r="W41" i="1"/>
  <c r="W42" i="1"/>
  <c r="W43" i="1"/>
  <c r="W44" i="1"/>
  <c r="R19" i="1"/>
  <c r="R20" i="1"/>
  <c r="R21" i="1"/>
  <c r="R22" i="1"/>
  <c r="R23" i="1"/>
  <c r="R24" i="1"/>
  <c r="R25" i="1"/>
  <c r="R26" i="1"/>
  <c r="R27" i="1"/>
  <c r="R28" i="1"/>
  <c r="R29" i="1"/>
  <c r="R30" i="1"/>
  <c r="R31" i="1"/>
  <c r="R32" i="1"/>
  <c r="R33" i="1"/>
  <c r="R34" i="1"/>
  <c r="R35" i="1"/>
  <c r="R36" i="1"/>
  <c r="R37" i="1"/>
  <c r="R38" i="1"/>
  <c r="R39" i="1"/>
  <c r="R40" i="1"/>
  <c r="R41" i="1"/>
  <c r="R42" i="1"/>
  <c r="Q19" i="1"/>
  <c r="Q20" i="1"/>
  <c r="Q21" i="1"/>
  <c r="Q22" i="1"/>
  <c r="Q23" i="1"/>
  <c r="Q24" i="1"/>
  <c r="Q25" i="1"/>
  <c r="Q26" i="1"/>
  <c r="Q27" i="1"/>
  <c r="Q28" i="1"/>
  <c r="Q29" i="1"/>
  <c r="Q30" i="1"/>
  <c r="Q31" i="1"/>
  <c r="Q32" i="1"/>
  <c r="Q33" i="1"/>
  <c r="Q34" i="1"/>
  <c r="Q35" i="1"/>
  <c r="Q36" i="1"/>
  <c r="Q37" i="1"/>
  <c r="Q38" i="1"/>
  <c r="Q39" i="1"/>
  <c r="Q40" i="1"/>
  <c r="Q41" i="1"/>
  <c r="Q42" i="1"/>
  <c r="P19" i="1"/>
  <c r="P20" i="1"/>
  <c r="P21" i="1"/>
  <c r="P22" i="1"/>
  <c r="P23" i="1"/>
  <c r="P24" i="1"/>
  <c r="P25" i="1"/>
  <c r="P26" i="1"/>
  <c r="P27" i="1"/>
  <c r="P28" i="1"/>
  <c r="P29" i="1"/>
  <c r="P30" i="1"/>
  <c r="P31" i="1"/>
  <c r="O19" i="1"/>
  <c r="O20" i="1"/>
  <c r="O21" i="1"/>
  <c r="O22" i="1"/>
  <c r="O23" i="1"/>
  <c r="O24" i="1"/>
  <c r="O25" i="1"/>
  <c r="O26" i="1"/>
  <c r="O27" i="1"/>
  <c r="O28" i="1"/>
  <c r="O29" i="1"/>
  <c r="O30" i="1"/>
  <c r="O31"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J19" i="1"/>
  <c r="J20" i="1"/>
  <c r="J21" i="1"/>
  <c r="J22" i="1"/>
  <c r="J23" i="1"/>
  <c r="J24" i="1"/>
  <c r="J25" i="1"/>
  <c r="J26" i="1"/>
  <c r="J27" i="1"/>
  <c r="J28" i="1"/>
  <c r="J29" i="1"/>
  <c r="J30" i="1"/>
  <c r="J31" i="1"/>
  <c r="J32" i="1"/>
  <c r="J33" i="1"/>
  <c r="J34" i="1"/>
  <c r="I19" i="1"/>
  <c r="I20" i="1"/>
  <c r="I21" i="1"/>
  <c r="I22" i="1"/>
  <c r="I23" i="1"/>
  <c r="I24" i="1"/>
  <c r="I25" i="1"/>
  <c r="I26" i="1"/>
  <c r="I27" i="1"/>
  <c r="I28" i="1"/>
  <c r="I29" i="1"/>
  <c r="I30" i="1"/>
  <c r="I31" i="1"/>
  <c r="I32" i="1"/>
  <c r="I33" i="1"/>
  <c r="I34" i="1"/>
  <c r="D8" i="2" l="1"/>
  <c r="H115" i="9"/>
  <c r="F15" i="9"/>
  <c r="F14" i="9"/>
  <c r="F13" i="9"/>
  <c r="C5" i="9"/>
  <c r="H4" i="9"/>
  <c r="H113" i="9" s="1"/>
  <c r="F12" i="9"/>
  <c r="C4" i="9"/>
  <c r="H12" i="9" l="1"/>
  <c r="H32" i="9"/>
  <c r="H48" i="9"/>
  <c r="H64" i="9"/>
  <c r="H80" i="9"/>
  <c r="H96" i="9"/>
  <c r="H112" i="9"/>
  <c r="H5" i="9"/>
  <c r="H24" i="9"/>
  <c r="H40" i="9"/>
  <c r="H56" i="9"/>
  <c r="H72" i="9"/>
  <c r="H88" i="9"/>
  <c r="H104" i="9"/>
  <c r="H9" i="9"/>
  <c r="H20" i="9"/>
  <c r="H28" i="9"/>
  <c r="H36" i="9"/>
  <c r="H44" i="9"/>
  <c r="H52" i="9"/>
  <c r="H60" i="9"/>
  <c r="H68" i="9"/>
  <c r="H76" i="9"/>
  <c r="H84" i="9"/>
  <c r="H92" i="9"/>
  <c r="H100" i="9"/>
  <c r="H108" i="9"/>
  <c r="H7" i="9"/>
  <c r="H10" i="9"/>
  <c r="H22" i="9"/>
  <c r="H26" i="9"/>
  <c r="H30" i="9"/>
  <c r="H34" i="9"/>
  <c r="H38" i="9"/>
  <c r="H42" i="9"/>
  <c r="H46" i="9"/>
  <c r="H50" i="9"/>
  <c r="H54" i="9"/>
  <c r="H58" i="9"/>
  <c r="H62" i="9"/>
  <c r="H66" i="9"/>
  <c r="H70" i="9"/>
  <c r="H74" i="9"/>
  <c r="H78" i="9"/>
  <c r="H82" i="9"/>
  <c r="H86" i="9"/>
  <c r="H90" i="9"/>
  <c r="H94" i="9"/>
  <c r="H98" i="9"/>
  <c r="H102" i="9"/>
  <c r="H106" i="9"/>
  <c r="H110" i="9"/>
  <c r="H114" i="9"/>
  <c r="H6" i="9"/>
  <c r="H8" i="9"/>
  <c r="H11" i="9"/>
  <c r="H13" i="9"/>
  <c r="H14" i="9"/>
  <c r="H15" i="9"/>
  <c r="H16" i="9"/>
  <c r="H17" i="9"/>
  <c r="H18" i="9"/>
  <c r="H19" i="9"/>
  <c r="H21" i="9"/>
  <c r="H23" i="9"/>
  <c r="H25" i="9"/>
  <c r="H27" i="9"/>
  <c r="H29" i="9"/>
  <c r="H31" i="9"/>
  <c r="H33" i="9"/>
  <c r="H35" i="9"/>
  <c r="H37" i="9"/>
  <c r="H39" i="9"/>
  <c r="H41" i="9"/>
  <c r="H43" i="9"/>
  <c r="H45" i="9"/>
  <c r="H47" i="9"/>
  <c r="H49" i="9"/>
  <c r="H51" i="9"/>
  <c r="H53" i="9"/>
  <c r="H55" i="9"/>
  <c r="H57" i="9"/>
  <c r="H59" i="9"/>
  <c r="H61" i="9"/>
  <c r="H63" i="9"/>
  <c r="H65" i="9"/>
  <c r="H67" i="9"/>
  <c r="H69" i="9"/>
  <c r="H71" i="9"/>
  <c r="H73" i="9"/>
  <c r="H75" i="9"/>
  <c r="H77" i="9"/>
  <c r="H79" i="9"/>
  <c r="H81" i="9"/>
  <c r="H83" i="9"/>
  <c r="H85" i="9"/>
  <c r="H87" i="9"/>
  <c r="H89" i="9"/>
  <c r="H91" i="9"/>
  <c r="H93" i="9"/>
  <c r="H95" i="9"/>
  <c r="H97" i="9"/>
  <c r="H99" i="9"/>
  <c r="H101" i="9"/>
  <c r="H103" i="9"/>
  <c r="H105" i="9"/>
  <c r="H107" i="9"/>
  <c r="H109" i="9"/>
  <c r="H111" i="9"/>
  <c r="Z21" i="1" l="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Y147" i="1"/>
  <c r="Y148" i="1"/>
  <c r="Y149" i="1"/>
  <c r="Y136" i="1"/>
  <c r="Y137" i="1"/>
  <c r="Y138" i="1"/>
  <c r="Y139" i="1"/>
  <c r="Y140" i="1"/>
  <c r="Y141" i="1"/>
  <c r="Y142" i="1"/>
  <c r="Y143" i="1"/>
  <c r="Y144" i="1"/>
  <c r="Y145" i="1"/>
  <c r="Y146" i="1"/>
  <c r="Y113" i="1"/>
  <c r="Y114" i="1"/>
  <c r="Y115" i="1"/>
  <c r="Y116" i="1"/>
  <c r="Y117" i="1"/>
  <c r="Y118" i="1"/>
  <c r="Y119" i="1"/>
  <c r="Y120" i="1"/>
  <c r="Y121" i="1"/>
  <c r="Y122" i="1"/>
  <c r="Y123" i="1"/>
  <c r="Y124" i="1"/>
  <c r="Y125" i="1"/>
  <c r="Y126" i="1"/>
  <c r="Y127" i="1"/>
  <c r="Y128" i="1"/>
  <c r="Y129" i="1"/>
  <c r="Y130" i="1"/>
  <c r="Y131" i="1"/>
  <c r="Y132" i="1"/>
  <c r="Y133" i="1"/>
  <c r="Y134" i="1"/>
  <c r="Y135" i="1"/>
  <c r="Y104" i="1"/>
  <c r="Y105" i="1"/>
  <c r="Y106" i="1"/>
  <c r="Y107" i="1"/>
  <c r="Y108" i="1"/>
  <c r="Y109" i="1"/>
  <c r="Y110" i="1"/>
  <c r="Y111" i="1"/>
  <c r="Y112" i="1"/>
  <c r="Y89" i="1"/>
  <c r="Y90" i="1"/>
  <c r="Y91" i="1"/>
  <c r="Y92" i="1"/>
  <c r="Y93" i="1"/>
  <c r="Y94" i="1"/>
  <c r="Y95" i="1"/>
  <c r="Y96" i="1"/>
  <c r="Y97" i="1"/>
  <c r="Y98" i="1"/>
  <c r="Y99" i="1"/>
  <c r="Y100" i="1"/>
  <c r="Y101" i="1"/>
  <c r="Y102" i="1"/>
  <c r="Y103" i="1"/>
  <c r="Y75" i="1"/>
  <c r="Y76" i="1"/>
  <c r="Y77" i="1"/>
  <c r="Y78" i="1"/>
  <c r="Y79" i="1"/>
  <c r="Y80" i="1"/>
  <c r="Y81" i="1"/>
  <c r="Y82" i="1"/>
  <c r="Y83" i="1"/>
  <c r="Y84" i="1"/>
  <c r="Y85" i="1"/>
  <c r="Y86" i="1"/>
  <c r="Y87" i="1"/>
  <c r="Y88" i="1"/>
  <c r="Y56" i="1"/>
  <c r="Y57" i="1"/>
  <c r="Y58" i="1"/>
  <c r="Y59" i="1"/>
  <c r="Y60" i="1"/>
  <c r="Y61" i="1"/>
  <c r="Y62" i="1"/>
  <c r="Y63" i="1"/>
  <c r="Y64" i="1"/>
  <c r="Y65" i="1"/>
  <c r="Y66" i="1"/>
  <c r="Y67" i="1"/>
  <c r="Y68" i="1"/>
  <c r="Y69" i="1"/>
  <c r="Y70" i="1"/>
  <c r="Y71" i="1"/>
  <c r="Y72" i="1"/>
  <c r="Y73" i="1"/>
  <c r="Y74"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Z19" i="1"/>
  <c r="Z20" i="1"/>
  <c r="Z18" i="1"/>
  <c r="Y19" i="1"/>
  <c r="Y18" i="1"/>
  <c r="T19" i="1" l="1"/>
  <c r="T20" i="1"/>
  <c r="T21" i="1"/>
  <c r="T22" i="1"/>
  <c r="S19" i="1"/>
  <c r="S20" i="1"/>
  <c r="S21" i="1"/>
  <c r="S22" i="1"/>
  <c r="V20" i="1" l="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V19" i="1"/>
  <c r="U19" i="1"/>
  <c r="AB55" i="7" l="1"/>
  <c r="AA55" i="7"/>
  <c r="T18" i="1"/>
  <c r="S18" i="1"/>
  <c r="D5" i="2" l="1"/>
  <c r="I8" i="2" s="1"/>
  <c r="L19" i="2"/>
  <c r="K19" i="2"/>
  <c r="P18" i="1" l="1"/>
  <c r="O18" i="1"/>
  <c r="I10" i="2" l="1"/>
  <c r="B10" i="2"/>
  <c r="AA3" i="7"/>
  <c r="AB3" i="7"/>
  <c r="AJ84" i="7"/>
  <c r="AI83" i="7"/>
  <c r="AJ83" i="7" s="1"/>
  <c r="AE83" i="7"/>
  <c r="AI82" i="7"/>
  <c r="AJ82" i="7" s="1"/>
  <c r="AE82" i="7"/>
  <c r="AI81" i="7"/>
  <c r="AJ81" i="7" s="1"/>
  <c r="AE81" i="7"/>
  <c r="AI80" i="7"/>
  <c r="AE80" i="7"/>
  <c r="AI79" i="7"/>
  <c r="AJ79" i="7" s="1"/>
  <c r="AE79" i="7"/>
  <c r="AI78" i="7"/>
  <c r="AJ78" i="7" s="1"/>
  <c r="AE78" i="7"/>
  <c r="AI77" i="7"/>
  <c r="AJ77" i="7" s="1"/>
  <c r="AE77" i="7"/>
  <c r="AI76" i="7"/>
  <c r="AJ76" i="7" s="1"/>
  <c r="AE76" i="7"/>
  <c r="AI75" i="7"/>
  <c r="AJ75" i="7" s="1"/>
  <c r="AE75" i="7"/>
  <c r="AI74" i="7"/>
  <c r="AJ74" i="7" s="1"/>
  <c r="AE74" i="7"/>
  <c r="AI73" i="7"/>
  <c r="AJ73" i="7" s="1"/>
  <c r="AE73" i="7"/>
  <c r="AI72" i="7"/>
  <c r="AJ72" i="7" s="1"/>
  <c r="AE72" i="7"/>
  <c r="AI71" i="7"/>
  <c r="AJ71" i="7" s="1"/>
  <c r="AE71" i="7"/>
  <c r="AI70" i="7"/>
  <c r="AJ70" i="7" s="1"/>
  <c r="AE70" i="7"/>
  <c r="AI69" i="7"/>
  <c r="AJ69" i="7" s="1"/>
  <c r="AE69" i="7"/>
  <c r="AI68" i="7"/>
  <c r="AJ68" i="7" s="1"/>
  <c r="AE68" i="7"/>
  <c r="AI67" i="7"/>
  <c r="AJ67" i="7" s="1"/>
  <c r="AE67" i="7"/>
  <c r="AI66" i="7"/>
  <c r="AE66" i="7"/>
  <c r="AI65" i="7"/>
  <c r="AJ65" i="7" s="1"/>
  <c r="AE65" i="7"/>
  <c r="AI64" i="7"/>
  <c r="AJ64" i="7" s="1"/>
  <c r="AE64" i="7"/>
  <c r="AI63" i="7"/>
  <c r="AJ63" i="7" s="1"/>
  <c r="AE63" i="7"/>
  <c r="AI62" i="7"/>
  <c r="AJ62" i="7" s="1"/>
  <c r="AE62" i="7"/>
  <c r="AI61" i="7"/>
  <c r="AJ61" i="7" s="1"/>
  <c r="AE61" i="7"/>
  <c r="AI60" i="7"/>
  <c r="AE60" i="7"/>
  <c r="AI59" i="7"/>
  <c r="AJ59" i="7" s="1"/>
  <c r="AE59" i="7"/>
  <c r="AI58" i="7"/>
  <c r="AJ58" i="7" s="1"/>
  <c r="AE58" i="7"/>
  <c r="AI57" i="7"/>
  <c r="AJ57" i="7" s="1"/>
  <c r="AE57" i="7"/>
  <c r="AI56" i="7"/>
  <c r="AE56" i="7"/>
  <c r="AI55" i="7"/>
  <c r="AJ55" i="7" s="1"/>
  <c r="AE55" i="7"/>
  <c r="AI54" i="7"/>
  <c r="AJ54" i="7" s="1"/>
  <c r="AE54" i="7"/>
  <c r="AI53" i="7"/>
  <c r="AJ53" i="7" s="1"/>
  <c r="AE53" i="7"/>
  <c r="AI52" i="7"/>
  <c r="AJ52" i="7" s="1"/>
  <c r="AE52" i="7"/>
  <c r="AI51" i="7"/>
  <c r="AJ51" i="7" s="1"/>
  <c r="AE51" i="7"/>
  <c r="AI50" i="7"/>
  <c r="AE50" i="7"/>
  <c r="AI49" i="7"/>
  <c r="AJ49" i="7" s="1"/>
  <c r="AE49" i="7"/>
  <c r="AI48" i="7"/>
  <c r="AE48" i="7"/>
  <c r="I48" i="7"/>
  <c r="AI47" i="7"/>
  <c r="AJ47" i="7" s="1"/>
  <c r="AE47" i="7"/>
  <c r="AI46" i="7"/>
  <c r="AJ46" i="7" s="1"/>
  <c r="AE46" i="7"/>
  <c r="I46" i="7"/>
  <c r="AI45" i="7"/>
  <c r="AJ45" i="7" s="1"/>
  <c r="AE45" i="7"/>
  <c r="AI44" i="7"/>
  <c r="AJ44" i="7" s="1"/>
  <c r="AE44" i="7"/>
  <c r="AI43" i="7"/>
  <c r="AJ43" i="7" s="1"/>
  <c r="AE43" i="7"/>
  <c r="D43" i="7"/>
  <c r="E43" i="7" s="1"/>
  <c r="AI42" i="7"/>
  <c r="AJ42" i="7" s="1"/>
  <c r="AE42" i="7"/>
  <c r="AI41" i="7"/>
  <c r="AJ41" i="7" s="1"/>
  <c r="AE41" i="7"/>
  <c r="AI40" i="7"/>
  <c r="AJ40" i="7" s="1"/>
  <c r="AE40" i="7"/>
  <c r="AI39" i="7"/>
  <c r="AJ39" i="7" s="1"/>
  <c r="AE39" i="7"/>
  <c r="AI38" i="7"/>
  <c r="AJ38" i="7" s="1"/>
  <c r="AE38" i="7"/>
  <c r="AI37" i="7"/>
  <c r="AJ37" i="7" s="1"/>
  <c r="AE37" i="7"/>
  <c r="AI36" i="7"/>
  <c r="AJ36" i="7" s="1"/>
  <c r="AE36" i="7"/>
  <c r="AI35" i="7"/>
  <c r="AJ35" i="7" s="1"/>
  <c r="AE35" i="7"/>
  <c r="W35" i="7"/>
  <c r="U35" i="7"/>
  <c r="AI34" i="7"/>
  <c r="AJ34" i="7" s="1"/>
  <c r="AE34" i="7"/>
  <c r="AI33" i="7"/>
  <c r="AJ33" i="7" s="1"/>
  <c r="AE33" i="7"/>
  <c r="W33" i="7"/>
  <c r="U33" i="7"/>
  <c r="AI32" i="7"/>
  <c r="AE32" i="7"/>
  <c r="AI31" i="7"/>
  <c r="AJ31" i="7" s="1"/>
  <c r="AE31" i="7"/>
  <c r="W31" i="7"/>
  <c r="U31" i="7"/>
  <c r="AI30" i="7"/>
  <c r="AJ30" i="7" s="1"/>
  <c r="AE30" i="7"/>
  <c r="AI29" i="7"/>
  <c r="AJ29" i="7" s="1"/>
  <c r="AE29" i="7"/>
  <c r="W29" i="7"/>
  <c r="U29" i="7"/>
  <c r="AI28" i="7"/>
  <c r="AJ28" i="7" s="1"/>
  <c r="AE28" i="7"/>
  <c r="AI27" i="7"/>
  <c r="AJ27" i="7" s="1"/>
  <c r="AE27" i="7"/>
  <c r="W27" i="7"/>
  <c r="AI26" i="7"/>
  <c r="AE26" i="7"/>
  <c r="AI25" i="7"/>
  <c r="AJ25" i="7" s="1"/>
  <c r="AE25" i="7"/>
  <c r="W25" i="7"/>
  <c r="AI24" i="7"/>
  <c r="AJ24" i="7" s="1"/>
  <c r="AE24" i="7"/>
  <c r="AI23" i="7"/>
  <c r="AJ23" i="7" s="1"/>
  <c r="AE23" i="7"/>
  <c r="F23" i="7"/>
  <c r="AI22" i="7"/>
  <c r="AE22" i="7"/>
  <c r="F22" i="7"/>
  <c r="AI21" i="7"/>
  <c r="AE21" i="7"/>
  <c r="W21" i="7"/>
  <c r="AI20" i="7"/>
  <c r="AJ20" i="7" s="1"/>
  <c r="AE20" i="7"/>
  <c r="AI19" i="7"/>
  <c r="AE19" i="7"/>
  <c r="W19" i="7"/>
  <c r="N46" i="7" s="1"/>
  <c r="AI18" i="7"/>
  <c r="AJ18" i="7" s="1"/>
  <c r="AE18" i="7"/>
  <c r="AI17" i="7"/>
  <c r="AJ17" i="7" s="1"/>
  <c r="AE17" i="7"/>
  <c r="N6" i="7"/>
  <c r="F34" i="2"/>
  <c r="I36" i="2"/>
  <c r="I37" i="2"/>
  <c r="U37" i="7" l="1"/>
  <c r="U38" i="7" s="1"/>
  <c r="U46" i="7"/>
  <c r="K46" i="7" s="1"/>
  <c r="W48" i="7"/>
  <c r="W46" i="7"/>
  <c r="AJ19" i="7"/>
  <c r="AJ21" i="7"/>
  <c r="AJ22" i="7" s="1"/>
  <c r="W38" i="7"/>
  <c r="I49" i="7"/>
  <c r="F22" i="2"/>
  <c r="F21" i="2"/>
  <c r="B21" i="2"/>
  <c r="F20" i="2"/>
  <c r="B20" i="2"/>
  <c r="F19" i="2"/>
  <c r="B19" i="2"/>
  <c r="F18" i="2"/>
  <c r="B18" i="2"/>
  <c r="F17" i="2"/>
  <c r="F32" i="2"/>
  <c r="F31" i="2"/>
  <c r="F30" i="2"/>
  <c r="F29" i="2"/>
  <c r="F28" i="2"/>
  <c r="F27" i="2"/>
  <c r="F26" i="2"/>
  <c r="F25" i="2"/>
  <c r="F24" i="2"/>
  <c r="F23" i="2"/>
  <c r="F16" i="2"/>
  <c r="F15" i="2"/>
  <c r="F14" i="2"/>
  <c r="F13" i="2"/>
  <c r="U39" i="7" l="1"/>
  <c r="N48" i="7" s="1"/>
  <c r="U48" i="7" s="1"/>
  <c r="K48" i="7" s="1"/>
  <c r="Z48" i="7" s="1"/>
  <c r="Z46" i="7"/>
  <c r="AJ26" i="7"/>
  <c r="G18" i="2"/>
  <c r="I18" i="2" s="1"/>
  <c r="G19" i="2"/>
  <c r="I19" i="2" s="1"/>
  <c r="G20" i="2"/>
  <c r="I20" i="2" s="1"/>
  <c r="G21" i="2"/>
  <c r="I21" i="2" s="1"/>
  <c r="AJ32" i="7" l="1"/>
  <c r="AJ48" i="7" s="1"/>
  <c r="AJ66" i="7"/>
  <c r="J21" i="2"/>
  <c r="J20" i="2"/>
  <c r="J19" i="2"/>
  <c r="J18" i="2"/>
  <c r="J23" i="3"/>
  <c r="N8" i="3"/>
  <c r="N21" i="3"/>
  <c r="N19" i="3" l="1"/>
  <c r="AJ50" i="7"/>
  <c r="AJ56" i="7"/>
  <c r="AJ60" i="7" s="1"/>
  <c r="M26" i="2"/>
  <c r="L26" i="2"/>
  <c r="K26" i="2"/>
  <c r="M27" i="2"/>
  <c r="L27" i="2"/>
  <c r="K27" i="2"/>
  <c r="M28" i="2"/>
  <c r="L28" i="2"/>
  <c r="K28" i="2"/>
  <c r="M29" i="2"/>
  <c r="L29" i="2"/>
  <c r="K29" i="2"/>
  <c r="J21" i="3"/>
  <c r="F32" i="3" s="1"/>
  <c r="J24" i="3"/>
  <c r="B32" i="2"/>
  <c r="B31" i="2"/>
  <c r="B30" i="2"/>
  <c r="B29" i="2"/>
  <c r="B28" i="2"/>
  <c r="B27" i="2"/>
  <c r="J34" i="2"/>
  <c r="M42" i="2" s="1"/>
  <c r="I32" i="2"/>
  <c r="I31" i="2"/>
  <c r="I30" i="2"/>
  <c r="I29" i="2"/>
  <c r="I27" i="2"/>
  <c r="E10" i="2"/>
  <c r="J206" i="1"/>
  <c r="I194" i="1"/>
  <c r="AB18" i="1"/>
  <c r="AA18" i="1"/>
  <c r="X18" i="1"/>
  <c r="W18" i="1"/>
  <c r="V18" i="1"/>
  <c r="U18" i="1"/>
  <c r="R18" i="1"/>
  <c r="Q18" i="1"/>
  <c r="N18" i="1"/>
  <c r="M18" i="1"/>
  <c r="L18" i="1"/>
  <c r="K18" i="1"/>
  <c r="J18" i="1"/>
  <c r="J14" i="1" s="1"/>
  <c r="I18" i="1"/>
  <c r="B22" i="2" s="1"/>
  <c r="M15" i="1"/>
  <c r="J15" i="1"/>
  <c r="M14" i="1"/>
  <c r="M13" i="1"/>
  <c r="J13" i="1"/>
  <c r="J11" i="1"/>
  <c r="G22" i="2" l="1"/>
  <c r="I22" i="2" s="1"/>
  <c r="N23" i="3"/>
  <c r="C6" i="9"/>
  <c r="J12" i="1"/>
  <c r="B24" i="2"/>
  <c r="B17" i="2"/>
  <c r="M4" i="1"/>
  <c r="M8" i="1"/>
  <c r="M6" i="1"/>
  <c r="M3" i="1"/>
  <c r="M5" i="1"/>
  <c r="J3" i="1"/>
  <c r="J4" i="1"/>
  <c r="J5" i="1"/>
  <c r="J6" i="1"/>
  <c r="M7" i="1"/>
  <c r="M10" i="1"/>
  <c r="M11" i="1"/>
  <c r="M12" i="1"/>
  <c r="J10" i="1"/>
  <c r="M9" i="1"/>
  <c r="J7" i="1"/>
  <c r="J8" i="1"/>
  <c r="J9" i="1"/>
  <c r="AJ80" i="7"/>
  <c r="AK17" i="7" s="1"/>
  <c r="B26" i="2"/>
  <c r="B15" i="2"/>
  <c r="B16" i="2"/>
  <c r="B23" i="2"/>
  <c r="B25" i="2"/>
  <c r="B13" i="2"/>
  <c r="B14" i="2"/>
  <c r="K42" i="2"/>
  <c r="L42" i="2"/>
  <c r="I195" i="1"/>
  <c r="I196" i="1" s="1"/>
  <c r="I197" i="1" s="1"/>
  <c r="J22" i="2" l="1"/>
  <c r="C7" i="9"/>
  <c r="N25" i="3" s="1"/>
  <c r="C8" i="9" s="1"/>
  <c r="C9" i="9" s="1"/>
  <c r="C10" i="9" s="1"/>
  <c r="N26" i="3" s="1"/>
  <c r="F34" i="3" s="1"/>
  <c r="G17" i="2"/>
  <c r="I17" i="2" s="1"/>
  <c r="I198" i="1"/>
  <c r="AK18" i="7"/>
  <c r="AL17" i="7"/>
  <c r="L41" i="7" s="1"/>
  <c r="K41" i="7" s="1"/>
  <c r="U49" i="7" s="1"/>
  <c r="U50" i="7" s="1"/>
  <c r="K50" i="7" s="1"/>
  <c r="Z50" i="7" s="1"/>
  <c r="B12" i="2"/>
  <c r="F33" i="3" l="1"/>
  <c r="F30" i="3" s="1"/>
  <c r="I30" i="3" s="1"/>
  <c r="M30" i="2"/>
  <c r="K30" i="2"/>
  <c r="L30" i="2"/>
  <c r="J17" i="2"/>
  <c r="I199" i="1"/>
  <c r="I200" i="1" s="1"/>
  <c r="AK19" i="7"/>
  <c r="AL18" i="7"/>
  <c r="L43" i="7" s="1"/>
  <c r="C43" i="7" s="1"/>
  <c r="U51" i="7"/>
  <c r="K51" i="7" s="1"/>
  <c r="G12" i="2"/>
  <c r="G13" i="2"/>
  <c r="G14" i="2"/>
  <c r="G15" i="2"/>
  <c r="G16" i="2"/>
  <c r="G23" i="2"/>
  <c r="G24" i="2"/>
  <c r="G25" i="2"/>
  <c r="G26" i="2"/>
  <c r="G27" i="2"/>
  <c r="J27" i="2" s="1"/>
  <c r="G28" i="2"/>
  <c r="G29" i="2"/>
  <c r="J29" i="2" s="1"/>
  <c r="G30" i="2"/>
  <c r="J30" i="2" s="1"/>
  <c r="G31" i="2"/>
  <c r="J31" i="2" s="1"/>
  <c r="G32" i="2"/>
  <c r="J32" i="2" s="1"/>
  <c r="M25" i="2" l="1"/>
  <c r="K25" i="2"/>
  <c r="L25" i="2"/>
  <c r="I201" i="1"/>
  <c r="I202" i="1" s="1"/>
  <c r="I28" i="2"/>
  <c r="J28" i="2" s="1"/>
  <c r="AK20" i="7"/>
  <c r="AL19" i="7"/>
  <c r="Z51" i="7"/>
  <c r="U52" i="7"/>
  <c r="K52" i="7" s="1"/>
  <c r="I26" i="2"/>
  <c r="J26" i="2" s="1"/>
  <c r="I24" i="2"/>
  <c r="J24" i="2" s="1"/>
  <c r="I23" i="2"/>
  <c r="J23" i="2" s="1"/>
  <c r="I16" i="2"/>
  <c r="J16" i="2" s="1"/>
  <c r="I25" i="2"/>
  <c r="J25" i="2" s="1"/>
  <c r="M40" i="2"/>
  <c r="L40" i="2"/>
  <c r="K40" i="2"/>
  <c r="M39" i="2"/>
  <c r="L39" i="2"/>
  <c r="K39" i="2"/>
  <c r="M38" i="2"/>
  <c r="L38" i="2"/>
  <c r="K38" i="2"/>
  <c r="M37" i="2"/>
  <c r="L37" i="2"/>
  <c r="K37" i="2"/>
  <c r="M35" i="2"/>
  <c r="L35" i="2"/>
  <c r="K35" i="2"/>
  <c r="I15" i="2"/>
  <c r="J15" i="2" s="1"/>
  <c r="I14" i="2"/>
  <c r="J14" i="2" s="1"/>
  <c r="I13" i="2"/>
  <c r="J13" i="2" s="1"/>
  <c r="I12" i="2"/>
  <c r="I34" i="2" l="1"/>
  <c r="J12" i="2"/>
  <c r="J33" i="2" s="1"/>
  <c r="I203" i="1"/>
  <c r="M36" i="2"/>
  <c r="L36" i="2"/>
  <c r="K36" i="2"/>
  <c r="AK21" i="7"/>
  <c r="AL20" i="7"/>
  <c r="Z52" i="7"/>
  <c r="Z53" i="7" s="1"/>
  <c r="O53" i="7" s="1"/>
  <c r="M34" i="2"/>
  <c r="L34" i="2"/>
  <c r="K34" i="2"/>
  <c r="M32" i="2"/>
  <c r="L32" i="2"/>
  <c r="K32" i="2"/>
  <c r="M31" i="2"/>
  <c r="L31" i="2"/>
  <c r="K31" i="2"/>
  <c r="M24" i="2"/>
  <c r="L24" i="2"/>
  <c r="K24" i="2"/>
  <c r="M33" i="2"/>
  <c r="L33" i="2"/>
  <c r="K33" i="2"/>
  <c r="M21" i="2"/>
  <c r="L21" i="2"/>
  <c r="K21" i="2"/>
  <c r="M22" i="2"/>
  <c r="L22" i="2"/>
  <c r="K22" i="2"/>
  <c r="M23" i="2"/>
  <c r="L23" i="2"/>
  <c r="K23" i="2"/>
  <c r="M20" i="2" l="1"/>
  <c r="M43" i="2" s="1"/>
  <c r="K20" i="2"/>
  <c r="J35" i="2"/>
  <c r="L20" i="2"/>
  <c r="I204" i="1"/>
  <c r="I205" i="1" s="1"/>
  <c r="I206" i="1" s="1"/>
  <c r="I207" i="1" s="1"/>
  <c r="I208" i="1" s="1"/>
  <c r="I209" i="1" s="1"/>
  <c r="AK22" i="7"/>
  <c r="AL21" i="7"/>
  <c r="K41" i="2"/>
  <c r="L41" i="2"/>
  <c r="K43" i="2" l="1"/>
  <c r="J36" i="2" s="1"/>
  <c r="L43" i="2"/>
  <c r="J37" i="2" s="1"/>
  <c r="K45" i="2" s="1"/>
  <c r="I210" i="1"/>
  <c r="AK23" i="7"/>
  <c r="AL22" i="7"/>
  <c r="AK24" i="7" l="1"/>
  <c r="AL23" i="7"/>
  <c r="J38" i="2"/>
  <c r="AK25" i="7" l="1"/>
  <c r="AL24" i="7"/>
  <c r="AK26" i="7" l="1"/>
  <c r="AL25" i="7"/>
  <c r="AK27" i="7" l="1"/>
  <c r="AL26" i="7"/>
  <c r="AK28" i="7" l="1"/>
  <c r="AL27" i="7"/>
  <c r="AK29" i="7" l="1"/>
  <c r="AL28" i="7"/>
  <c r="AK30" i="7" l="1"/>
  <c r="AL29" i="7"/>
  <c r="AK31" i="7" l="1"/>
  <c r="AL30" i="7"/>
  <c r="AK32" i="7" l="1"/>
  <c r="AL31" i="7"/>
  <c r="AK33" i="7" l="1"/>
  <c r="AL32" i="7"/>
  <c r="AK34" i="7" l="1"/>
  <c r="AL33" i="7"/>
  <c r="AK35" i="7" l="1"/>
  <c r="AL34" i="7"/>
  <c r="AK36" i="7" l="1"/>
  <c r="AL35" i="7"/>
  <c r="AK37" i="7" l="1"/>
  <c r="AL36" i="7"/>
  <c r="AK38" i="7" l="1"/>
  <c r="AL37" i="7"/>
  <c r="AK39" i="7" l="1"/>
  <c r="AL38" i="7"/>
  <c r="AK40" i="7" l="1"/>
  <c r="AL39" i="7"/>
  <c r="AK41" i="7" l="1"/>
  <c r="AL40" i="7"/>
  <c r="AK42" i="7" l="1"/>
  <c r="AL41" i="7"/>
  <c r="AK43" i="7" l="1"/>
  <c r="AL42" i="7"/>
  <c r="AK44" i="7" l="1"/>
  <c r="AL43" i="7"/>
  <c r="AK45" i="7" l="1"/>
  <c r="AL44" i="7"/>
  <c r="AK46" i="7" l="1"/>
  <c r="AL45" i="7"/>
  <c r="AK47" i="7" l="1"/>
  <c r="AL46" i="7"/>
  <c r="AK48" i="7" l="1"/>
  <c r="AL47" i="7"/>
  <c r="AK49" i="7" l="1"/>
  <c r="AL48" i="7"/>
  <c r="AK50" i="7" l="1"/>
  <c r="AL49" i="7"/>
  <c r="AK51" i="7" l="1"/>
  <c r="AL50" i="7"/>
  <c r="AK52" i="7" l="1"/>
  <c r="AL51" i="7"/>
  <c r="AK53" i="7" l="1"/>
  <c r="AL52" i="7"/>
  <c r="AK54" i="7" l="1"/>
  <c r="AL53" i="7"/>
  <c r="AK55" i="7" l="1"/>
  <c r="AL54" i="7"/>
  <c r="AK56" i="7" l="1"/>
  <c r="AL55" i="7"/>
  <c r="AK57" i="7" l="1"/>
  <c r="AL56" i="7"/>
  <c r="AK58" i="7" l="1"/>
  <c r="AL57" i="7"/>
  <c r="AK59" i="7" l="1"/>
  <c r="AL58" i="7"/>
  <c r="AK60" i="7" l="1"/>
  <c r="AL59" i="7"/>
  <c r="AK61" i="7" l="1"/>
  <c r="AL60" i="7"/>
  <c r="AK62" i="7" l="1"/>
  <c r="AL61" i="7"/>
  <c r="AK63" i="7" l="1"/>
  <c r="AL62" i="7"/>
  <c r="AK64" i="7" l="1"/>
  <c r="AL63" i="7"/>
  <c r="AK65" i="7" l="1"/>
  <c r="AL64" i="7"/>
  <c r="AK66" i="7" l="1"/>
  <c r="AL65" i="7"/>
  <c r="AK67" i="7" l="1"/>
  <c r="AL66" i="7"/>
  <c r="AK68" i="7" l="1"/>
  <c r="AL67" i="7"/>
  <c r="AK69" i="7" l="1"/>
  <c r="AL68" i="7"/>
  <c r="AK70" i="7" l="1"/>
  <c r="AL69" i="7"/>
  <c r="AK71" i="7" l="1"/>
  <c r="AL70" i="7"/>
  <c r="AK72" i="7" l="1"/>
  <c r="AL71" i="7"/>
  <c r="AK73" i="7" l="1"/>
  <c r="AL72" i="7"/>
  <c r="AK74" i="7" l="1"/>
  <c r="AL73" i="7"/>
  <c r="AK75" i="7" l="1"/>
  <c r="AL74" i="7"/>
  <c r="AK76" i="7" l="1"/>
  <c r="AL75" i="7"/>
  <c r="AK77" i="7" l="1"/>
  <c r="AL76" i="7"/>
  <c r="AK78" i="7" l="1"/>
  <c r="AL77" i="7"/>
  <c r="AK79" i="7" l="1"/>
  <c r="AL78" i="7"/>
  <c r="AK80" i="7" l="1"/>
  <c r="AL79" i="7"/>
  <c r="AK81" i="7" l="1"/>
  <c r="AL80" i="7"/>
  <c r="AK82" i="7" l="1"/>
  <c r="AL81" i="7"/>
  <c r="AK83" i="7" l="1"/>
  <c r="AL82" i="7"/>
  <c r="AK84" i="7" l="1"/>
  <c r="AL84" i="7" s="1"/>
  <c r="AL8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GOEPFERT</author>
  </authors>
  <commentList>
    <comment ref="F12" authorId="0" shapeId="0" xr:uid="{00000000-0006-0000-0100-000001000000}">
      <text>
        <r>
          <rPr>
            <sz val="8"/>
            <color indexed="81"/>
            <rFont val="Tahoma"/>
            <family val="2"/>
          </rPr>
          <t>V = Vente produit = TVA 20,00%
P = Fourni &amp; Posé = TVA  10,00%
0 = Vente Export  = EXO TVA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GOEPFERT</author>
  </authors>
  <commentList>
    <comment ref="F29" authorId="0" shapeId="0" xr:uid="{00000000-0006-0000-0200-000001000000}">
      <text>
        <r>
          <rPr>
            <sz val="8"/>
            <color indexed="81"/>
            <rFont val="Tahoma"/>
            <family val="2"/>
          </rPr>
          <t>Les Surf. d'ébrasement sont réintégrées</t>
        </r>
      </text>
    </comment>
    <comment ref="F31" authorId="0" shapeId="0" xr:uid="{00000000-0006-0000-0200-000002000000}">
      <text>
        <r>
          <rPr>
            <sz val="8"/>
            <color indexed="81"/>
            <rFont val="Tahoma"/>
            <family val="2"/>
          </rPr>
          <t>Les Surf. d'ébrasement sont réintégrées</t>
        </r>
      </text>
    </comment>
    <comment ref="F33" authorId="0" shapeId="0" xr:uid="{00000000-0006-0000-0200-000003000000}">
      <text>
        <r>
          <rPr>
            <sz val="8"/>
            <color indexed="81"/>
            <rFont val="Tahoma"/>
            <family val="2"/>
          </rPr>
          <t xml:space="preserve">Les Surf. d'ébrasement sont réintégrées
</t>
        </r>
      </text>
    </comment>
    <comment ref="F35" authorId="0" shapeId="0" xr:uid="{00000000-0006-0000-0200-000004000000}">
      <text>
        <r>
          <rPr>
            <sz val="8"/>
            <color indexed="81"/>
            <rFont val="Tahoma"/>
            <family val="2"/>
          </rPr>
          <t xml:space="preserve">Les Surf. d'ébrasement sont réintégrées
</t>
        </r>
      </text>
    </comment>
    <comment ref="I37" authorId="0" shapeId="0" xr:uid="{00000000-0006-0000-0200-000005000000}">
      <text>
        <r>
          <rPr>
            <sz val="8"/>
            <color indexed="81"/>
            <rFont val="Tahoma"/>
            <family val="2"/>
          </rPr>
          <t>Merci d'indiquez le type de déduction complémentaire</t>
        </r>
      </text>
    </comment>
    <comment ref="E41" authorId="0" shapeId="0" xr:uid="{00000000-0006-0000-0200-000006000000}">
      <text>
        <r>
          <rPr>
            <sz val="8"/>
            <color indexed="81"/>
            <rFont val="Tahoma"/>
            <family val="2"/>
          </rPr>
          <t>Indiquez le type principal de support</t>
        </r>
      </text>
    </comment>
    <comment ref="D57" authorId="0" shapeId="0" xr:uid="{00000000-0006-0000-0200-000007000000}">
      <text>
        <r>
          <rPr>
            <b/>
            <sz val="8"/>
            <color indexed="81"/>
            <rFont val="Tahoma"/>
            <family val="2"/>
          </rPr>
          <t xml:space="preserve">Vos commentaires; croquis, divers . . . </t>
        </r>
      </text>
    </comment>
  </commentList>
</comments>
</file>

<file path=xl/sharedStrings.xml><?xml version="1.0" encoding="utf-8"?>
<sst xmlns="http://schemas.openxmlformats.org/spreadsheetml/2006/main" count="2105" uniqueCount="1539">
  <si>
    <t>Codes TVA</t>
  </si>
  <si>
    <t>Gamme puis produit</t>
  </si>
  <si>
    <t>Formule "classique"</t>
  </si>
  <si>
    <t>Formule nommée</t>
  </si>
  <si>
    <t>Code P</t>
  </si>
  <si>
    <t>Fourni &amp; posé</t>
  </si>
  <si>
    <t>00-F000</t>
  </si>
  <si>
    <t>Code V</t>
  </si>
  <si>
    <t>vendu</t>
  </si>
  <si>
    <t>01-F008</t>
  </si>
  <si>
    <t>Code 0 OU ""</t>
  </si>
  <si>
    <t>Exo</t>
  </si>
  <si>
    <t>02-F018</t>
  </si>
  <si>
    <t>Paypal</t>
  </si>
  <si>
    <t>03-F045</t>
  </si>
  <si>
    <t>Données qui seront copiées automatiquement  en insérant le Code sur le Devis ou la Facture</t>
  </si>
  <si>
    <t>Autre</t>
  </si>
  <si>
    <t>04-F038</t>
  </si>
  <si>
    <t>(rentrer les Codes et les libellés à votre convenance. Respecter les largueurs des colonnes ci dessous)</t>
  </si>
  <si>
    <t>05-F038</t>
  </si>
  <si>
    <t>06-F038</t>
  </si>
  <si>
    <t xml:space="preserve">Code </t>
  </si>
  <si>
    <t>Libellés</t>
  </si>
  <si>
    <t>Pu</t>
  </si>
  <si>
    <t>Prix A HT</t>
  </si>
  <si>
    <t>07-F034</t>
  </si>
  <si>
    <t>CLAUD 4</t>
  </si>
  <si>
    <t>Fibres Courtes</t>
  </si>
  <si>
    <t>08-F006</t>
  </si>
  <si>
    <t>CLAUD 5</t>
  </si>
  <si>
    <t>09-F051</t>
  </si>
  <si>
    <t>CLAUD 6</t>
  </si>
  <si>
    <t>10-F007</t>
  </si>
  <si>
    <t>11-F044</t>
  </si>
  <si>
    <t>12-F042</t>
  </si>
  <si>
    <t>13-F039</t>
  </si>
  <si>
    <t>CLAUDIA 10</t>
  </si>
  <si>
    <t>Fibres Moyennes</t>
  </si>
  <si>
    <t>Fibres Longues</t>
  </si>
  <si>
    <t>Préparation</t>
  </si>
  <si>
    <t>Effets</t>
  </si>
  <si>
    <t>Fils &amp; Fibres</t>
  </si>
  <si>
    <t>Silk</t>
  </si>
  <si>
    <t>Outils</t>
  </si>
  <si>
    <t>Marketing</t>
  </si>
  <si>
    <t>14-F030</t>
  </si>
  <si>
    <t>15-F045</t>
  </si>
  <si>
    <t>16-F047</t>
  </si>
  <si>
    <t>17-F052</t>
  </si>
  <si>
    <t>18-F027</t>
  </si>
  <si>
    <t>CORIN 2</t>
  </si>
  <si>
    <t>19-F050</t>
  </si>
  <si>
    <t>20-F046A</t>
  </si>
  <si>
    <t>20-F046B</t>
  </si>
  <si>
    <t>21-F007</t>
  </si>
  <si>
    <t>22-F026</t>
  </si>
  <si>
    <t>23-F050</t>
  </si>
  <si>
    <t>24-F047</t>
  </si>
  <si>
    <t>25-F005</t>
  </si>
  <si>
    <t>26-F041</t>
  </si>
  <si>
    <t>DIANA WEI</t>
  </si>
  <si>
    <t>27-F031</t>
  </si>
  <si>
    <t>28-F028</t>
  </si>
  <si>
    <t>29-F025</t>
  </si>
  <si>
    <t>30-F042</t>
  </si>
  <si>
    <t>31-F051</t>
  </si>
  <si>
    <t>32-F049</t>
  </si>
  <si>
    <t>PRIMA BEI</t>
  </si>
  <si>
    <t>33-F048</t>
  </si>
  <si>
    <t>34-F043</t>
  </si>
  <si>
    <t>35-F024</t>
  </si>
  <si>
    <t>36-F027</t>
  </si>
  <si>
    <t>37-F029</t>
  </si>
  <si>
    <t>ALISHA 1</t>
  </si>
  <si>
    <t>38-F035</t>
  </si>
  <si>
    <t>ALISH 2</t>
  </si>
  <si>
    <t>39-F005</t>
  </si>
  <si>
    <t>ALISH 3</t>
  </si>
  <si>
    <t>40-F049</t>
  </si>
  <si>
    <t>41-F027</t>
  </si>
  <si>
    <t>BIRGI 2</t>
  </si>
  <si>
    <t>42-F034</t>
  </si>
  <si>
    <t>BAMA 10</t>
  </si>
  <si>
    <t>43-F045</t>
  </si>
  <si>
    <t>COSIM 11</t>
  </si>
  <si>
    <t>44-F032</t>
  </si>
  <si>
    <t>45-F028</t>
  </si>
  <si>
    <t>COSIM 14</t>
  </si>
  <si>
    <t>46-F050</t>
  </si>
  <si>
    <t>47-F047</t>
  </si>
  <si>
    <t>COSIM 17</t>
  </si>
  <si>
    <t>48-F042</t>
  </si>
  <si>
    <t>49-F033</t>
  </si>
  <si>
    <t>50-F030</t>
  </si>
  <si>
    <t>51-F006</t>
  </si>
  <si>
    <t>52-F003</t>
  </si>
  <si>
    <t>JANIN 3D</t>
  </si>
  <si>
    <t>53-F029</t>
  </si>
  <si>
    <t>54-F003</t>
  </si>
  <si>
    <t>JANIN 5</t>
  </si>
  <si>
    <t>55-F006</t>
  </si>
  <si>
    <t>JANIN 6</t>
  </si>
  <si>
    <t>56-F026</t>
  </si>
  <si>
    <t>JANIN 7</t>
  </si>
  <si>
    <t>57-F004</t>
  </si>
  <si>
    <t>JANIN 7D</t>
  </si>
  <si>
    <t>58-F008</t>
  </si>
  <si>
    <t>59-F021</t>
  </si>
  <si>
    <t>59-F022</t>
  </si>
  <si>
    <t>JANIN 10</t>
  </si>
  <si>
    <t>60-F019</t>
  </si>
  <si>
    <t>JANIN 11</t>
  </si>
  <si>
    <t>61-F031</t>
  </si>
  <si>
    <t>62-F023</t>
  </si>
  <si>
    <t>63-F045</t>
  </si>
  <si>
    <t>64-F049</t>
  </si>
  <si>
    <t>REGIN 7</t>
  </si>
  <si>
    <t>65-F049</t>
  </si>
  <si>
    <t>66-F044</t>
  </si>
  <si>
    <t>SILVA 1</t>
  </si>
  <si>
    <t>67-F001</t>
  </si>
  <si>
    <t>SILVA 2</t>
  </si>
  <si>
    <t>68-F002</t>
  </si>
  <si>
    <t>SILVA 30</t>
  </si>
  <si>
    <t>69-F036</t>
  </si>
  <si>
    <t>70-F005</t>
  </si>
  <si>
    <t>71-F008</t>
  </si>
  <si>
    <t>72-F029</t>
  </si>
  <si>
    <t>AUTO 01</t>
  </si>
  <si>
    <t>73-F037</t>
  </si>
  <si>
    <t>AUTO 02</t>
  </si>
  <si>
    <t>74-F037</t>
  </si>
  <si>
    <t>75-F009</t>
  </si>
  <si>
    <t>75-F010</t>
  </si>
  <si>
    <t>76-F020</t>
  </si>
  <si>
    <t>77-F011</t>
  </si>
  <si>
    <t>78-F012</t>
  </si>
  <si>
    <t>79-F052</t>
  </si>
  <si>
    <t>80-F018</t>
  </si>
  <si>
    <t>81-F044</t>
  </si>
  <si>
    <t>82-F050</t>
  </si>
  <si>
    <t>83-F040</t>
  </si>
  <si>
    <t>84-F041</t>
  </si>
  <si>
    <t>85-F033</t>
  </si>
  <si>
    <t>86-F052</t>
  </si>
  <si>
    <t>87-F050</t>
  </si>
  <si>
    <t>88-F003</t>
  </si>
  <si>
    <t>PRINT 05</t>
  </si>
  <si>
    <t>89-F007</t>
  </si>
  <si>
    <t>90-F002</t>
  </si>
  <si>
    <t>91-F013</t>
  </si>
  <si>
    <t>92-F014</t>
  </si>
  <si>
    <t>93-F015</t>
  </si>
  <si>
    <t>94-F016</t>
  </si>
  <si>
    <t>95-F017</t>
  </si>
  <si>
    <t>BW001</t>
  </si>
  <si>
    <t>BW002</t>
  </si>
  <si>
    <t>BW003</t>
  </si>
  <si>
    <t>BW004</t>
  </si>
  <si>
    <t>BW005</t>
  </si>
  <si>
    <t>GO 10</t>
  </si>
  <si>
    <t>GO 20</t>
  </si>
  <si>
    <t>GO 21</t>
  </si>
  <si>
    <t>GL E01 -10</t>
  </si>
  <si>
    <t>Effets &amp; Paillettes</t>
  </si>
  <si>
    <t>GL E03 -10</t>
  </si>
  <si>
    <t>GL E04 -10</t>
  </si>
  <si>
    <t>GL E05 -10</t>
  </si>
  <si>
    <t>GL E06 -10</t>
  </si>
  <si>
    <t>GL E07 -10</t>
  </si>
  <si>
    <t>GL E09 -10</t>
  </si>
  <si>
    <t>GL E11 -10</t>
  </si>
  <si>
    <t>FA E12 -10</t>
  </si>
  <si>
    <t>GL E15 -50</t>
  </si>
  <si>
    <t>MI E16 -30</t>
  </si>
  <si>
    <t>FA E17 -10</t>
  </si>
  <si>
    <t>MI E19 -30</t>
  </si>
  <si>
    <t>FA E20 -14</t>
  </si>
  <si>
    <t>PE E21 -10</t>
  </si>
  <si>
    <t>FA E31 -20</t>
  </si>
  <si>
    <t>MI E40 -30</t>
  </si>
  <si>
    <t>MI E42 -30</t>
  </si>
  <si>
    <t xml:space="preserve">FA FK 200 roM-100 </t>
  </si>
  <si>
    <t xml:space="preserve">FA FK 206 sc-100 </t>
  </si>
  <si>
    <t xml:space="preserve">FA FM 2B ge-100 </t>
  </si>
  <si>
    <t>Designation</t>
  </si>
  <si>
    <t>Réf.Produit</t>
  </si>
  <si>
    <t>SILK50-0004</t>
  </si>
  <si>
    <t>04-Rouge grenat 50ml</t>
  </si>
  <si>
    <t>SILK50-0005</t>
  </si>
  <si>
    <t>05-Framboise 50ml</t>
  </si>
  <si>
    <t>SILK50-0007</t>
  </si>
  <si>
    <t>07-Lavande 50ml</t>
  </si>
  <si>
    <t>SILK50-0008</t>
  </si>
  <si>
    <t>08-Terre cuite 50ml</t>
  </si>
  <si>
    <t>Pour nommer une formule :</t>
  </si>
  <si>
    <t>SILK50-0017</t>
  </si>
  <si>
    <t>17-Ambre Jaune 50ml</t>
  </si>
  <si>
    <t>pour faire</t>
  </si>
  <si>
    <t>barre de menu - Insertion - Nom - Définir</t>
  </si>
  <si>
    <t>SILK50-0019</t>
  </si>
  <si>
    <t>19-Jaune 50ml</t>
  </si>
  <si>
    <t>la liste du</t>
  </si>
  <si>
    <t>dans la zone du haut, taper le nom choisi</t>
  </si>
  <si>
    <t>SILK50-0020</t>
  </si>
  <si>
    <t>20-Citron 50ml</t>
  </si>
  <si>
    <t>1er choix</t>
  </si>
  <si>
    <t>dans la zone du bas, taper la formule</t>
  </si>
  <si>
    <t>SILK50-0021</t>
  </si>
  <si>
    <t>21-Jaune moyen 50ml</t>
  </si>
  <si>
    <t>ou la coller après l'avoir copiée dans la barre de formule</t>
  </si>
  <si>
    <t>SILK50-0023</t>
  </si>
  <si>
    <t>23-Rouge orangé 50ml</t>
  </si>
  <si>
    <t>SILK50-0025</t>
  </si>
  <si>
    <t>25-Abricot 50ml</t>
  </si>
  <si>
    <t>SILK50-0031</t>
  </si>
  <si>
    <t>31-Rouge cerise 50ml</t>
  </si>
  <si>
    <t>Réf des plages nommées</t>
  </si>
  <si>
    <t>SILK50-0032</t>
  </si>
  <si>
    <t>32-Carmin 50ml</t>
  </si>
  <si>
    <t>SILK50-0033</t>
  </si>
  <si>
    <t>33-Rose 50ml</t>
  </si>
  <si>
    <t>SILK50-0034</t>
  </si>
  <si>
    <t>34-Bordeaux 50ml</t>
  </si>
  <si>
    <t>SILK50-0037</t>
  </si>
  <si>
    <t>37-Prune 50ml</t>
  </si>
  <si>
    <t>ModeReg</t>
  </si>
  <si>
    <t>SILK50-0039</t>
  </si>
  <si>
    <t>39-Aubergine 50ml</t>
  </si>
  <si>
    <t>SILK50-0045</t>
  </si>
  <si>
    <t>45-Brun fonce 50ml</t>
  </si>
  <si>
    <t>SILK50-0046</t>
  </si>
  <si>
    <t>46-Brun moyen 50ml</t>
  </si>
  <si>
    <t>SILK50-0052</t>
  </si>
  <si>
    <t>52-Bleu moyen 50ml</t>
  </si>
  <si>
    <t>SILK50-0053</t>
  </si>
  <si>
    <t>SILK50-0061</t>
  </si>
  <si>
    <t>61-Reseda 50ml</t>
  </si>
  <si>
    <t>SILK50-0065</t>
  </si>
  <si>
    <t>65-Vert olive 50ml</t>
  </si>
  <si>
    <t>SILK50-0067</t>
  </si>
  <si>
    <t>67-Vert vegetal 50ml</t>
  </si>
  <si>
    <t>SILK50-0073</t>
  </si>
  <si>
    <t>73-Noir 50ml</t>
  </si>
  <si>
    <t>SILK50-0075</t>
  </si>
  <si>
    <t>75-Vert sapin 50ml</t>
  </si>
  <si>
    <t>SILK50-0091</t>
  </si>
  <si>
    <t>91-Caraibes 50ml</t>
  </si>
  <si>
    <t>SILK50-0092</t>
  </si>
  <si>
    <t>92-Petrole 50ml</t>
  </si>
  <si>
    <t>SILK50-0095</t>
  </si>
  <si>
    <t>95-Bleu azur 50ml</t>
  </si>
  <si>
    <t>SILK50-0096</t>
  </si>
  <si>
    <t>96-Vert emeraude 50ml</t>
  </si>
  <si>
    <t>SILK50-0222</t>
  </si>
  <si>
    <t>222-Vanille 50ml</t>
  </si>
  <si>
    <t>SILK50-0225</t>
  </si>
  <si>
    <t>225-Mandarine 50ml</t>
  </si>
  <si>
    <t>SILK50-0236</t>
  </si>
  <si>
    <t>236-Rose Claire 50ml</t>
  </si>
  <si>
    <t>SILK50-0255</t>
  </si>
  <si>
    <t>255-Aigue Marine 50ml</t>
  </si>
  <si>
    <t>SILK50-0278</t>
  </si>
  <si>
    <t>278-Gris soie 50ml</t>
  </si>
  <si>
    <t>SILK50-0282</t>
  </si>
  <si>
    <t>282-Clorophylle 50ml</t>
  </si>
  <si>
    <t>SILK50-0291</t>
  </si>
  <si>
    <t>291-Arctique 50ml</t>
  </si>
  <si>
    <t>SILK50-0292</t>
  </si>
  <si>
    <t>292-Bleu pastel 50ml</t>
  </si>
  <si>
    <t>05-Framboise 250ml</t>
  </si>
  <si>
    <t>07-Lavande 250ml</t>
  </si>
  <si>
    <t>19-Jaune 250ml</t>
  </si>
  <si>
    <t>21-Jaune moyen 250ml</t>
  </si>
  <si>
    <t>23-Rouge orangé 250ml</t>
  </si>
  <si>
    <t>32-Carmin 250ml</t>
  </si>
  <si>
    <t>34-Bordeaux 250ml</t>
  </si>
  <si>
    <t>67-Vert vegetal 250ml</t>
  </si>
  <si>
    <t>73-Noir 250ml</t>
  </si>
  <si>
    <t>75-Vert sapin 250ml</t>
  </si>
  <si>
    <t>96-Vert emeraude 250ml</t>
  </si>
  <si>
    <t>278-Gris Clair 250ml</t>
  </si>
  <si>
    <t>NK8120</t>
  </si>
  <si>
    <t>NK8101</t>
  </si>
  <si>
    <t>NK8102</t>
  </si>
  <si>
    <t>NK8103</t>
  </si>
  <si>
    <t>NK8104</t>
  </si>
  <si>
    <t>NK8105</t>
  </si>
  <si>
    <t>NK8106</t>
  </si>
  <si>
    <t>NK8107</t>
  </si>
  <si>
    <t>NK8108</t>
  </si>
  <si>
    <t>NK8109</t>
  </si>
  <si>
    <t>NK8110</t>
  </si>
  <si>
    <t>NK8111</t>
  </si>
  <si>
    <t>NK8112</t>
  </si>
  <si>
    <t>NK8113</t>
  </si>
  <si>
    <t>NK8114</t>
  </si>
  <si>
    <t>NK8115</t>
  </si>
  <si>
    <t>NK8116</t>
  </si>
  <si>
    <t>NK8117</t>
  </si>
  <si>
    <t>NK8118</t>
  </si>
  <si>
    <t>NK8119</t>
  </si>
  <si>
    <t>NK8121</t>
  </si>
  <si>
    <t>NK8122</t>
  </si>
  <si>
    <t>NK8123</t>
  </si>
  <si>
    <t>NK8124</t>
  </si>
  <si>
    <t>NK8125</t>
  </si>
  <si>
    <t>NK8126</t>
  </si>
  <si>
    <t>NK8127</t>
  </si>
  <si>
    <t>NK8128</t>
  </si>
  <si>
    <t>NK8129</t>
  </si>
  <si>
    <t>NK8132</t>
  </si>
  <si>
    <t>NK8133</t>
  </si>
  <si>
    <t>NK8136</t>
  </si>
  <si>
    <t>NK8137</t>
  </si>
  <si>
    <t>NK8138</t>
  </si>
  <si>
    <t>NK8139</t>
  </si>
  <si>
    <t>NK8140</t>
  </si>
  <si>
    <t>NK8141</t>
  </si>
  <si>
    <t>NK8143</t>
  </si>
  <si>
    <t>NK8146</t>
  </si>
  <si>
    <t>NK8147</t>
  </si>
  <si>
    <t>NK8149</t>
  </si>
  <si>
    <t>NK8153</t>
  </si>
  <si>
    <t>NK8154</t>
  </si>
  <si>
    <t>NK8155</t>
  </si>
  <si>
    <t>NK8156</t>
  </si>
  <si>
    <t>NK8157</t>
  </si>
  <si>
    <t>NK8159</t>
  </si>
  <si>
    <t>NK8161</t>
  </si>
  <si>
    <t>NK8168</t>
  </si>
  <si>
    <t>NK8169</t>
  </si>
  <si>
    <t>NK8170</t>
  </si>
  <si>
    <t>NK8171</t>
  </si>
  <si>
    <t>NK8172</t>
  </si>
  <si>
    <t>NK8173</t>
  </si>
  <si>
    <t>NK8174</t>
  </si>
  <si>
    <t>NK8176</t>
  </si>
  <si>
    <t>NK8177</t>
  </si>
  <si>
    <t>NK8178</t>
  </si>
  <si>
    <t>NK8180</t>
  </si>
  <si>
    <t>NK8181</t>
  </si>
  <si>
    <t>NK8182</t>
  </si>
  <si>
    <t>NK8184</t>
  </si>
  <si>
    <t>NK8188</t>
  </si>
  <si>
    <t>NK8189</t>
  </si>
  <si>
    <t>NK8192</t>
  </si>
  <si>
    <t>NK8193</t>
  </si>
  <si>
    <t>NK8194</t>
  </si>
  <si>
    <t>NK8195</t>
  </si>
  <si>
    <t>NK8196</t>
  </si>
  <si>
    <t>NK8197</t>
  </si>
  <si>
    <t>NK8199</t>
  </si>
  <si>
    <t>OUT PRSCH 1532</t>
  </si>
  <si>
    <t>PROFILE BLANC 2,60 m</t>
  </si>
  <si>
    <t>OUT PRSCH SCI</t>
  </si>
  <si>
    <t>CISEAU HOBUS</t>
  </si>
  <si>
    <t>OUT PRSCH PFG</t>
  </si>
  <si>
    <t>PLIEUR HOBUS</t>
  </si>
  <si>
    <t>PRINT 02</t>
  </si>
  <si>
    <t>MKT_W33</t>
  </si>
  <si>
    <t>VALISE DEMO</t>
  </si>
  <si>
    <t>MKT_W33R</t>
  </si>
  <si>
    <t>MKT_W57</t>
  </si>
  <si>
    <t>Chèque</t>
  </si>
  <si>
    <t>Virement</t>
  </si>
  <si>
    <t>Prélèvement</t>
  </si>
  <si>
    <t>Espèces</t>
  </si>
  <si>
    <t>001</t>
  </si>
  <si>
    <t>JaDecor France</t>
  </si>
  <si>
    <t>Livraison</t>
  </si>
  <si>
    <t>Livraison à :</t>
  </si>
  <si>
    <t>Code TVA 1</t>
  </si>
  <si>
    <t>Code TVA 2</t>
  </si>
  <si>
    <t>Code TVA 3</t>
  </si>
  <si>
    <t>REF.  ARTICLE</t>
  </si>
  <si>
    <t>QTE</t>
  </si>
  <si>
    <t>DESIGNATION</t>
  </si>
  <si>
    <t>Code TVA</t>
  </si>
  <si>
    <t>PRIX UNITAIRE</t>
  </si>
  <si>
    <t>Remise</t>
  </si>
  <si>
    <t>TOTAL</t>
  </si>
  <si>
    <t>EXO</t>
  </si>
  <si>
    <t>R</t>
  </si>
  <si>
    <t>Transport / COLIS</t>
  </si>
  <si>
    <t>REGLEMENT :</t>
  </si>
  <si>
    <t>Sous Total H.T.</t>
  </si>
  <si>
    <t>Code 2 Taux TVA :</t>
  </si>
  <si>
    <t>Montant T.T.C</t>
  </si>
  <si>
    <t>CELINA Ocre Clair</t>
  </si>
  <si>
    <t>PLATOIRE Plastique</t>
  </si>
  <si>
    <t>TRUELLE INOX 040</t>
  </si>
  <si>
    <t>TRUELLE INOX 050</t>
  </si>
  <si>
    <t>TRUELLE INOX140</t>
  </si>
  <si>
    <t>GOUGE INOX 010</t>
  </si>
  <si>
    <t>ROULEAU 25 cm</t>
  </si>
  <si>
    <t>ROULEAU 18 cm</t>
  </si>
  <si>
    <t>FICHE SILK</t>
  </si>
  <si>
    <t>FICHE EFFET</t>
  </si>
  <si>
    <t>VALISE revendeur</t>
  </si>
  <si>
    <t>FLYER BASE x 100</t>
  </si>
  <si>
    <t>FLYER Repique x 500</t>
  </si>
  <si>
    <t>PROSPECTUS BASE x100</t>
  </si>
  <si>
    <t>PROSPECTUS Repique x 500</t>
  </si>
  <si>
    <t>100 DEPLIANT BASE x 100</t>
  </si>
  <si>
    <t>500 DEPLIANT Repique x 500</t>
  </si>
  <si>
    <t>CATALOGUE FR/EN</t>
  </si>
  <si>
    <t>SAC COTON X10</t>
  </si>
  <si>
    <t>STYLO BILLE X10</t>
  </si>
  <si>
    <t>MKT_W10</t>
  </si>
  <si>
    <t>MKT_W016</t>
  </si>
  <si>
    <t>MKT_W50</t>
  </si>
  <si>
    <t>MKT_W50P</t>
  </si>
  <si>
    <t>MKT_W51</t>
  </si>
  <si>
    <t>MKT_W51P</t>
  </si>
  <si>
    <t>MKT_W055</t>
  </si>
  <si>
    <t>MKT_W055P</t>
  </si>
  <si>
    <t>MKT_W64</t>
  </si>
  <si>
    <t>MKT_W70</t>
  </si>
  <si>
    <t>MKT_W99</t>
  </si>
  <si>
    <t>ECHANTILLONS 5x5</t>
  </si>
  <si>
    <t xml:space="preserve">Liant Cellulosique Coton </t>
  </si>
  <si>
    <t>PANNEAU DECO ART 002</t>
  </si>
  <si>
    <t>PANNEAU DECO SILK 001</t>
  </si>
  <si>
    <t>Liste/cascade-I</t>
  </si>
  <si>
    <t>Liste/cascade-L</t>
  </si>
  <si>
    <t>Result/cascade-J</t>
  </si>
  <si>
    <t>Liste cascade-D</t>
  </si>
  <si>
    <t>Formule calcul</t>
  </si>
  <si>
    <t>Réf. Sajade</t>
  </si>
  <si>
    <t>Prix Sajade</t>
  </si>
  <si>
    <t>Réf. Silk</t>
  </si>
  <si>
    <t>Prix Silk</t>
  </si>
  <si>
    <t>Dos. Silk</t>
  </si>
  <si>
    <t>NB Sachets</t>
  </si>
  <si>
    <t>Qte Eau</t>
  </si>
  <si>
    <t>Qte Silk</t>
  </si>
  <si>
    <t>DIANA BLANC</t>
  </si>
  <si>
    <t>NB Flacons 250ml</t>
  </si>
  <si>
    <t>Nom</t>
  </si>
  <si>
    <t>Tel:</t>
  </si>
  <si>
    <t># Qte/Fl 250</t>
  </si>
  <si>
    <t># Qte/Fl 50</t>
  </si>
  <si>
    <t>Adresse</t>
  </si>
  <si>
    <t>GSM:</t>
  </si>
  <si>
    <t>NB Flacons 50ml</t>
  </si>
  <si>
    <t>Ville</t>
  </si>
  <si>
    <t>C.P.</t>
  </si>
  <si>
    <t>Fax:</t>
  </si>
  <si>
    <t xml:space="preserve">E-Mail: </t>
  </si>
  <si>
    <t>Surface</t>
  </si>
  <si>
    <t>m²</t>
  </si>
  <si>
    <t xml:space="preserve">Qte Eau </t>
  </si>
  <si>
    <t>Litres</t>
  </si>
  <si>
    <t>Prix U. HT / Sachet</t>
  </si>
  <si>
    <t>Nb Sachets</t>
  </si>
  <si>
    <t>U</t>
  </si>
  <si>
    <t>Prix U. HT /  Fl.250ml</t>
  </si>
  <si>
    <t>ml</t>
  </si>
  <si>
    <t>Prix U. HT /  Fl.50ml</t>
  </si>
  <si>
    <t>Dosage Silk</t>
  </si>
  <si>
    <t xml:space="preserve"> ml SILK / litre</t>
  </si>
  <si>
    <t>Nb Flacons</t>
  </si>
  <si>
    <t>250 ml *</t>
  </si>
  <si>
    <t>50 ml</t>
  </si>
  <si>
    <t>* Si disponible en 250 ml / Voir Tarif</t>
  </si>
  <si>
    <t>Prix HT Public</t>
  </si>
  <si>
    <t>Sajade</t>
  </si>
  <si>
    <t>Silk 250 ml</t>
  </si>
  <si>
    <t>Silk 50 ml</t>
  </si>
  <si>
    <t>250 ml</t>
  </si>
  <si>
    <t>NK8120-VERT OLIVE CLAIRE</t>
  </si>
  <si>
    <t>NK8101-JAUNE CLAIR</t>
  </si>
  <si>
    <t>NK8102-ORANGE</t>
  </si>
  <si>
    <t>NK8103-ROUGE</t>
  </si>
  <si>
    <t>NK8104-BLEU</t>
  </si>
  <si>
    <t>NK8105-VIOLET</t>
  </si>
  <si>
    <t>NK8106-VERT</t>
  </si>
  <si>
    <t>NK8107-BRUN</t>
  </si>
  <si>
    <t>NK8108-NOIR JAIE</t>
  </si>
  <si>
    <t>NK8109-ROUGE VIN</t>
  </si>
  <si>
    <t>NK8110-BLEU MARINE</t>
  </si>
  <si>
    <t>NK8111-BRUN CLAIR</t>
  </si>
  <si>
    <t>NK8112-VERT FONCÉ</t>
  </si>
  <si>
    <t>NK8113-BLEU TURQUOISE</t>
  </si>
  <si>
    <t>NK8114-ROSE FONCE</t>
  </si>
  <si>
    <t>NK8115-JAUNE OR</t>
  </si>
  <si>
    <t>NK8116-ROSE ANTIQUE</t>
  </si>
  <si>
    <t>NK8117-ROUGE BORDEAUX</t>
  </si>
  <si>
    <t>NK8118-SYRINGUA-FLIEDER</t>
  </si>
  <si>
    <t>NK8119-BLEU PIGEON</t>
  </si>
  <si>
    <t>NK8121-JAUNE CITRON CLAIRE</t>
  </si>
  <si>
    <t>NK8122-JAUNE SOLEIL</t>
  </si>
  <si>
    <t>NK8123-ROUGE ROSE</t>
  </si>
  <si>
    <t>NK8124-ROSE BRILLANT</t>
  </si>
  <si>
    <t>NK8125-BLEU AZUR CLAIRE</t>
  </si>
  <si>
    <t>NK8126-VERT FOUGÈRE</t>
  </si>
  <si>
    <t>NK8127-VERT MENTHE</t>
  </si>
  <si>
    <t>NK8128-POURPRE</t>
  </si>
  <si>
    <t>NK8129-ROUGE ORCHIDÉE</t>
  </si>
  <si>
    <t>NK8132-BLEU ROYAL</t>
  </si>
  <si>
    <t>NK8133-BLEU CIEL</t>
  </si>
  <si>
    <t>NK8136-ROUGE JAUNE</t>
  </si>
  <si>
    <t>NK8137-MARRON</t>
  </si>
  <si>
    <t>NK8138-ROSE LUMIÈRE</t>
  </si>
  <si>
    <t>NK8139-JAUNE LUMIÈRE</t>
  </si>
  <si>
    <t>NK8140-VERT KIWI</t>
  </si>
  <si>
    <t>NK8141-TERRACOTTA</t>
  </si>
  <si>
    <t>NK8143-LILAS</t>
  </si>
  <si>
    <t>NK8146-ORANGE LUMIÈRE</t>
  </si>
  <si>
    <t>NK8147-ROUGE LUMIÈRE</t>
  </si>
  <si>
    <t>NK8149-VERT LUMIÈRE</t>
  </si>
  <si>
    <t>NK8153-BLEU LUMIÈRE</t>
  </si>
  <si>
    <t>NK8154-GRIS ARGENT</t>
  </si>
  <si>
    <t>NK8155-ROUILLE</t>
  </si>
  <si>
    <t>NK8156-COGNAC</t>
  </si>
  <si>
    <t>NK8157-VERT PISTACHE</t>
  </si>
  <si>
    <t>NK8159-JAUNE LAITON</t>
  </si>
  <si>
    <t>NK8161-VERT ÉMERAUDE GRIS</t>
  </si>
  <si>
    <t>NK8168-JAUNE PASTEL</t>
  </si>
  <si>
    <t>NK8169-VIOLET PASTEL</t>
  </si>
  <si>
    <t>NK8170-GRIS PASTEL</t>
  </si>
  <si>
    <t>NK8171-ROSE MOYEN</t>
  </si>
  <si>
    <t>NK8172-VERT LIN</t>
  </si>
  <si>
    <t>NK8173-LAVANDE</t>
  </si>
  <si>
    <t>NK8174-MAGENTA</t>
  </si>
  <si>
    <t>NK8176-VERT GLACE</t>
  </si>
  <si>
    <t>NK8177-VERT ARCTIQUE</t>
  </si>
  <si>
    <t>NK8178-VERT PASTEL</t>
  </si>
  <si>
    <t>NK8180-ROUGE PASTEL</t>
  </si>
  <si>
    <t>NK8181-SAUMON</t>
  </si>
  <si>
    <t>NK8182-ABRICOT</t>
  </si>
  <si>
    <t>NK8184-JAUNE AMBRE</t>
  </si>
  <si>
    <t>NK8188-AUBERGINE</t>
  </si>
  <si>
    <t>NK8189-BLEU PASTEL CLAIRE</t>
  </si>
  <si>
    <t>NK8192-JAUNE MAÏS</t>
  </si>
  <si>
    <t>NK8193-VERT DE MAI</t>
  </si>
  <si>
    <t>NK8194-ROUGE CERISE</t>
  </si>
  <si>
    <t>NK8195-BLEU LAPIS</t>
  </si>
  <si>
    <t>NK8196-BLEU NUIT</t>
  </si>
  <si>
    <t>NK8197-NOIR NUIT</t>
  </si>
  <si>
    <t>NK8199-BEIGE</t>
  </si>
  <si>
    <t>=$BB$5:$BB$13</t>
  </si>
  <si>
    <t>=$BD$5:$BD$131</t>
  </si>
  <si>
    <t>=$BF$5:$BF$45</t>
  </si>
  <si>
    <t>CodePXR</t>
  </si>
  <si>
    <t>CodeLTR</t>
  </si>
  <si>
    <t>§ 1 Généralités</t>
  </si>
  <si>
    <t xml:space="preserve">1. </t>
  </si>
  <si>
    <t>Toute commande de produits distribués par la société JaDecor implique l'application sans réserve par le client de nos Conditions Générales de vente. 
Celles-ci annulent toute clause différente ou contraire figurant sur les documents ou la correspondance du client. Ces conditions Générales de vente s'appliquent aux livraisons effectuées sur le territoire français métropolitain (y compris le Corse),  et figurent sur nos tarifs (un extrait de celles-ci est porté sur nos bons de livraisons et factures).</t>
  </si>
  <si>
    <t>Si une convention particulière déroge expressément à l'une des présentes Conditions Générales de Vente, les autres conditions demeurent applicables.</t>
  </si>
  <si>
    <t>Le cocontractant reconnaît avoir reçu ces conditions avant de passer sa commande, et déclare les accepter intégralement.</t>
  </si>
  <si>
    <t>2.</t>
  </si>
  <si>
    <t>Sur nos sites Internet, nous nous efforçons de maintenir les informations au niveau le plus juste et le plus récent.</t>
  </si>
  <si>
    <t>Nous déclinons toutes responsabilités pour tous préjudices immédiats ou futurs, erreurs de texte ou de liens issus de ces informations.</t>
  </si>
  <si>
    <t>3.</t>
  </si>
  <si>
    <t>Nos coordonnées sont la suivante:</t>
  </si>
  <si>
    <t>Email: info@jadecor-France.com</t>
  </si>
  <si>
    <t>4.</t>
  </si>
  <si>
    <t xml:space="preserve">Les produits sont livrés conformément au références, emballages respectivement conditionnements minima prévus dans nos catalogues et tarifs. </t>
  </si>
  <si>
    <t>5.</t>
  </si>
  <si>
    <t>Nous nous réservons le droit de modifier, d’améliorer sans avis préalable, les qualités techniques et composant de nos produits</t>
  </si>
  <si>
    <t xml:space="preserve">Les modifications de structure, couleur et poids des produits resterons dans une marge raisonnable. </t>
  </si>
  <si>
    <t>§ 2 Livraison</t>
  </si>
  <si>
    <t>1.</t>
  </si>
  <si>
    <t>Les commandes d’une valeur supérieure à 5000,00 € net, hors taxes, seront livré sur la France métropolitaine en franco de port.</t>
  </si>
  <si>
    <t xml:space="preserve">Les livraisons partielles sont autorisées expressément. </t>
  </si>
  <si>
    <t xml:space="preserve">Toutes les livraisons hors territoire métropolitain et sur la corse se feront aux frais et dépens de l’acheteur. </t>
  </si>
  <si>
    <t xml:space="preserve">§ 3 Prix </t>
  </si>
  <si>
    <t>Les prix figurant dans nos catalogues, nos offres promotionnelles, s'entendent par conditionnement UNITAIRES, HT (Hors Taxes) et TTC (Toutes Taxes Comprises). Le prix TTC est calculé pour une TVA à 19,6% et appliqué dans le cas d'une vente dont la mise en œuvre est réalisée par le client.</t>
  </si>
  <si>
    <t xml:space="preserve">Dans le cas d'une mise en œuvre chez le client par JaDecor ou l’un de ses partenaires agréé et si l'habitation de celui-ci a été construite depuis de deux ans, il convient d'appliquer une TVA à 5,5%, conformément à la loi du 14-9-99  N° 3 C-5-99. </t>
  </si>
  <si>
    <t xml:space="preserve">Les prix indiqués peuvent être modifiés et réactualisés sans préavis en fonctions des conditions d'approvisionnement et tarifs en vigueur chez les producteurs et fabricants. </t>
  </si>
  <si>
    <t>Ces prix sont donnés pour du matériel réglé comptant au moment de la commande.</t>
  </si>
  <si>
    <t>Les prix figurants sur tous documents imagés correspondent à la description lettrée du produit et en aucun cas à la représentation graphique du produit qui est réputée non contractuelle.</t>
  </si>
  <si>
    <t>§ 4 Conditions de Paiement</t>
  </si>
  <si>
    <t>Le prix est payable au siège social de la société JaDecor France . Sauf indication contraire confirmée par la société JaDecor France Les commandes sont livrables, hors convention expresse contraire, exclusivement après règlement intégrale de la commande ou en contre remboursement.</t>
  </si>
  <si>
    <t>Il ne sera admis aucune déduction sur le montant des factures, pour quelque cause que ce soit.</t>
  </si>
  <si>
    <t>Le non paiement à l'échéance prévue aura pour conséquence la suppression immédiate de toute nouvelle livraison et rendra exigible immédiatement les échéances restant à courir. Tout acompte sera affecté en priori à la partie non privilégiée de la créance.</t>
  </si>
  <si>
    <t>Tout retard de paiement total ou parti, aux dates d'échéance entraînera de plein droit des pénalités de retard au minimum du taux prévu par la loi, soit une fois et demi le taux de l’intérêt légal en vigueur au jour de l'échéances de la facture,  calculées sur le montant impayé.</t>
  </si>
  <si>
    <t>Les recouvrements par voie contentieuse donneront lieu à une majoration forfaitaire de 15 % de la créance litigieuse.</t>
  </si>
  <si>
    <t>Le droit de preuve de préjudice supérieur ou inférieur reste ouvert aussi bien au client qu’a nous-même</t>
  </si>
  <si>
    <t xml:space="preserve">§ 5 Annulation / renvoie </t>
  </si>
  <si>
    <t>Le client a le droit de retourner la marchandise commandée à JaDecor dans un délai de quinze jours à compter de la réception de la marchandise.</t>
  </si>
  <si>
    <t>Ce retour se fera obligatoirement aux frais et dépens de l’acheteur. Seul peut être retourné la commande complète dans l’état d’origine. Le délai de renvois est certifié par le cachet postal ou le borderau de remise au transporteur.</t>
  </si>
  <si>
    <t xml:space="preserve">§ 6 Informatique et liberté </t>
  </si>
  <si>
    <t>JaDecor France et ses partenaires s'engagent à ne pas divulguer à des tiers les informations que le client lui communique. Celles-ci sont confidentielles. Elles ne seront utilisées par ses services internes que pour le traitement de la commande et pour renforcer et personnaliser la communication et l'offre des produits réservées aux clients de JaDecor France. En conséquence, conformément à la loi informatique et liberté du 6 janvier 1978, le client dispose d'un droit d'accès, de rectification, et d'opposition aux données personnelles le concernant. Pour cela il lui suffit d'en faire la demande auprès de JaDecor France, soit en ligne soit par courrier en indiquant ses nom, prénoms, adresse et si possible les références client.</t>
  </si>
  <si>
    <t>§ 7 Garantie</t>
  </si>
  <si>
    <t>Sans préjudice des dispositions à prendre vis-à-vis du transporteur, les réclamations concernant les défauts techniques d’aspect ou de structure du produits doivent nous être signalé par lettre recommandée avec accusé de réception dans un délai de dix jours après réception.</t>
  </si>
  <si>
    <t>Le règlement du différent reste à notre entière initiative soit par échange de produits soit par bon d’achat de marchandises.</t>
  </si>
  <si>
    <t>En cas de non satisfaction de l’échange proposé, le client pourra choisir lui-même le produit JaDecor de remplacement ou demander une remise sur le prix du produit déjà livré</t>
  </si>
  <si>
    <t>D’autres recours du client, en particulier les demandes d’indemnités de toutes sortes, sont exclues hormis le cas ou un manquement grave ou lourd de nos obligations était démontré par le client</t>
  </si>
  <si>
    <t>§ 8 Réception des marchandises</t>
  </si>
  <si>
    <t>Quel que soit le mode de facturation, les marchandises voyagent aux risques et périls du destinataire, à qui il appartient de les vérifier à l'arrivée et de faire toutes réserves auprès du transporteur, sur le bordereau de livraison et par lettre recommandée avec accusée de réception dans les 48 heures de la livraison conformément à l'article 105 et 106 du code du commerce dans tous les cas d'avarie (perte, casse, vol, etc..). Aucune réclamation, ni retour de marchandises, ne saurait être pris en considération, passé le délai de 48 heures après livraison, sauf acceptation écrite de la Société.</t>
  </si>
  <si>
    <t>§ 9 Exécutions spéciales</t>
  </si>
  <si>
    <t>Une tolérance de 5% en quantité est acceptée pour les exécutions et mélanges spéciaux, et n’ouvre pas droit à re-livraison.</t>
  </si>
  <si>
    <t>Les quantités manquantes ne seront pas facturées (au prorata)</t>
  </si>
  <si>
    <t>Les erreurs, dont l’origine et due à des indications imprécises ou erronées du client, seront corrigées aux frais et dépens de ce dernier.</t>
  </si>
  <si>
    <t xml:space="preserve">§ 10 Annulation de Commande </t>
  </si>
  <si>
    <t>Une annulation de commande ou la non acceptation de la livraison par le  client donne de plein droit lieu à une indemnité d’au minimum de 20% du prix d’achat net hors taxe nonobstant de tout préjudice.</t>
  </si>
  <si>
    <t xml:space="preserve">Les délais de livraison proposés à la commande ne sont donnés qu'à titre indicatif et respecté dans la mesure du possible. Cependant un retard apporté à la livraison ne pourra justifier ni l'annulation de commande ni dommages intérêts, ni facturation de pénalités. Les cas de force majeure (grèves, difficultés d'approvisionnement, etc.), cas fortuits ou assimilés nous délient de toute obligation de livrer, sans indemnité aucune. </t>
  </si>
  <si>
    <t>§ 11 Clause de réserve de propriété</t>
  </si>
  <si>
    <t>Le transfert de propriété des marchandises livrées est subordonné au paiement intégral du prix par l'acheteur à l'échéance convenue (loi n° 80.335 du 12 mai 19980). L'acheteur ne pourra procéder à la revente ou à l'incorporation des dites marchandises tant que le prix n'aura pas été intégralement payé à JaDecor France Il s’oblige à avertir tous tiers de cette réserve de propriété, notamment dans le cas de toute procédure de voie d'exécution (saisie conservatoire, etc. ...).</t>
  </si>
  <si>
    <t xml:space="preserve">§ 12 Juridiction </t>
  </si>
  <si>
    <t>Toute commande passée implique l'acceptation des conditions générales de vente ci-dessus. En cas de contestation, le tribunal de commerce du siège de JaDecor France est seul compétent et auquel les parties attribuent compétence, sauf en cas de litige avec les non-commerçants pour lesquels les règles de compétence légale s'appliquent.</t>
  </si>
  <si>
    <t xml:space="preserve">§ 13 Effet </t>
  </si>
  <si>
    <t>Si l’une ou plusieurs des clauses de ces conditions générales de vente s’avéraient non conforme à la législation ou comportaient des lacunes ou manques, le contrat global resterait applicable.</t>
  </si>
  <si>
    <t>En remplacement des dispositions litigieuses, l’application de la législation générale française, si existante, s’appliquerait à ces clauses dans le respect du sens et de l’esprit de ces clauses.</t>
  </si>
  <si>
    <r>
      <t xml:space="preserve">Nonobstant toute stipulation contraire qui s'y trouverait incluse, le cocontractant renonce à faire prévaloir ses conditions générales d'achat sur les présentes conditions de vente de </t>
    </r>
    <r>
      <rPr>
        <b/>
        <sz val="7.5"/>
        <rFont val="Arial"/>
        <family val="2"/>
      </rPr>
      <t xml:space="preserve">JaDecor France </t>
    </r>
    <r>
      <rPr>
        <sz val="7.5"/>
        <rFont val="Arial"/>
        <family val="2"/>
      </rPr>
      <t>pour le cas où elles contiendraient des dispositions contraire</t>
    </r>
  </si>
  <si>
    <t>1Bis, rue Albert Camus</t>
  </si>
  <si>
    <t>66380 PIA</t>
  </si>
  <si>
    <t>Tel: +33 (0) 468 632 867</t>
  </si>
  <si>
    <t>Les commandes d’une valeur inférieure à 5000,00 € net, hors taxes, feront l’objet d’une facturation pour frais de dossier, Emballages, transport d’un montant de 22,00 Euros hors taxes par carton expédié</t>
  </si>
  <si>
    <t>FPM</t>
  </si>
  <si>
    <t>m² Pose Mur simple</t>
  </si>
  <si>
    <t>FPP</t>
  </si>
  <si>
    <t>m² Pose Plafond</t>
  </si>
  <si>
    <t>FFET</t>
  </si>
  <si>
    <t>m² Enlève.Tapisserie</t>
  </si>
  <si>
    <t>FFET-S</t>
  </si>
  <si>
    <t>m² Enlève.Revêt. Spécial</t>
  </si>
  <si>
    <t>TRXREG</t>
  </si>
  <si>
    <t>Heures en Régies</t>
  </si>
  <si>
    <t>Particulier</t>
  </si>
  <si>
    <t>FormP</t>
  </si>
  <si>
    <t>=SI(OU(DonnesP!C10="";NB.SI(GamP;DonnesP!C10)&gt;0);"";INDEX(DECALER(ColP;0;SOMMEPROD((TableP=DonnesP!C10)*COLONNE(GamP))-COLONNE(GamP)+1);EQUIV(DonnesP!C10;DECALER(ColP;0;SOMMEPROD((TableP=DonnesP!C10)*COLONNE(GamP))-COLONNE(GamP));0)))</t>
  </si>
  <si>
    <t>FormDeuxP</t>
  </si>
  <si>
    <t>=SI(OU(Commande!F10="";NB.SI(GamP; Commande!F10)&gt;0);"";INDEX(DECALER(ColP;0;SOMMEPROD((TableP=Commande!F10)*COLONNE(GamP))-COLONNE(GamP)+1);EQUIV(Commande!F10;DECALER(ColP;0;SOMMEPROD((TableP=Commande!F10)*COLONNE(GamP))-COLONNE(GamP));0)))</t>
  </si>
  <si>
    <t>Code 1 Taux TVA :</t>
  </si>
  <si>
    <t>à Commande</t>
  </si>
  <si>
    <t>=SI(NB.SI(GamP;D11)&gt;0;DECALER(ColP;0;EQUIV(D11;GamP;0)-1;NBVAL(DECALER(ColP;0;EQUIV(D11;GamP;0)-1))+1;1);DECALER(GamPBis;0;0;NB.SI(GamPBis;"&gt;&lt;")))</t>
  </si>
  <si>
    <t>=SI(NBVAL(B$18:B29)&gt;NBVAL(GamP);"";DECALER(PrimP;0;(LIGNES(B$19:B30)-1)*2))</t>
  </si>
  <si>
    <t>=SI(OU(B3="";NB.SI(GamP;B3)&gt;0);"";INDEX(DECALER(ColP;0;SOMMEPROD((TableP=B3)*COLONNE(GamP))-COLONNE(GamP)+1);EQUIV(B3;DECALER(ColP;0;SOMMEPROD((TableP=B3)*COLONNE(GamP))-COLONNE(GamP));0)))</t>
  </si>
  <si>
    <t>=SI(NB.SI(GamP;B3)&gt;0;DECALER(ColP;0;EQUIV(B3;GamP;0)-1;NBVAL(DECALER(ColP;0;EQUIV(B3;GamP;0)-1))+1;1);DECALER(GamPBis;0;0;SOMME((GamPBis&lt;&gt;"")*1)))</t>
  </si>
  <si>
    <t>GamPBis</t>
  </si>
  <si>
    <t>=SI(NB.SI(GamP;I3)&gt;0;DECALER(ColP;0;EQUIV(I3;GamP;0)-1;NBVAL(DECALER(ColP;0;EQUIV(I3;GamP;0)-1))+1;1);DECALER(GamPBis;0;0;NB.SI(GamPBis;"&gt;&lt;")))</t>
  </si>
  <si>
    <t>=SI(OU(I3="";NB.SI(GamP;I3)&gt;0);"";INDEX(DECALER(ColP;0;SOMMEPROD((TableP=I3)*COLONNE(GamP))-COLONNE(GamP)+1);EQUIV(I3;DECALER(ColP;0;SOMMEPROD((TableP=I3)*COLONNE(GamP))-COLONNE(GamP));0)))</t>
  </si>
  <si>
    <t>=SI(NB.SI(GamP;L3)&gt;0;DECALER(ColP;0;EQUIV(L3;GamP;0)-1;NBVAL(DECALER(ColP;0;EQUIV(L3;GamP;0)-1))+1;1);DECALER(GamPBis;0;0;NB.SI(GamPBis;"&gt;&lt;")))</t>
  </si>
  <si>
    <t>=SI(OU('Commande'!N209="";NB.SI(GamP; 'Commande'!N209)&gt;0);"";INDEX(DECALER(ColP;0;SOMMEPROD((TableP='Commande'!N209)*COLONNE(GamP))-COLONNE(GamP)+1);EQUIV('Commande'!N209;DECALER(ColP;0;SOMMEPROD((TableP='Commande'!N209)*COLONNE(GamP))-COLONNE(GamP));0)))</t>
  </si>
  <si>
    <t>=SI(OU(DonnesP!K210="";NB.SI(GamP;DonnesP!K210)&gt;0);"";INDEX(DECALER(ColP;0;SOMMEPROD((TableP=DonnesP!K210)*COLONNE(GamP))-COLONNE(GamP)+1);EQUIV(DonnesP!K210;DECALER(ColP;0;SOMMEPROD((TableP=DonnesP!K210)*COLONNE(GamP))-COLONNE(GamP));0)))</t>
  </si>
  <si>
    <t>TYPE</t>
  </si>
  <si>
    <t>Liste des plages nommées</t>
  </si>
  <si>
    <t>Type</t>
  </si>
  <si>
    <t>noms</t>
  </si>
  <si>
    <t>=Listes!$V$2:$V$41</t>
  </si>
  <si>
    <t>Maç. Béton</t>
  </si>
  <si>
    <t>choix_nom</t>
  </si>
  <si>
    <t>=PreSurf!$D$36</t>
  </si>
  <si>
    <t>Maç. Béton Banché</t>
  </si>
  <si>
    <t>nb2</t>
  </si>
  <si>
    <t>=source!$X$16:$X$83</t>
  </si>
  <si>
    <t>CLIENT</t>
  </si>
  <si>
    <t>Maç.Carlis (Plâtre)</t>
  </si>
  <si>
    <t>nom</t>
  </si>
  <si>
    <t>=source!$Y$16:$Y$83</t>
  </si>
  <si>
    <t>Maç. Cellulaire (Ytong)</t>
  </si>
  <si>
    <t>Prépa</t>
  </si>
  <si>
    <t>=source!$Z$16:$Z$83</t>
  </si>
  <si>
    <t>Maç. Briques</t>
  </si>
  <si>
    <t>S_Couches</t>
  </si>
  <si>
    <t>=source!$AA$16:$AA$83</t>
  </si>
  <si>
    <t>End. Plâtre</t>
  </si>
  <si>
    <t>nb3</t>
  </si>
  <si>
    <t>=source!$AB$16:$AB$83</t>
  </si>
  <si>
    <t>End. Chaux</t>
  </si>
  <si>
    <t>nb4</t>
  </si>
  <si>
    <t>=source!$AD$16:$AD$3</t>
  </si>
  <si>
    <t>End. Terre, Limon</t>
  </si>
  <si>
    <t>liste_Prépa</t>
  </si>
  <si>
    <t>=source!$AE$16:$AE$83</t>
  </si>
  <si>
    <t>End. Ciment</t>
  </si>
  <si>
    <t>End. Minéral</t>
  </si>
  <si>
    <t>End. Plastique</t>
  </si>
  <si>
    <t>End. Projeté</t>
  </si>
  <si>
    <t>Liste-Prépa</t>
  </si>
  <si>
    <t>End. Rouleau</t>
  </si>
  <si>
    <t>Nb par nom</t>
  </si>
  <si>
    <t>Titres par nom choisi 
(Pour 2è liste déroulante sans blanc)</t>
  </si>
  <si>
    <t>Surface Brute</t>
  </si>
  <si>
    <t xml:space="preserve">Surface hors normes  </t>
  </si>
  <si>
    <t>End. Taloché, Ripé</t>
  </si>
  <si>
    <t>101 - Sous couche Löva</t>
  </si>
  <si>
    <t>End. Granuleux</t>
  </si>
  <si>
    <t>102 - Sous couche Löva</t>
  </si>
  <si>
    <t>Plafond</t>
  </si>
  <si>
    <t>Longueur</t>
  </si>
  <si>
    <t>m</t>
  </si>
  <si>
    <t>Largeur</t>
  </si>
  <si>
    <t>Papier Peint</t>
  </si>
  <si>
    <t>103 - Sous couche Löva</t>
  </si>
  <si>
    <t>Tap. Ingrain</t>
  </si>
  <si>
    <t>104 - Sous couche Löva</t>
  </si>
  <si>
    <t xml:space="preserve">Murs </t>
  </si>
  <si>
    <t>Hauteur</t>
  </si>
  <si>
    <t>Tap. Textile</t>
  </si>
  <si>
    <t>105 - Sous couche Löva</t>
  </si>
  <si>
    <t>Tap. TEKKO</t>
  </si>
  <si>
    <t>106 - Sous couche Löva</t>
  </si>
  <si>
    <t>Surface à déduire</t>
  </si>
  <si>
    <t>Tap. SALUBRA</t>
  </si>
  <si>
    <t>107 - Sous couche Löva</t>
  </si>
  <si>
    <t>Tap. Métallique</t>
  </si>
  <si>
    <t>108 - Sous couche Löva</t>
  </si>
  <si>
    <t>Portes type 1</t>
  </si>
  <si>
    <t>Nb.</t>
  </si>
  <si>
    <t>Tap. Latex</t>
  </si>
  <si>
    <t>109 - Sous couche Löva</t>
  </si>
  <si>
    <t>Tap. Acrylique</t>
  </si>
  <si>
    <t>110 - Sous couche Löva</t>
  </si>
  <si>
    <t>Portes type 2</t>
  </si>
  <si>
    <t>Peint. Dispersion</t>
  </si>
  <si>
    <t>111 - Sous couche Löva</t>
  </si>
  <si>
    <t>Peint. Latex</t>
  </si>
  <si>
    <t>112 - Sous couche Löva</t>
  </si>
  <si>
    <t>Portes fenêtre *</t>
  </si>
  <si>
    <t>Peint. Laquée</t>
  </si>
  <si>
    <t>113 - Sous couche Löva</t>
  </si>
  <si>
    <t>Peint. Huile</t>
  </si>
  <si>
    <t>114 - Sous couche Löva</t>
  </si>
  <si>
    <t>Fenêtres type 1*</t>
  </si>
  <si>
    <t>Peint. Ophtalmique</t>
  </si>
  <si>
    <t>115 - Sous couche Löva</t>
  </si>
  <si>
    <t>Peint. Chaux</t>
  </si>
  <si>
    <t>116 - Sous couche Löva</t>
  </si>
  <si>
    <t>Fenêtres type 2*</t>
  </si>
  <si>
    <t>Fibre de verre Latex</t>
  </si>
  <si>
    <t>117 - Sous couche Löva</t>
  </si>
  <si>
    <t>Bois aggloméré brut</t>
  </si>
  <si>
    <t>118 - Sous couche Löva</t>
  </si>
  <si>
    <t>Fenêtres type 3*</t>
  </si>
  <si>
    <t>Placoplâtre</t>
  </si>
  <si>
    <t>119 - Sous couche Löva</t>
  </si>
  <si>
    <t>Bois aggloméré laqué</t>
  </si>
  <si>
    <t>120 - Sous couche Löva</t>
  </si>
  <si>
    <t>Divers Déductions</t>
  </si>
  <si>
    <t>Verre</t>
  </si>
  <si>
    <t>121 - Sous couche Löva</t>
  </si>
  <si>
    <t>Polystyrène</t>
  </si>
  <si>
    <t>122 - Sous couche Löva</t>
  </si>
  <si>
    <t>Préparation de Surface</t>
  </si>
  <si>
    <t>Fibre minérale</t>
  </si>
  <si>
    <t>123 - Sous couche Löva</t>
  </si>
  <si>
    <t>Métal</t>
  </si>
  <si>
    <t>124 - Sous couche Löva</t>
  </si>
  <si>
    <t>Type Surface</t>
  </si>
  <si>
    <t>Nb de S/couches</t>
  </si>
  <si>
    <t>125 - Sous couche Löva</t>
  </si>
  <si>
    <t>126 - Sous couche Löva</t>
  </si>
  <si>
    <t>Préparation préalable</t>
  </si>
  <si>
    <t>127 - Sous couche Löva</t>
  </si>
  <si>
    <t>128 - Sous couche Löva</t>
  </si>
  <si>
    <t>129 - Sous couche Löva</t>
  </si>
  <si>
    <t>Plafonds surfaces Sajade Réf.</t>
  </si>
  <si>
    <t>Sachet(s)</t>
  </si>
  <si>
    <t>130 - Sous couche Löva</t>
  </si>
  <si>
    <t>131 - Sous couche Löva</t>
  </si>
  <si>
    <t>Murs surfaces Sajade réf.</t>
  </si>
  <si>
    <t>132 - Sous couche Löva</t>
  </si>
  <si>
    <t>133 - Sous couche Löva</t>
  </si>
  <si>
    <t>Sous couches de préparation</t>
  </si>
  <si>
    <t>seau(x) 2,5 l</t>
  </si>
  <si>
    <t>134 - Sous couche Löva</t>
  </si>
  <si>
    <t>135 - Sous couche Löva</t>
  </si>
  <si>
    <t>136 - Sous couche Löva</t>
  </si>
  <si>
    <t>137 - Sous couche Löva</t>
  </si>
  <si>
    <t>138 - Régulation de l’absorption</t>
  </si>
  <si>
    <t>139 - Régulation de l’absorption</t>
  </si>
  <si>
    <t>140 - Ragréage des surfaces</t>
  </si>
  <si>
    <t>141 - Isolation des produits corrosif</t>
  </si>
  <si>
    <t>142 - Isolation des produits corrosif</t>
  </si>
  <si>
    <t>143 - Ragréage des surfaces</t>
  </si>
  <si>
    <t>144 - Ragréage des surfaces</t>
  </si>
  <si>
    <t>145 - Ragréage des surfaces</t>
  </si>
  <si>
    <t>146 - Ragréage des surfaces</t>
  </si>
  <si>
    <t>147 - Ragréage des surfaces</t>
  </si>
  <si>
    <t>148 - Ragréage des surfaces</t>
  </si>
  <si>
    <t>149 - Ragréage des surfaces</t>
  </si>
  <si>
    <t>150 - Isolation des produits corrosif</t>
  </si>
  <si>
    <t>151 - Isolation des produits corrosif</t>
  </si>
  <si>
    <t>152 - Isolation des produits corrosif</t>
  </si>
  <si>
    <t>153 - Isolation des produits corrosif</t>
  </si>
  <si>
    <t>154 - Isolation des produits corrosif</t>
  </si>
  <si>
    <t>155 - Isolation des produits corrosif</t>
  </si>
  <si>
    <t>156 - Isolation des produits corrosif</t>
  </si>
  <si>
    <t>157 - Isolation des produits corrosif</t>
  </si>
  <si>
    <t>158 - Isolation des produits corrosif</t>
  </si>
  <si>
    <t>159 - Isolation des produits corrosif</t>
  </si>
  <si>
    <t>160 - Isolation des produits corrosif</t>
  </si>
  <si>
    <t>161 - Isolation des produits corrosif</t>
  </si>
  <si>
    <t>162 - Isolation des produits corrosif</t>
  </si>
  <si>
    <t>163 - Isolation des produits corrosif</t>
  </si>
  <si>
    <t>164 - Isolation des produits corrosif</t>
  </si>
  <si>
    <t>165 - Isolation des produits corrosif</t>
  </si>
  <si>
    <t>166 - Isolation des produits corrosif</t>
  </si>
  <si>
    <t>LÖVA + accrocheur</t>
  </si>
  <si>
    <t>seau(x) 10,- L</t>
  </si>
  <si>
    <t>seau(x) 5,- l</t>
  </si>
  <si>
    <t>Prix TTC estimatif des fournitures (Hors transport)</t>
  </si>
  <si>
    <t>Déterminer au préalable le type de support et la ou les références de SAJADE souhaités</t>
  </si>
  <si>
    <t>1bis, rue Albert Camus</t>
  </si>
  <si>
    <t>Devis</t>
  </si>
  <si>
    <t>Commande</t>
  </si>
  <si>
    <t>Facture</t>
  </si>
  <si>
    <t>JaDecor N°</t>
  </si>
  <si>
    <t>Public</t>
  </si>
  <si>
    <t>Validité</t>
  </si>
  <si>
    <t xml:space="preserve">Date : </t>
  </si>
  <si>
    <t>Règlement</t>
  </si>
  <si>
    <t>CLIENT PARTICULIER</t>
  </si>
  <si>
    <t>CLAUDIA 5 Bleu</t>
  </si>
  <si>
    <t>JANINA 7 Brun</t>
  </si>
  <si>
    <t>JANINA 7d Brun Clair</t>
  </si>
  <si>
    <t>FA E33 -20</t>
  </si>
  <si>
    <t>53-Bleu fonce 50ml</t>
  </si>
  <si>
    <t>SILK50-0062</t>
  </si>
  <si>
    <t>62-Vert clair 50ml</t>
  </si>
  <si>
    <t>SILK50-0294</t>
  </si>
  <si>
    <t>294-Caramel 50ml</t>
  </si>
  <si>
    <t>v</t>
  </si>
  <si>
    <t>GO 12</t>
  </si>
  <si>
    <t>GO 13</t>
  </si>
  <si>
    <t>CMCB</t>
  </si>
  <si>
    <t>SILK250-0005-S</t>
  </si>
  <si>
    <t>SILK250-0007-S</t>
  </si>
  <si>
    <t>SILK250-0019-S</t>
  </si>
  <si>
    <t>SILK250-0020-S</t>
  </si>
  <si>
    <t>20-Citron 250ml</t>
  </si>
  <si>
    <t>SILK250-0021-S</t>
  </si>
  <si>
    <t>SILK250-0023-S</t>
  </si>
  <si>
    <t>SILK250-0031-S</t>
  </si>
  <si>
    <t>31-Rouge cerise 250ml</t>
  </si>
  <si>
    <t>SILK250-0032-S</t>
  </si>
  <si>
    <t>SILK250-0034-S</t>
  </si>
  <si>
    <t>SILK250-0045-S</t>
  </si>
  <si>
    <t>45-Brun fonce 250ml</t>
  </si>
  <si>
    <t>SILK250-0052-S</t>
  </si>
  <si>
    <t>52-Bleu moyen 250ml</t>
  </si>
  <si>
    <t>SILK250-0067-S</t>
  </si>
  <si>
    <t>SILK250-0073-S</t>
  </si>
  <si>
    <t>SILK250-0075-S</t>
  </si>
  <si>
    <t>SILK250-0096-S</t>
  </si>
  <si>
    <t>SILK250-0278-S</t>
  </si>
  <si>
    <t>SILK250-0291-S</t>
  </si>
  <si>
    <t>291-Arctique 250ml</t>
  </si>
  <si>
    <t>NK8198</t>
  </si>
  <si>
    <t>NK8198-VIOLET</t>
  </si>
  <si>
    <t>OUT 110 A02</t>
  </si>
  <si>
    <t>OUT 111 A04</t>
  </si>
  <si>
    <t>OUT 112 A05</t>
  </si>
  <si>
    <t>OUT 113 A07</t>
  </si>
  <si>
    <t>OUT 114 A06</t>
  </si>
  <si>
    <t>OUT 117 A12</t>
  </si>
  <si>
    <t>OUT 118 A13</t>
  </si>
  <si>
    <t>OUT 120 A14</t>
  </si>
  <si>
    <t>BROSSE SILVERPREN</t>
  </si>
  <si>
    <t>OUT PRSCH-G50</t>
  </si>
  <si>
    <t>TKL COLLE A PROFILE 310ml</t>
  </si>
  <si>
    <t>BWFL-KLEB200</t>
  </si>
  <si>
    <t>COLLE 200g (6x1,80m²)</t>
  </si>
  <si>
    <t>BWFL-KLEB500</t>
  </si>
  <si>
    <t>COLLE 500g (15x1,80m²)</t>
  </si>
  <si>
    <t>COLLECTION COMPLETE</t>
  </si>
  <si>
    <t>MKT_W009</t>
  </si>
  <si>
    <t>FICHE MELANGE SPX</t>
  </si>
  <si>
    <t>MKT_W019</t>
  </si>
  <si>
    <t>MKT_W32</t>
  </si>
  <si>
    <t>VALISE ALU</t>
  </si>
  <si>
    <t>CodeDP</t>
  </si>
  <si>
    <t>CodeLTP</t>
  </si>
  <si>
    <t>CodePXP</t>
  </si>
  <si>
    <t>ColP</t>
  </si>
  <si>
    <t>GamP</t>
  </si>
  <si>
    <t>MetrProdPx</t>
  </si>
  <si>
    <t>ModeRegP</t>
  </si>
  <si>
    <t>PrimP</t>
  </si>
  <si>
    <t>SecteurP</t>
  </si>
  <si>
    <t>TableP</t>
  </si>
  <si>
    <t>TypeSupport</t>
  </si>
  <si>
    <t>Classeur</t>
  </si>
  <si>
    <t>ANNULNB3</t>
  </si>
  <si>
    <t>ANNULNB4</t>
  </si>
  <si>
    <t>Metre</t>
  </si>
  <si>
    <t>='Calcul Qte-SILK'!$BB$17:$BC$23</t>
  </si>
  <si>
    <t>='Calcul Qte-SILK'!$BB$35:$BC$41</t>
  </si>
  <si>
    <t>Zone d'impression</t>
  </si>
  <si>
    <t>Calcul Qte SILK</t>
  </si>
  <si>
    <t>CGV Part</t>
  </si>
  <si>
    <t>CGV PRO</t>
  </si>
  <si>
    <t>='Calcul Qte SILK'!$C$4:$Q$35</t>
  </si>
  <si>
    <t>='CGV Part'!$B$1:$E$39</t>
  </si>
  <si>
    <t>='CGV PRO'!$B$1:$B$82</t>
  </si>
  <si>
    <t>='Commande'!$B$3:$J$38</t>
  </si>
  <si>
    <t>='Metre'!$AF$16:$AF$83</t>
  </si>
  <si>
    <t>='Metre'!$AH$16:$AH$83</t>
  </si>
  <si>
    <t>=Metre!$E$40</t>
  </si>
  <si>
    <t>=DonnesP!$B$11:$E$533</t>
  </si>
  <si>
    <t>=DonnesP!$I$18:$I$172</t>
  </si>
  <si>
    <t>=DonnesP!$I$17:$AJ$17</t>
  </si>
  <si>
    <t>=DonnesP!$I$177:$I$194</t>
  </si>
  <si>
    <t>=Metre!$AI$16:$AI$83</t>
  </si>
  <si>
    <t>=Metre!$X$2:$Y$95</t>
  </si>
  <si>
    <t>=DonnesP!$AE$3:$AE$9</t>
  </si>
  <si>
    <t>=Metre!$AC$16:$AC$83</t>
  </si>
  <si>
    <t>=Metre!$AD$16:$AD$83</t>
  </si>
  <si>
    <t>=DonnesP!$I$17</t>
  </si>
  <si>
    <t>=Metre!$AE$16:$AE$83</t>
  </si>
  <si>
    <t>=DonnesP!$AL$3:$AL$107</t>
  </si>
  <si>
    <t>=DonnesP!$I$18:$AJ$172</t>
  </si>
  <si>
    <t>='Metre'!$AA$2:$AA$41</t>
  </si>
  <si>
    <t>='Metre'!$C$1:$Q$54</t>
  </si>
  <si>
    <t>=SI(OU(Commande!G27="";NB.SI(GamP; Commande!G27)&gt;0);"";INDEX(DECALER(ColP;0;SOMMEPROD((TableP=Commande!G27)*COLONNE(GamP))-COLONNE(GamP)+1);EQUIV(Commande!G27;DECALER(ColP;0;SOMMEPROD((TableP=Commande!G27)*COLONNE(GamP))-COLONNE(GamP));0)))</t>
  </si>
  <si>
    <t>=SI(OU(DonnesP!D27="";NB.SI(GamP;DonnesP!D27)&gt;0);"";INDEX(DECALER(ColP;0;SOMMEPROD((TableP=DonnesP!D27)*COLONNE(GamP))-COLONNE(GamP)+1);EQUIV(DonnesP!D27;DECALER(ColP;0;SOMMEPROD((TableP=DonnesP!D27)*COLONNE(GamP))-COLONNE(GamP));0)))</t>
  </si>
  <si>
    <t>='Calcul Qte SILK'!</t>
  </si>
  <si>
    <t>='Commande'!</t>
  </si>
  <si>
    <t>='CGV Part'!</t>
  </si>
  <si>
    <t>='CGV PRO'!</t>
  </si>
  <si>
    <t>DonneP</t>
  </si>
  <si>
    <t>='DonneP'!</t>
  </si>
  <si>
    <t>='Metre'!</t>
  </si>
  <si>
    <t>=FormP</t>
  </si>
  <si>
    <t>=FormDeuxP</t>
  </si>
  <si>
    <t>=DonnesP!$B$11:$E$546</t>
  </si>
  <si>
    <t>=DonneesP!$I$18:$I$172</t>
  </si>
  <si>
    <t>=DonnesP!$AJ$3:$AJ$107</t>
  </si>
  <si>
    <t>=DonnesP!$I$17:$AH$17</t>
  </si>
  <si>
    <t>=DonnesP!$AC$3:$AC$9</t>
  </si>
  <si>
    <t>=DonnesP!$I$18:$AH$172</t>
  </si>
  <si>
    <t>CORINNA 2 brun clair, ocre</t>
  </si>
  <si>
    <t>CELIN OKR</t>
  </si>
  <si>
    <t>DIANA Blanc base</t>
  </si>
  <si>
    <t>PRINTEMPS 05 Beige, effets rouge/or</t>
  </si>
  <si>
    <t>AUTOMNE 02 Mandarine</t>
  </si>
  <si>
    <t>PRIMAVERA Beige, blanc, mica</t>
  </si>
  <si>
    <t>SUD 05</t>
  </si>
  <si>
    <t>OCEAN 05 Blanc, bleu clair + foncé, argent</t>
  </si>
  <si>
    <t>SUD 05D</t>
  </si>
  <si>
    <t>OCEAN 05D Blanc, bleu clair, turquoise</t>
  </si>
  <si>
    <t>SUD 06</t>
  </si>
  <si>
    <t>OCEAN 06 Blanc, pastel, turquoise, argent</t>
  </si>
  <si>
    <t>SUD 08</t>
  </si>
  <si>
    <t>OCEAN 08, Blanc, saumon, perlmut</t>
  </si>
  <si>
    <t>SUD 09</t>
  </si>
  <si>
    <t>OCEAN 09 blanc, rouge, or</t>
  </si>
  <si>
    <t>E01 BRILLANT OR / ARGENT 1,5 MM</t>
  </si>
  <si>
    <t>E03 BRILLANT ARGENT 1,5 MM</t>
  </si>
  <si>
    <t>E04 BRILLANT OR 0,3 MM</t>
  </si>
  <si>
    <t>E05 BRILLANT BLEU 1,5 MM</t>
  </si>
  <si>
    <t>E06 BRILLANT OR / ARGENT 0,3 MM</t>
  </si>
  <si>
    <t>E07 BRILLANT ARGENT 0,3 MM</t>
  </si>
  <si>
    <t>E09 BRILLANT ROUGE</t>
  </si>
  <si>
    <t>E11 BRILLANT BLEU MARINE</t>
  </si>
  <si>
    <t>E12 FILS OR</t>
  </si>
  <si>
    <t>E15 BRILLANT CRISTAL</t>
  </si>
  <si>
    <t>E16 MICA OR 5 MM</t>
  </si>
  <si>
    <t>E17 FILS ARGENT</t>
  </si>
  <si>
    <t>E19 MICA ARGENT 5 MM</t>
  </si>
  <si>
    <t>E20 FILS  TURQUOISE</t>
  </si>
  <si>
    <t>E21 BRILLANT PERLMUTT GRAND</t>
  </si>
  <si>
    <t>E26 BRILLANT BRUN GRAND</t>
  </si>
  <si>
    <t>E31 FILS NOIR FIN</t>
  </si>
  <si>
    <t>E32 FILS NOIR GROS COTON</t>
  </si>
  <si>
    <t>E33 FILS CUIVRE</t>
  </si>
  <si>
    <t>E34 MICA ROUGE</t>
  </si>
  <si>
    <t>E40 MICA NOIR</t>
  </si>
  <si>
    <t>MI E46 -30</t>
  </si>
  <si>
    <t>E46 MICA BEIGE CLAIR</t>
  </si>
  <si>
    <t>FK200 FILS MATT ROSE</t>
  </si>
  <si>
    <t>FK206 FILS MATT NOIR</t>
  </si>
  <si>
    <t>FM2B FILS MATT JAUNE</t>
  </si>
  <si>
    <t>FM7 FILS MATT BRUN</t>
  </si>
  <si>
    <t>JANINA 11</t>
  </si>
  <si>
    <t>Conditions Générales de Vente PRO (01/2014)</t>
  </si>
  <si>
    <t>PRINTEMPS 033 Jaune, perlmut</t>
  </si>
  <si>
    <t>PRINT 033</t>
  </si>
  <si>
    <t>MKT_PDFC</t>
  </si>
  <si>
    <t>PANNEAU DECO FC</t>
  </si>
  <si>
    <t>MKT_PDFM</t>
  </si>
  <si>
    <t>PANNEAU DECO FM</t>
  </si>
  <si>
    <t>MKT_PDFL</t>
  </si>
  <si>
    <t>PANNEAU DECO FL</t>
  </si>
  <si>
    <t>MKT_PDFD</t>
  </si>
  <si>
    <t>PANNEAU DECO FD</t>
  </si>
  <si>
    <t>MKT_PDS</t>
  </si>
  <si>
    <t>MKT_PDE</t>
  </si>
  <si>
    <t>PANNEAU DECO EFFET</t>
  </si>
  <si>
    <t>MKT_PDT</t>
  </si>
  <si>
    <t>PANNEAU DECO TONER</t>
  </si>
  <si>
    <t>MKT_PDFFIL</t>
  </si>
  <si>
    <t>PANNEAU DECO FILS</t>
  </si>
  <si>
    <t>MKT_PDFIB</t>
  </si>
  <si>
    <t>PANNEAU DECO FIBRES</t>
  </si>
  <si>
    <t>MKT_PDART</t>
  </si>
  <si>
    <t>GRAC 07A1</t>
  </si>
  <si>
    <t>GRAC 10A1</t>
  </si>
  <si>
    <t>ALISH A1</t>
  </si>
  <si>
    <t>ALISHA 2 blanc, argent (E07)</t>
  </si>
  <si>
    <t>ALISHA 3 blanc, or (E04)</t>
  </si>
  <si>
    <t>BAMA 10 Sable, bleu, or</t>
  </si>
  <si>
    <t>COSIMA 11 Bleu clair + foncé, fils or</t>
  </si>
  <si>
    <t>COSIM 12</t>
  </si>
  <si>
    <t>COSIMA 12</t>
  </si>
  <si>
    <t>COSIM 13A1</t>
  </si>
  <si>
    <t>COSIMA 13A1 Beige, brun, or</t>
  </si>
  <si>
    <t>COSIMA 14 Vert, or, argent</t>
  </si>
  <si>
    <t>COSIM 16</t>
  </si>
  <si>
    <t>COSIMA 16</t>
  </si>
  <si>
    <t>COSIMA 17 Gris, or, argent</t>
  </si>
  <si>
    <t>JANIN 1A1</t>
  </si>
  <si>
    <t>JANINA 3d Vert clair</t>
  </si>
  <si>
    <t>JANIN 4A1</t>
  </si>
  <si>
    <t>JANINA 4A1 Jaune</t>
  </si>
  <si>
    <t>JANINA 5 Bleu clair</t>
  </si>
  <si>
    <t>JANINA 6 Rose, rose antique</t>
  </si>
  <si>
    <t>JANINA 10 Noir</t>
  </si>
  <si>
    <t>JANINA 11 Blanc base</t>
  </si>
  <si>
    <t>JANIN 12</t>
  </si>
  <si>
    <t>JANINA 12</t>
  </si>
  <si>
    <t>REGINA 7 Blanc, fils noir + or</t>
  </si>
  <si>
    <t>SILVANA 1 Blanc, argent, perlmut</t>
  </si>
  <si>
    <t>SILVANA 2 Argent, perlmut, gris</t>
  </si>
  <si>
    <t>SILVANA 30 Blanc, rouge</t>
  </si>
  <si>
    <t>DJERBA 0</t>
  </si>
  <si>
    <t>DJERBA BASE</t>
  </si>
  <si>
    <t>DJERBA 1</t>
  </si>
  <si>
    <t>DJERBA BASE + E01</t>
  </si>
  <si>
    <t>DJERBA 4</t>
  </si>
  <si>
    <t>DJERBA BASE + E04</t>
  </si>
  <si>
    <t>DJERBA 14</t>
  </si>
  <si>
    <t>DJERBA BASE + E01 + E04</t>
  </si>
  <si>
    <t>MKT_W12</t>
  </si>
  <si>
    <t>OUT 110 A03</t>
  </si>
  <si>
    <t>PLATOIRE Plastique petit</t>
  </si>
  <si>
    <t>=$B$11:$E$556</t>
  </si>
  <si>
    <t>GO 40</t>
  </si>
  <si>
    <t>GO 41</t>
  </si>
  <si>
    <t>MONT 01</t>
  </si>
  <si>
    <t>MONTAGNA 01 Violet Foncé</t>
  </si>
  <si>
    <t>MONT 05</t>
  </si>
  <si>
    <t>MONTAGNA 05 Gris clair</t>
  </si>
  <si>
    <t>MONT 06</t>
  </si>
  <si>
    <t>MONT 02</t>
  </si>
  <si>
    <t>MONT 03</t>
  </si>
  <si>
    <t>GO 42</t>
  </si>
  <si>
    <t xml:space="preserve">SAHARA beige, Or, blanc, jaune </t>
  </si>
  <si>
    <t>JANIN 14</t>
  </si>
  <si>
    <t>JANIN 15</t>
  </si>
  <si>
    <t>JANINA 14 (anc. 125)</t>
  </si>
  <si>
    <t>JANINA 15 (anc. 126)</t>
  </si>
  <si>
    <t>COLLECTION BASE SAJADE</t>
  </si>
  <si>
    <r>
      <t xml:space="preserve">Formule de la liste de validation en </t>
    </r>
    <r>
      <rPr>
        <b/>
        <sz val="8"/>
        <color indexed="18"/>
        <rFont val="Arial"/>
        <family val="2"/>
      </rPr>
      <t>B3</t>
    </r>
  </si>
  <si>
    <r>
      <t xml:space="preserve">Formule en </t>
    </r>
    <r>
      <rPr>
        <b/>
        <sz val="8"/>
        <color indexed="18"/>
        <rFont val="Arial"/>
        <family val="2"/>
      </rPr>
      <t>C3</t>
    </r>
  </si>
  <si>
    <r>
      <t xml:space="preserve">En F3:F7, cette formule est </t>
    </r>
    <r>
      <rPr>
        <b/>
        <sz val="8"/>
        <color indexed="18"/>
        <rFont val="Arial"/>
        <family val="2"/>
      </rPr>
      <t>nommée</t>
    </r>
    <r>
      <rPr>
        <sz val="8"/>
        <color indexed="18"/>
        <rFont val="Arial"/>
        <family val="2"/>
      </rPr>
      <t xml:space="preserve"> "FormDeux"</t>
    </r>
  </si>
  <si>
    <t>Verdello</t>
  </si>
  <si>
    <t>VA300-0125L</t>
  </si>
  <si>
    <t>VA301-0125L</t>
  </si>
  <si>
    <t>VA302-0125L</t>
  </si>
  <si>
    <t>VA303-0125L</t>
  </si>
  <si>
    <t>VA304-0125L</t>
  </si>
  <si>
    <t>VA305-0125L</t>
  </si>
  <si>
    <t>VA306-0125L</t>
  </si>
  <si>
    <t>VA307-0125L</t>
  </si>
  <si>
    <t>VE200-0125L</t>
  </si>
  <si>
    <t>VE201-0125L</t>
  </si>
  <si>
    <t>VE202-0125L</t>
  </si>
  <si>
    <t>VE203-0125L</t>
  </si>
  <si>
    <t>VE204-0125L</t>
  </si>
  <si>
    <t>VE205-0125L</t>
  </si>
  <si>
    <t>VE206-0125L</t>
  </si>
  <si>
    <t>VE207-0125L</t>
  </si>
  <si>
    <t>VI400-0125L</t>
  </si>
  <si>
    <t>VI401-0125L</t>
  </si>
  <si>
    <t>VI402-0125L</t>
  </si>
  <si>
    <t>VI403-0125L</t>
  </si>
  <si>
    <t>VI404-0125L</t>
  </si>
  <si>
    <t>VI405-0125L</t>
  </si>
  <si>
    <t>VI406-0125L</t>
  </si>
  <si>
    <t>VI407-0125L</t>
  </si>
  <si>
    <t>VN500-0125L</t>
  </si>
  <si>
    <t>VP100-0125L</t>
  </si>
  <si>
    <t>VP101-0125L</t>
  </si>
  <si>
    <t>VP102-0125L</t>
  </si>
  <si>
    <t>VP103-0125L</t>
  </si>
  <si>
    <t>VP104-0125L</t>
  </si>
  <si>
    <t>VP105-0125L</t>
  </si>
  <si>
    <t>VP106-0125L</t>
  </si>
  <si>
    <t>VP107-0125L</t>
  </si>
  <si>
    <t>VA300-1L</t>
  </si>
  <si>
    <t>VA301-1L</t>
  </si>
  <si>
    <t>VA302-1L</t>
  </si>
  <si>
    <t>VA303-1L</t>
  </si>
  <si>
    <t>VA304-1L</t>
  </si>
  <si>
    <t>VA305-1L</t>
  </si>
  <si>
    <t>VA306-1L</t>
  </si>
  <si>
    <t>VA307-1L</t>
  </si>
  <si>
    <t>VE200-1L</t>
  </si>
  <si>
    <t>VE201-1L</t>
  </si>
  <si>
    <t>VE202-1L</t>
  </si>
  <si>
    <t>VE203-1L</t>
  </si>
  <si>
    <t>VE204-1L</t>
  </si>
  <si>
    <t>VE205-1L</t>
  </si>
  <si>
    <t>VE206-1L</t>
  </si>
  <si>
    <t>VE207-1L</t>
  </si>
  <si>
    <t>VI400-1L</t>
  </si>
  <si>
    <t>VI401-1L</t>
  </si>
  <si>
    <t>VI402-1L</t>
  </si>
  <si>
    <t>VI403-1L</t>
  </si>
  <si>
    <t>VI404-1L</t>
  </si>
  <si>
    <t>VI405-1L</t>
  </si>
  <si>
    <t>VI406-1L</t>
  </si>
  <si>
    <t>VI407-1L</t>
  </si>
  <si>
    <t>VN500-1L</t>
  </si>
  <si>
    <t>VP100-1L</t>
  </si>
  <si>
    <t>VP101-1L</t>
  </si>
  <si>
    <t>VP102-1L</t>
  </si>
  <si>
    <t>VP103-1L</t>
  </si>
  <si>
    <t>VP104-1L</t>
  </si>
  <si>
    <t>VP105-1L</t>
  </si>
  <si>
    <t>VP106-1L</t>
  </si>
  <si>
    <t>VP107-1L</t>
  </si>
  <si>
    <t>Autunno A300 TERRE DE SIENNE 0.125 L</t>
  </si>
  <si>
    <t>Autunno A301 ORANGE 0.125 L</t>
  </si>
  <si>
    <t>Autunno A302 ACAJOU 0.125 L</t>
  </si>
  <si>
    <t>Autunno A303 TERRE 0.125 L</t>
  </si>
  <si>
    <t>Autunno A304 KAKI 0.125 L</t>
  </si>
  <si>
    <t>Autunno A305 TERRACOTTA 0.125 L</t>
  </si>
  <si>
    <t>Autunno A306 PLOMB 0.125 L</t>
  </si>
  <si>
    <t>Autunno A307 OR 0.125 L</t>
  </si>
  <si>
    <t>Estet E200 CITRON 0.125 L</t>
  </si>
  <si>
    <t>Estet E201 ROSEE 0.125 L</t>
  </si>
  <si>
    <t>Estet E202 TURQUOISE 0.125 L</t>
  </si>
  <si>
    <t>Estet E203 GRÉS CERAMÉ clair 0.125 L</t>
  </si>
  <si>
    <t>Estet E204 OLIVE CLAIRE 0.125 L</t>
  </si>
  <si>
    <t>Estet E205 VERT BRILLANT 0.125 L</t>
  </si>
  <si>
    <t>Estet E206 ROUGE INDIEN 0.125 L</t>
  </si>
  <si>
    <t>Estet E207 AUBERGINE 0.125 L</t>
  </si>
  <si>
    <t>Inverno I400 NOIR DE NUIT 0.125 L</t>
  </si>
  <si>
    <t>Inverno I401 GRIS ROUGE 0.125 L</t>
  </si>
  <si>
    <t>Inverno I402 LAVANDE FONCEE 0.125 L</t>
  </si>
  <si>
    <t>Inverno I403 GRIS CREPUSCULE 0.125 L</t>
  </si>
  <si>
    <t>Inverno I404 LAVANDE CLAIRE 0.125 L</t>
  </si>
  <si>
    <t>Inverno I405 GRIS CREME 0.125 L</t>
  </si>
  <si>
    <t>Inverno I406 CIMENT 0.125 L</t>
  </si>
  <si>
    <t>Inverno I407 IVOIRE 0.125 L</t>
  </si>
  <si>
    <t>BIANCO NATURALE N500 BLANC 0.125 L</t>
  </si>
  <si>
    <t>Primavera  P100 BLEU GLACE 0.125 L</t>
  </si>
  <si>
    <t>Primavera  P101 POIVRE NOIR 0.125 L</t>
  </si>
  <si>
    <t>Primavera  P102 VERT EPINARD 0.125 L</t>
  </si>
  <si>
    <t>Primavera  P103 SAUMON CLAIRE 0.125 L</t>
  </si>
  <si>
    <t>Primavera  P104 GRIS CLAIR 0.125 L</t>
  </si>
  <si>
    <t>Primavera  P105 CORAIL 0.125 L</t>
  </si>
  <si>
    <t>Primavera  P106 CAFFE AU LAIT 0.125 L</t>
  </si>
  <si>
    <t>Primavera  P107 GREIGE 0.125 L</t>
  </si>
  <si>
    <t>Autunno A300 TERRE DE SIENNE 1,- L</t>
  </si>
  <si>
    <t>Autunno A301 ORANGE 1,- L</t>
  </si>
  <si>
    <t>Autunno A302 ACAJOU 1,- L</t>
  </si>
  <si>
    <t>Autunno A303 TERRE 1,- L</t>
  </si>
  <si>
    <t>Autunno A304 KAKI 1,- L</t>
  </si>
  <si>
    <t>Autunno A305 TERRACOTTA 1,- L</t>
  </si>
  <si>
    <t>Autunno A306 PLOMB 1,- L</t>
  </si>
  <si>
    <t>Autunno A307 OR 1,- L</t>
  </si>
  <si>
    <t>Estet E200 CITRON 1,- L</t>
  </si>
  <si>
    <t>Estet E201 ROSEE 1,- L</t>
  </si>
  <si>
    <t>Estet E202 TURQUOISE 1,- L</t>
  </si>
  <si>
    <t>Estet E203 GRÉS CERAMÉ clair 1,- L</t>
  </si>
  <si>
    <t>Estet E204 OLIVE CLAIRE 1,- L</t>
  </si>
  <si>
    <t>Estet E205 VERT BRILLANT 1,- L</t>
  </si>
  <si>
    <t>Estet E206 ROUGE INDIEN 1,- L</t>
  </si>
  <si>
    <t>Estet E207 AUBERGINE 1,- L</t>
  </si>
  <si>
    <t>Inverno I400 NOIR DE NUIT 1,- L</t>
  </si>
  <si>
    <t>Inverno I401 GRIS ROUGE 1,- L</t>
  </si>
  <si>
    <t>Inverno I402 LAVANDE FONCEE 1,- L</t>
  </si>
  <si>
    <t>Inverno I403 GRIS CREPUSCULE 1,- L</t>
  </si>
  <si>
    <t>Inverno I404 LAVANDE CLAIRE 1,- L</t>
  </si>
  <si>
    <t>Inverno I405 GRIS CREME 1,- L</t>
  </si>
  <si>
    <t>Inverno I406 CIMENT 1,- L</t>
  </si>
  <si>
    <t>Inverno I407 IVOIRE 1,- L</t>
  </si>
  <si>
    <t>BIANCO NATURALE N500 BLANC 1,- L</t>
  </si>
  <si>
    <t>Primavera  P100 BLEU GLACE 1,- L</t>
  </si>
  <si>
    <t>Primavera  P101 POIVRE NOIR 1,- L</t>
  </si>
  <si>
    <t>Primavera  P102 VERT EPINARD 1,- L</t>
  </si>
  <si>
    <t>Primavera  P103 SAUMON CLAIRE 1,- L</t>
  </si>
  <si>
    <t>Primavera  P104 GRIS CLAIR 1,- L</t>
  </si>
  <si>
    <t>Primavera  P105 CORAIL 1,- L</t>
  </si>
  <si>
    <t>Primavera  P106 CAFFE AU LAIT 1,- L</t>
  </si>
  <si>
    <t>Primavera  P107 GREIGE 1,- L</t>
  </si>
  <si>
    <t>VA300-2,5L</t>
  </si>
  <si>
    <t>Autunno A300 TERRE DE SIENNE 2,5 L</t>
  </si>
  <si>
    <t>VA301-2,5L</t>
  </si>
  <si>
    <t>Autunno A301 ORANGE 2,5 L</t>
  </si>
  <si>
    <t>VA302-2,5L</t>
  </si>
  <si>
    <t>Autunno A302 ACAJOU 2,5 L</t>
  </si>
  <si>
    <t>VA303-2,5L</t>
  </si>
  <si>
    <t>Autunno A303 TERRE 2,5 L</t>
  </si>
  <si>
    <t>VA304-2,5L</t>
  </si>
  <si>
    <t>Autunno A304 KAKI 2,5 L</t>
  </si>
  <si>
    <t>VA305-2,5L</t>
  </si>
  <si>
    <t>Autunno A305 TERRACOTTA 2,5 L</t>
  </si>
  <si>
    <t>VA306-2,5L</t>
  </si>
  <si>
    <t>Autunno A306 PLOMB 2,5 L</t>
  </si>
  <si>
    <t>VA307-2,5L</t>
  </si>
  <si>
    <t>Autunno A307 OR 2,5 L</t>
  </si>
  <si>
    <t>VE200-2,5L</t>
  </si>
  <si>
    <t>Estet E200 CITRON 2,5 L</t>
  </si>
  <si>
    <t>VE201-2,5L</t>
  </si>
  <si>
    <t>Estet E201 ROSEE 2,5 L</t>
  </si>
  <si>
    <t>VE202-2,5L</t>
  </si>
  <si>
    <t>Estet E202 TURQUOISE 2,5 L</t>
  </si>
  <si>
    <t>VE203-2,5L</t>
  </si>
  <si>
    <t>Estet E203 GRÉS CERAMÉ clair 2,5 L</t>
  </si>
  <si>
    <t>VE204-2,5L</t>
  </si>
  <si>
    <t>Estet E204 OLIVE CLAIRE 2,5 L</t>
  </si>
  <si>
    <t>VE205-2,5L</t>
  </si>
  <si>
    <t>Estet E205 VERT BRILLANT 2,5 L</t>
  </si>
  <si>
    <t>VE206-2,5L</t>
  </si>
  <si>
    <t>Estet E206 ROUGE INDIEN 2,5 L</t>
  </si>
  <si>
    <t>VE207-2,5L</t>
  </si>
  <si>
    <t>Estet E207 AUBERGINE 2,5 L</t>
  </si>
  <si>
    <t>VI400-2,5L</t>
  </si>
  <si>
    <t>Inverno I400 NOIR DE NUIT 2,5 L</t>
  </si>
  <si>
    <t>VI401-2,5L</t>
  </si>
  <si>
    <t>Inverno I401 GRIS ROUGE 2,5 L</t>
  </si>
  <si>
    <t>VI402-2,5L</t>
  </si>
  <si>
    <t>Inverno I402 LAVANDE FONCEE 2,5 L</t>
  </si>
  <si>
    <t>VI403-2,5L</t>
  </si>
  <si>
    <t>Inverno I403 GRIS CREPUSCULE 2,5 L</t>
  </si>
  <si>
    <t>VI404-2,5L</t>
  </si>
  <si>
    <t>Inverno I404 LAVANDE CLAIRE 2,5 L</t>
  </si>
  <si>
    <t>VI405-2,5L</t>
  </si>
  <si>
    <t>Inverno I405 GRIS CREME 2,5 L</t>
  </si>
  <si>
    <t>VI406-2,5L</t>
  </si>
  <si>
    <t>Inverno I406 CIMENT 2,5 L</t>
  </si>
  <si>
    <t>VI407-2,5L</t>
  </si>
  <si>
    <t>Inverno I407 IVOIRE 2,5 L</t>
  </si>
  <si>
    <t>VN500-2,5L</t>
  </si>
  <si>
    <t>BIANCO NATURALE N500 BLANC 2,5 L</t>
  </si>
  <si>
    <t>VP100-2,5L</t>
  </si>
  <si>
    <t>Primavera  P100 BLEU GLACE 2,5 L</t>
  </si>
  <si>
    <t>VP101-2,5L</t>
  </si>
  <si>
    <t>Primavera  P101 POIVRE NOIR 2,5 L</t>
  </si>
  <si>
    <t>VP102-2,5L</t>
  </si>
  <si>
    <t>Primavera  P102 VERT EPINARD 2,5 L</t>
  </si>
  <si>
    <t>VP103-2,5L</t>
  </si>
  <si>
    <t>Primavera  P103 SAUMON CLAIRE 2,5 L</t>
  </si>
  <si>
    <t>VP104-2,5L</t>
  </si>
  <si>
    <t>Primavera  P104 GRIS CLAIR 2,5 L</t>
  </si>
  <si>
    <t>VP105-2,5L</t>
  </si>
  <si>
    <t>Primavera  P105 CORAIL 2,5 L</t>
  </si>
  <si>
    <t>VP106-2,5L</t>
  </si>
  <si>
    <t>Primavera  P106 CAFFE AU LAIT 2,5 L</t>
  </si>
  <si>
    <t>VP107-2,5L</t>
  </si>
  <si>
    <t>Primavera  P107 GREIGE 2,5 L</t>
  </si>
  <si>
    <t>VA300-10L</t>
  </si>
  <si>
    <t>Autunno A300 TERRE DE SIENNE 10 L</t>
  </si>
  <si>
    <t>VA301-10L</t>
  </si>
  <si>
    <t>Autunno A301 ORANGE 10 L</t>
  </si>
  <si>
    <t>VA302-10L</t>
  </si>
  <si>
    <t>Autunno A302 ACAJOU 10 L</t>
  </si>
  <si>
    <t>VA303-10L</t>
  </si>
  <si>
    <t>Autunno A303 TERRE 10 L</t>
  </si>
  <si>
    <t>VA304-10L</t>
  </si>
  <si>
    <t>Autunno A304 KAKI 10 L</t>
  </si>
  <si>
    <t>VA305-10L</t>
  </si>
  <si>
    <t>Autunno A305 TERRACOTTA 10 L</t>
  </si>
  <si>
    <t>VA306-10L</t>
  </si>
  <si>
    <t>Autunno A306 PLOMB 10 L</t>
  </si>
  <si>
    <t>VA307-10L</t>
  </si>
  <si>
    <t>Autunno A307 OR 10 L</t>
  </si>
  <si>
    <t>VE200-10L</t>
  </si>
  <si>
    <t>Estet E200 CITRON 10 L</t>
  </si>
  <si>
    <t>VE201-10L</t>
  </si>
  <si>
    <t>Estet E201 ROSEE 10 L</t>
  </si>
  <si>
    <t>VE202-10L</t>
  </si>
  <si>
    <t>Estet E202 TURQUOISE 10 L</t>
  </si>
  <si>
    <t>VE203-10L</t>
  </si>
  <si>
    <t>Estet E203 GRÉS CERAMÉ clair 10 L</t>
  </si>
  <si>
    <t>VE204-10L</t>
  </si>
  <si>
    <t>Estet E204 OLIVE CLAIRE 10 L</t>
  </si>
  <si>
    <t>VE205-10L</t>
  </si>
  <si>
    <t>Estet E205 VERT BRILLANT 10 L</t>
  </si>
  <si>
    <t>VE206-10L</t>
  </si>
  <si>
    <t>Estet E206 ROUGE INDIEN 10 L</t>
  </si>
  <si>
    <t>VE207-10L</t>
  </si>
  <si>
    <t>Estet E207 AUBERGINE 10 L</t>
  </si>
  <si>
    <t>VI400-10L</t>
  </si>
  <si>
    <t>Inverno I400 NOIR DE NUIT 10 L</t>
  </si>
  <si>
    <t>VI401-10L</t>
  </si>
  <si>
    <t>Inverno I401 GRIS ROUGE 10 L</t>
  </si>
  <si>
    <t>VI402-10L</t>
  </si>
  <si>
    <t>Inverno I402 LAVANDE FONCEE 10 L</t>
  </si>
  <si>
    <t>VI403-10L</t>
  </si>
  <si>
    <t>Inverno I403 GRIS CREPUSCULE 10 L</t>
  </si>
  <si>
    <t>VI404-10L</t>
  </si>
  <si>
    <t>Inverno I404 LAVANDE CLAIRE 10 L</t>
  </si>
  <si>
    <t>VI405-10L</t>
  </si>
  <si>
    <t>Inverno I405 GRIS CREME 10 L</t>
  </si>
  <si>
    <t>VI406-10L</t>
  </si>
  <si>
    <t>Inverno I406 CIMENT 10 L</t>
  </si>
  <si>
    <t>VI407-10L</t>
  </si>
  <si>
    <t>Inverno I407 IVOIRE 10 L</t>
  </si>
  <si>
    <t>VN500-10L</t>
  </si>
  <si>
    <t>BIANCO NATURALE N500 BLANC 10 L</t>
  </si>
  <si>
    <t>VP100-10L</t>
  </si>
  <si>
    <t>Primavera  P100 BLEU GLACE 10 L</t>
  </si>
  <si>
    <t>VP101-10L</t>
  </si>
  <si>
    <t>Primavera  P101 POIVRE NOIR 10 L</t>
  </si>
  <si>
    <t>VP102-10L</t>
  </si>
  <si>
    <t>Primavera  P102 VERT EPINARD 10 L</t>
  </si>
  <si>
    <t>VP103-10L</t>
  </si>
  <si>
    <t>Primavera  P103 SAUMON CLAIRE 10 L</t>
  </si>
  <si>
    <t>VP104-10L</t>
  </si>
  <si>
    <t>Primavera  P104 GRIS CLAIR 10 L</t>
  </si>
  <si>
    <t>VP105-10L</t>
  </si>
  <si>
    <t>Primavera  P105 CORAIL 10 L</t>
  </si>
  <si>
    <t>VP106-10L</t>
  </si>
  <si>
    <t>Primavera  P106 CAFFE AU LAIT 10 L</t>
  </si>
  <si>
    <t>VP107-10L</t>
  </si>
  <si>
    <t>Primavera  P107 GREIGE 10 L</t>
  </si>
  <si>
    <t>MKT_SC07010</t>
  </si>
  <si>
    <t>COLLECTION VERDELLO</t>
  </si>
  <si>
    <t>SAJADE - CALULER VOS SURFACES A DECORER</t>
  </si>
  <si>
    <t>SAJADE - CALULER VOS DECORS SILK</t>
  </si>
  <si>
    <t>Commentaires /  Questions :</t>
  </si>
  <si>
    <t>Murs</t>
  </si>
  <si>
    <t>COULEUR</t>
  </si>
  <si>
    <t xml:space="preserve">Remise </t>
  </si>
  <si>
    <t>JANIN 1N</t>
  </si>
  <si>
    <t>Particuliers 2025-01</t>
  </si>
  <si>
    <t>CLAUDIA 4 Crème effet brun</t>
  </si>
  <si>
    <t>CLAUDIA 6 Crème pastel</t>
  </si>
  <si>
    <t>CLAUD 10A1</t>
  </si>
  <si>
    <t>CLAUDIA 10A1 Blanc base</t>
  </si>
  <si>
    <t>CORIN 3</t>
  </si>
  <si>
    <t>CORINNA 3 Noir (New)</t>
  </si>
  <si>
    <t>CORIN 6</t>
  </si>
  <si>
    <r>
      <t xml:space="preserve">CORINNA 6 </t>
    </r>
    <r>
      <rPr>
        <b/>
        <sz val="9"/>
        <color rgb="FFFF0000"/>
        <rFont val="Arial"/>
        <family val="2"/>
      </rPr>
      <t xml:space="preserve">(New) </t>
    </r>
    <r>
      <rPr>
        <b/>
        <sz val="9"/>
        <rFont val="Arial"/>
        <family val="2"/>
      </rPr>
      <t>Creme, Or + Argent</t>
    </r>
  </si>
  <si>
    <t>KAPR E1</t>
  </si>
  <si>
    <r>
      <t xml:space="preserve">KAPRUN E1 </t>
    </r>
    <r>
      <rPr>
        <b/>
        <sz val="9"/>
        <color rgb="FFFF0000"/>
        <rFont val="Arial"/>
        <family val="2"/>
      </rPr>
      <t xml:space="preserve">(New PIN) </t>
    </r>
    <r>
      <rPr>
        <b/>
        <sz val="9"/>
        <rFont val="Arial"/>
        <family val="2"/>
      </rPr>
      <t>Creme, Brun, Or + Argent</t>
    </r>
  </si>
  <si>
    <t>KAPR Z1</t>
  </si>
  <si>
    <r>
      <t xml:space="preserve">KAPRUN Z1 </t>
    </r>
    <r>
      <rPr>
        <b/>
        <sz val="9"/>
        <color rgb="FFFF0000"/>
        <rFont val="Arial"/>
        <family val="2"/>
      </rPr>
      <t xml:space="preserve">(New PIN) </t>
    </r>
    <r>
      <rPr>
        <b/>
        <sz val="9"/>
        <rFont val="Arial"/>
        <family val="2"/>
      </rPr>
      <t>Creme, Brun clair</t>
    </r>
  </si>
  <si>
    <t>MONTAGNA 06 Anthraite</t>
  </si>
  <si>
    <t>MONT 07</t>
  </si>
  <si>
    <r>
      <t xml:space="preserve">MONTAGNA 07 </t>
    </r>
    <r>
      <rPr>
        <b/>
        <sz val="9"/>
        <color rgb="FFFF0000"/>
        <rFont val="Arial"/>
        <family val="2"/>
      </rPr>
      <t>(New)</t>
    </r>
    <r>
      <rPr>
        <b/>
        <sz val="9"/>
        <rFont val="Arial"/>
        <family val="2"/>
      </rPr>
      <t xml:space="preserve"> Blanc, Pigment mauves</t>
    </r>
  </si>
  <si>
    <t>PRINTEMPS 02 Orange</t>
  </si>
  <si>
    <t>PRINT 08</t>
  </si>
  <si>
    <t>PRINTEMPS 08</t>
  </si>
  <si>
    <t>PRINT 034</t>
  </si>
  <si>
    <t>PRINTEMPS 034 Vert Menthe</t>
  </si>
  <si>
    <t>AMS 01</t>
  </si>
  <si>
    <t>AMSTERDAM 01 Clair, Or + Argent</t>
  </si>
  <si>
    <t>AMS 03</t>
  </si>
  <si>
    <t>AMSTERDAM 03 Clair, Argent</t>
  </si>
  <si>
    <t>AMS 04</t>
  </si>
  <si>
    <t>AMSTERDAM 04 Clair, Or fin</t>
  </si>
  <si>
    <t>AMS 07</t>
  </si>
  <si>
    <t>AMSTERDAM 07 Clair, Argent</t>
  </si>
  <si>
    <t>AMS 09</t>
  </si>
  <si>
    <r>
      <t xml:space="preserve">AMSTERDAM 09 </t>
    </r>
    <r>
      <rPr>
        <b/>
        <sz val="9"/>
        <color rgb="FFFF0000"/>
        <rFont val="Arial"/>
        <family val="2"/>
      </rPr>
      <t xml:space="preserve">(New) </t>
    </r>
    <r>
      <rPr>
        <b/>
        <sz val="9"/>
        <rFont val="Arial"/>
        <family val="2"/>
      </rPr>
      <t>Clair, Rose</t>
    </r>
  </si>
  <si>
    <t>AMS 12</t>
  </si>
  <si>
    <t>AMSTERDAM 12 Fil or</t>
  </si>
  <si>
    <t>AMS 15</t>
  </si>
  <si>
    <t>AMSTERDAM 15 cristal fin</t>
  </si>
  <si>
    <t>AMS 21</t>
  </si>
  <si>
    <t>AMSTERDAM 21 nacre</t>
  </si>
  <si>
    <t>AMS 31</t>
  </si>
  <si>
    <t>AMSTERDAM 31 fils noir</t>
  </si>
  <si>
    <t>AUTOMNE 01 Orange</t>
  </si>
  <si>
    <t>GRAC 03</t>
  </si>
  <si>
    <t>GRACE 03 Vert pastel</t>
  </si>
  <si>
    <t>GRAC 06</t>
  </si>
  <si>
    <t>GRACE 06 Bleu Polaire, nacre</t>
  </si>
  <si>
    <t>GRAC 06A1</t>
  </si>
  <si>
    <t>GRACE 06A1 Bleu Petrole, nacre</t>
  </si>
  <si>
    <t>GRACE 07A1 Sable, beige, or</t>
  </si>
  <si>
    <t>GRACE 10A1 Crème Pastel</t>
  </si>
  <si>
    <t>GRAC 11</t>
  </si>
  <si>
    <t>GRACE 11 Antracite</t>
  </si>
  <si>
    <t>KRE 01</t>
  </si>
  <si>
    <r>
      <t xml:space="preserve">KRETA 01 </t>
    </r>
    <r>
      <rPr>
        <b/>
        <sz val="9"/>
        <color rgb="FFFF0000"/>
        <rFont val="Arial"/>
        <family val="2"/>
      </rPr>
      <t>(New)</t>
    </r>
    <r>
      <rPr>
        <b/>
        <sz val="9"/>
        <rFont val="Arial"/>
        <family val="2"/>
      </rPr>
      <t xml:space="preserve"> Clair, Fils orange ,Or+Argent</t>
    </r>
  </si>
  <si>
    <t>KRE 02</t>
  </si>
  <si>
    <r>
      <t xml:space="preserve">KRETA 02 </t>
    </r>
    <r>
      <rPr>
        <b/>
        <sz val="9"/>
        <color rgb="FFFF0000"/>
        <rFont val="Arial"/>
        <family val="2"/>
      </rPr>
      <t xml:space="preserve">(New) </t>
    </r>
    <r>
      <rPr>
        <b/>
        <sz val="9"/>
        <rFont val="Arial"/>
        <family val="2"/>
      </rPr>
      <t xml:space="preserve">Clair, Fils orange </t>
    </r>
  </si>
  <si>
    <t>MITZ1 M 1</t>
  </si>
  <si>
    <r>
      <t xml:space="preserve">MITTELBERG Z01 </t>
    </r>
    <r>
      <rPr>
        <b/>
        <sz val="9"/>
        <color rgb="FFFF0000"/>
        <rFont val="Arial"/>
        <family val="2"/>
      </rPr>
      <t xml:space="preserve">(New) </t>
    </r>
    <r>
      <rPr>
        <b/>
        <sz val="9"/>
        <rFont val="Arial"/>
        <family val="2"/>
      </rPr>
      <t>Creme, Brun clair</t>
    </r>
  </si>
  <si>
    <t>MONTAGNA 02 Mauve Pastel</t>
  </si>
  <si>
    <t>MONTAGNA 03 Mauve foncé</t>
  </si>
  <si>
    <t>RIG 16</t>
  </si>
  <si>
    <r>
      <t xml:space="preserve">RIGA 16 </t>
    </r>
    <r>
      <rPr>
        <b/>
        <sz val="9"/>
        <rFont val="Arial"/>
        <family val="2"/>
      </rPr>
      <t>Mica Or</t>
    </r>
  </si>
  <si>
    <t>RIG 18</t>
  </si>
  <si>
    <r>
      <t xml:space="preserve">RIGA 18 </t>
    </r>
    <r>
      <rPr>
        <b/>
        <sz val="9"/>
        <rFont val="Arial"/>
        <family val="2"/>
      </rPr>
      <t>Mica Or clair</t>
    </r>
  </si>
  <si>
    <t>RIG 19</t>
  </si>
  <si>
    <r>
      <t xml:space="preserve">RIGA 19 </t>
    </r>
    <r>
      <rPr>
        <b/>
        <sz val="9"/>
        <rFont val="Arial"/>
        <family val="2"/>
      </rPr>
      <t>Mica Argent</t>
    </r>
  </si>
  <si>
    <t>RIG 26</t>
  </si>
  <si>
    <r>
      <t xml:space="preserve">RIGA 26 </t>
    </r>
    <r>
      <rPr>
        <b/>
        <sz val="9"/>
        <rFont val="Arial"/>
        <family val="2"/>
      </rPr>
      <t>Brillant Brun</t>
    </r>
  </si>
  <si>
    <t>RIG 41</t>
  </si>
  <si>
    <r>
      <t xml:space="preserve">RIGA 41 </t>
    </r>
    <r>
      <rPr>
        <b/>
        <sz val="9"/>
        <rFont val="Arial"/>
        <family val="2"/>
      </rPr>
      <t>Mica Bleu clair</t>
    </r>
  </si>
  <si>
    <t>RIG 42</t>
  </si>
  <si>
    <r>
      <t xml:space="preserve">RIGA 42 </t>
    </r>
    <r>
      <rPr>
        <b/>
        <sz val="9"/>
        <rFont val="Arial"/>
        <family val="2"/>
      </rPr>
      <t>Mica Anthracite gris</t>
    </r>
  </si>
  <si>
    <t>RIG 46</t>
  </si>
  <si>
    <r>
      <t xml:space="preserve">RIGA 46 </t>
    </r>
    <r>
      <rPr>
        <b/>
        <sz val="9"/>
        <rFont val="Arial"/>
        <family val="2"/>
      </rPr>
      <t>Mica Sable</t>
    </r>
  </si>
  <si>
    <t>TERR 01</t>
  </si>
  <si>
    <t>TERRA 01 Beige (sp 121)</t>
  </si>
  <si>
    <t>TERR 02</t>
  </si>
  <si>
    <t>TERRA 02 Jaune (sp 122)</t>
  </si>
  <si>
    <t>TERR 03</t>
  </si>
  <si>
    <r>
      <t xml:space="preserve">TERRA 03 </t>
    </r>
    <r>
      <rPr>
        <b/>
        <sz val="9"/>
        <color rgb="FFFF0000"/>
        <rFont val="Arial"/>
        <family val="2"/>
      </rPr>
      <t>(New)</t>
    </r>
    <r>
      <rPr>
        <b/>
        <sz val="9"/>
        <rFont val="Arial"/>
        <family val="2"/>
      </rPr>
      <t xml:space="preserve"> Creme orange, fibres blanche</t>
    </r>
  </si>
  <si>
    <t>ALISHA 1A1 Blanc base, cristal</t>
  </si>
  <si>
    <t>BAMA06</t>
  </si>
  <si>
    <t>BAMA 06  Blanc Cristal + or</t>
  </si>
  <si>
    <t>BAMA07</t>
  </si>
  <si>
    <t>BAMA 07 Sable cristal</t>
  </si>
  <si>
    <t>BAMA09</t>
  </si>
  <si>
    <t>BAMA 09 Sable cristal or</t>
  </si>
  <si>
    <r>
      <t>BIRGITTA 2 A 1</t>
    </r>
    <r>
      <rPr>
        <b/>
        <sz val="9"/>
        <color rgb="FFFF0000"/>
        <rFont val="Arial"/>
        <family val="2"/>
      </rPr>
      <t xml:space="preserve"> (New) </t>
    </r>
  </si>
  <si>
    <t>COSIMA 12 Bleu pastel</t>
  </si>
  <si>
    <t>COSIMA 16 Crème, Jaune, or, Ag</t>
  </si>
  <si>
    <t>COSIM 18</t>
  </si>
  <si>
    <t>COSIMA 18 Orange, or, argent</t>
  </si>
  <si>
    <t>COSIM 20</t>
  </si>
  <si>
    <r>
      <t xml:space="preserve">COSIMA 20 </t>
    </r>
    <r>
      <rPr>
        <b/>
        <sz val="9"/>
        <color rgb="FFFF0000"/>
        <rFont val="Arial"/>
        <family val="2"/>
      </rPr>
      <t>(New)</t>
    </r>
    <r>
      <rPr>
        <b/>
        <sz val="9"/>
        <rFont val="Arial"/>
        <family val="2"/>
      </rPr>
      <t xml:space="preserve"> Crème,  or</t>
    </r>
  </si>
  <si>
    <t>DJERBA BASE Blanc, cristal, brun</t>
  </si>
  <si>
    <t>DORIN 5</t>
  </si>
  <si>
    <t>DORINA 5 vert Olive, fils cuivre (New)</t>
  </si>
  <si>
    <t>JAMA 10</t>
  </si>
  <si>
    <t>JAMAIQUE 10 Noir</t>
  </si>
  <si>
    <t>JAMA 31</t>
  </si>
  <si>
    <t>JAMAIQUE 31 Vert mousse</t>
  </si>
  <si>
    <t>JAMA 34</t>
  </si>
  <si>
    <t>JAMAIQUE 34 vert Olive</t>
  </si>
  <si>
    <t>JAMA 41</t>
  </si>
  <si>
    <t>JAMAIQUE 41 Jaune</t>
  </si>
  <si>
    <t>JAMA 51</t>
  </si>
  <si>
    <t>JAMAIQUE 51 Bleu Fonce</t>
  </si>
  <si>
    <t>JAMA 52</t>
  </si>
  <si>
    <t>JAMAIQUE 52 Bleu Clair</t>
  </si>
  <si>
    <t>JAMA 81</t>
  </si>
  <si>
    <t>JAMAIQUE 81 Rouge vif</t>
  </si>
  <si>
    <t>JANINA 1A1 Gris clair, Ag</t>
  </si>
  <si>
    <t>JANINA 1N Blanc fil Antracite</t>
  </si>
  <si>
    <t>JANINA 7 Brun ombré</t>
  </si>
  <si>
    <t>JANIN 8A1</t>
  </si>
  <si>
    <t>JANINA 8A1</t>
  </si>
  <si>
    <t>JANIN 9A1</t>
  </si>
  <si>
    <t>JANINA 9A1 Blanc fils argent</t>
  </si>
  <si>
    <t>JANINA 12 Gris Pastel</t>
  </si>
  <si>
    <t>JANINA 14 Anthracite</t>
  </si>
  <si>
    <t>JANINA 15 Champagne</t>
  </si>
  <si>
    <t>LEU Z01</t>
  </si>
  <si>
    <r>
      <t xml:space="preserve">LEUTASCH Z01 </t>
    </r>
    <r>
      <rPr>
        <b/>
        <sz val="9"/>
        <color rgb="FFFF0000"/>
        <rFont val="Arial"/>
        <family val="2"/>
      </rPr>
      <t>(New PIN)</t>
    </r>
    <r>
      <rPr>
        <b/>
        <sz val="9"/>
        <rFont val="Arial"/>
        <family val="2"/>
      </rPr>
      <t xml:space="preserve"> Brun Clair</t>
    </r>
  </si>
  <si>
    <t>SUD 07</t>
  </si>
  <si>
    <t>OCEAN 07 Blanc, turquoise</t>
  </si>
  <si>
    <t>OCEAN 09 blanc, rose, or</t>
  </si>
  <si>
    <t>PALM 04</t>
  </si>
  <si>
    <t>PALMA 04 beige claire et fils brillants</t>
  </si>
  <si>
    <t>PALM 10</t>
  </si>
  <si>
    <t>PALMA 10 beiges, fils brillants</t>
  </si>
  <si>
    <t>PALM 12</t>
  </si>
  <si>
    <t>PALMA 12 fibres abricot, fils brillants</t>
  </si>
  <si>
    <t>PALM 23</t>
  </si>
  <si>
    <t>PALMA 23 fibres abricot et crème, fils beige claire</t>
  </si>
  <si>
    <t>PALM 35</t>
  </si>
  <si>
    <t>PALMA 35 fibres abricot claire, fils cuivre</t>
  </si>
  <si>
    <t>PALM 45</t>
  </si>
  <si>
    <t>PALMA 45 fibres  abricot et beige</t>
  </si>
  <si>
    <t>PRIMA BLA</t>
  </si>
  <si>
    <t>PRIMAVERA Bleu</t>
  </si>
  <si>
    <t>SAHAR 00</t>
  </si>
  <si>
    <t>SAHARA beige, Or, blanc, jaune</t>
  </si>
  <si>
    <t>SAHAR 01A1</t>
  </si>
  <si>
    <t>SAHARA 01A1 beige claire, Or, blanc, jaune</t>
  </si>
  <si>
    <t>SAHAR 02A1</t>
  </si>
  <si>
    <r>
      <t>SAHARA 02A1</t>
    </r>
    <r>
      <rPr>
        <b/>
        <sz val="9"/>
        <color rgb="FFFF0000"/>
        <rFont val="Arial"/>
        <family val="2"/>
      </rPr>
      <t xml:space="preserve"> (New) </t>
    </r>
    <r>
      <rPr>
        <b/>
        <sz val="9"/>
        <rFont val="Arial"/>
        <family val="2"/>
      </rPr>
      <t>Canel</t>
    </r>
  </si>
  <si>
    <t>SILVANA 1 Anthracite, argent, perlmut</t>
  </si>
  <si>
    <t>SILVA 3</t>
  </si>
  <si>
    <r>
      <t xml:space="preserve">SILVANA 3 </t>
    </r>
    <r>
      <rPr>
        <b/>
        <sz val="9"/>
        <color rgb="FFFF0000"/>
        <rFont val="Arial"/>
        <family val="2"/>
      </rPr>
      <t>(New)</t>
    </r>
    <r>
      <rPr>
        <b/>
        <sz val="9"/>
        <rFont val="Arial"/>
        <family val="2"/>
      </rPr>
      <t xml:space="preserve"> Bordeaux clair</t>
    </r>
  </si>
  <si>
    <t>SILVA 31</t>
  </si>
  <si>
    <t>SILVANA 31 Rose</t>
  </si>
  <si>
    <t>LÖVA elf + accro 2,5 l 15-17 m²</t>
  </si>
  <si>
    <t>LÖVA elf + accro 5,- l 30-35 m²</t>
  </si>
  <si>
    <t>LÖVA elf + accro 10,- l 60-70 m²</t>
  </si>
  <si>
    <t>LOTI (stabilisateur) 5,- l 50 m²</t>
  </si>
  <si>
    <t>LOTI (stabilisateur) 10,- l 100 m²</t>
  </si>
  <si>
    <t>HPS 2,5 l 15-17 m²</t>
  </si>
  <si>
    <t>HPS 5,- l 30-35 m²</t>
  </si>
  <si>
    <t>HPS 10,- l 60-70 m²</t>
  </si>
  <si>
    <t>FA E14 -10</t>
  </si>
  <si>
    <t>E14 FILS BLEU</t>
  </si>
  <si>
    <t>PE E26 -10</t>
  </si>
  <si>
    <t>FA E32 -20</t>
  </si>
  <si>
    <t>MI E34 -30</t>
  </si>
  <si>
    <t>MI E41 -30</t>
  </si>
  <si>
    <t>E41 MICA BLEU</t>
  </si>
  <si>
    <t>E42 MICA ANTRACITE</t>
  </si>
  <si>
    <t xml:space="preserve">FA FM 3 gr-100 </t>
  </si>
  <si>
    <t>FM3 FILS MATT VERT</t>
  </si>
  <si>
    <t>FA FM 7 br-100</t>
  </si>
  <si>
    <t>OUT 110 A09</t>
  </si>
  <si>
    <t>PLATOIRE Inox</t>
  </si>
  <si>
    <t>OUT 114 A09</t>
  </si>
  <si>
    <t>TRUELLE LANGUE DE CHAT</t>
  </si>
  <si>
    <t>OUT 114 A11</t>
  </si>
  <si>
    <t>SPATULE JAPONAISE SET X 4</t>
  </si>
  <si>
    <t>OUT 118 A10</t>
  </si>
  <si>
    <t>ROULEAU 10 cm</t>
  </si>
  <si>
    <t>OUT 119 A02</t>
  </si>
  <si>
    <t>CUVE DE CHANTIER</t>
  </si>
  <si>
    <t>OUT 130 A10</t>
  </si>
  <si>
    <t>PISTOLET à GODET</t>
  </si>
  <si>
    <t>OUT 130 A80</t>
  </si>
  <si>
    <t>INOMAT M8</t>
  </si>
  <si>
    <t>OUT 120 A15</t>
  </si>
  <si>
    <t>BROSSE SPALTER</t>
  </si>
  <si>
    <t>OUT 120 A22</t>
  </si>
  <si>
    <t>SERINGUE DE DOSAGE</t>
  </si>
  <si>
    <t>OUT 120 A23</t>
  </si>
  <si>
    <t>GRATTOIR PLASTIQUE</t>
  </si>
  <si>
    <t>OUT 120 A48</t>
  </si>
  <si>
    <t>MÉLANGEUR INOX 80</t>
  </si>
  <si>
    <t>OUT 120 A50</t>
  </si>
  <si>
    <t>MÉLANGEUR INOX 110</t>
  </si>
  <si>
    <t>KAPRUN E1 (New PIN) Creme, Brun, Or + Argent</t>
  </si>
  <si>
    <t>KAPRUN Z1 (New PIN) Creme, Brun clair</t>
  </si>
  <si>
    <t>BIRGITTA 2 A 1</t>
  </si>
  <si>
    <t>RIGA 16 Mica Or</t>
  </si>
  <si>
    <t>RIGA 18 Mica Or clair</t>
  </si>
  <si>
    <t>RIGA 19 Mica Argent</t>
  </si>
  <si>
    <t>RIGA 26 Brillant Brun</t>
  </si>
  <si>
    <t>RIGA 41 Mica Bleu clair</t>
  </si>
  <si>
    <t>RIGA 42 Mica Anthracite gris</t>
  </si>
  <si>
    <t>RIGA 46 Mica Sable</t>
  </si>
  <si>
    <t>SILVANA 3 Bordeaux clair</t>
  </si>
  <si>
    <r>
      <t xml:space="preserve">LEUTASCH Z01 </t>
    </r>
    <r>
      <rPr>
        <sz val="10"/>
        <color rgb="FFFF0000"/>
        <rFont val="Arial"/>
        <family val="2"/>
      </rPr>
      <t>(New PIN)</t>
    </r>
    <r>
      <rPr>
        <sz val="10"/>
        <rFont val="Arial"/>
        <family val="2"/>
      </rPr>
      <t xml:space="preserve"> Brun Clair</t>
    </r>
  </si>
  <si>
    <r>
      <t>SAHARA 02A1</t>
    </r>
    <r>
      <rPr>
        <sz val="10"/>
        <color rgb="FFFF0000"/>
        <rFont val="Arial"/>
        <family val="2"/>
      </rPr>
      <t xml:space="preserve"> </t>
    </r>
    <r>
      <rPr>
        <sz val="10"/>
        <rFont val="Arial"/>
        <family val="2"/>
      </rPr>
      <t>Canel</t>
    </r>
  </si>
  <si>
    <t>COSIMA 20Crème,  or</t>
  </si>
  <si>
    <t>CORINNA 6 (New) Creme, Or + Argent</t>
  </si>
  <si>
    <t>MONTAGNA 07 (New) Blanc, Pigment mauves</t>
  </si>
  <si>
    <t>AMSTERDAM 09 (New) Clair, Rose</t>
  </si>
  <si>
    <t>KRETA 01 (New) Clair, Fils orange ,Or+Argent</t>
  </si>
  <si>
    <t xml:space="preserve">KRETA 02 (New) Clair, Fils orange </t>
  </si>
  <si>
    <t>MITTELBERG Z01 (New) Creme, Brun clair</t>
  </si>
  <si>
    <t>TERRA 03 (New) Creme orange, fibres blanche</t>
  </si>
  <si>
    <t>SAHARA 02A1 (New) Canel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</si>
</sst>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_-* #,##0.00\ _€_-;\-* #,##0.00\ _€_-;_-* &quot;-&quot;??\ _€_-;_-@_-"/>
    <numFmt numFmtId="165" formatCode="#,##0.00\ _€"/>
    <numFmt numFmtId="166" formatCode="[$-40C]d\-mmm\-yy;@"/>
    <numFmt numFmtId="167" formatCode="&quot; F&quot;#,##0.00_);\(&quot; F&quot;#,##0.00\)"/>
    <numFmt numFmtId="168" formatCode="#,##0.00_ ;\-#,##0.00\ "/>
    <numFmt numFmtId="169" formatCode="0.00_ ;[Red]\-0.00\ "/>
    <numFmt numFmtId="170" formatCode="#,##0.00\ &quot;€&quot;"/>
    <numFmt numFmtId="171" formatCode="0#&quot; &quot;##&quot; &quot;##&quot; &quot;##&quot; &quot;##"/>
    <numFmt numFmtId="172" formatCode="00000"/>
    <numFmt numFmtId="173" formatCode="_(&quot;$&quot;* #,##0.00_);_(&quot;$&quot;* \(#,##0.00\);_(&quot;$&quot;* &quot;-&quot;??_);_(@_)"/>
    <numFmt numFmtId="174" formatCode="00"/>
    <numFmt numFmtId="175" formatCode="0.000"/>
    <numFmt numFmtId="176" formatCode="0_ ;[Red]\-0\ "/>
    <numFmt numFmtId="177" formatCode="0.000_ ;[Red]\-0.000\ "/>
    <numFmt numFmtId="178" formatCode="dd/mm/yy;@"/>
  </numFmts>
  <fonts count="62" x14ac:knownFonts="1">
    <font>
      <sz val="10"/>
      <color theme="1"/>
      <name val="Arial"/>
      <family val="2"/>
    </font>
    <font>
      <sz val="10"/>
      <color theme="1"/>
      <name val="Arial"/>
      <family val="2"/>
    </font>
    <font>
      <sz val="10"/>
      <name val="Arial"/>
      <family val="2"/>
    </font>
    <font>
      <sz val="10"/>
      <name val="MS Sans Serif"/>
      <family val="2"/>
    </font>
    <font>
      <sz val="9"/>
      <name val="Arial"/>
      <family val="2"/>
    </font>
    <font>
      <b/>
      <sz val="11"/>
      <name val="Arial"/>
      <family val="2"/>
    </font>
    <font>
      <b/>
      <sz val="10"/>
      <name val="Arial"/>
      <family val="2"/>
    </font>
    <font>
      <b/>
      <i/>
      <sz val="9"/>
      <name val="Arial"/>
      <family val="2"/>
    </font>
    <font>
      <sz val="8"/>
      <name val="Arial"/>
      <family val="2"/>
    </font>
    <font>
      <b/>
      <sz val="11"/>
      <color indexed="10"/>
      <name val="Arial"/>
      <family val="2"/>
    </font>
    <font>
      <b/>
      <sz val="8"/>
      <name val="Arial"/>
      <family val="2"/>
    </font>
    <font>
      <sz val="10"/>
      <color indexed="8"/>
      <name val="Arial"/>
      <family val="2"/>
    </font>
    <font>
      <b/>
      <sz val="8"/>
      <color indexed="8"/>
      <name val="Arial"/>
      <family val="2"/>
    </font>
    <font>
      <b/>
      <sz val="9"/>
      <name val="Arial"/>
      <family val="2"/>
    </font>
    <font>
      <b/>
      <sz val="14"/>
      <color indexed="60"/>
      <name val="Arial"/>
      <family val="2"/>
    </font>
    <font>
      <b/>
      <sz val="16"/>
      <color indexed="60"/>
      <name val="Arial"/>
      <family val="2"/>
    </font>
    <font>
      <sz val="7"/>
      <name val="Arial"/>
      <family val="2"/>
    </font>
    <font>
      <b/>
      <sz val="7"/>
      <name val="Arial"/>
      <family val="2"/>
    </font>
    <font>
      <b/>
      <i/>
      <sz val="10"/>
      <name val="Arial"/>
      <family val="2"/>
    </font>
    <font>
      <b/>
      <i/>
      <sz val="8"/>
      <name val="Arial"/>
      <family val="2"/>
    </font>
    <font>
      <b/>
      <u/>
      <sz val="9"/>
      <name val="Arial"/>
      <family val="2"/>
    </font>
    <font>
      <b/>
      <sz val="14"/>
      <name val="Verdana"/>
      <family val="2"/>
    </font>
    <font>
      <b/>
      <sz val="14"/>
      <name val="Arial"/>
      <family val="2"/>
    </font>
    <font>
      <b/>
      <u/>
      <sz val="11"/>
      <name val="Arial"/>
      <family val="2"/>
    </font>
    <font>
      <u/>
      <sz val="10"/>
      <color indexed="12"/>
      <name val="Arial"/>
      <family val="2"/>
    </font>
    <font>
      <u/>
      <sz val="10"/>
      <name val="Arial"/>
      <family val="2"/>
    </font>
    <font>
      <sz val="7.5"/>
      <name val="Arial"/>
      <family val="2"/>
    </font>
    <font>
      <b/>
      <sz val="9"/>
      <name val="Verdana"/>
      <family val="2"/>
    </font>
    <font>
      <sz val="7.5"/>
      <color indexed="8"/>
      <name val="Arial"/>
      <family val="2"/>
    </font>
    <font>
      <b/>
      <sz val="7.5"/>
      <name val="Arial"/>
      <family val="2"/>
    </font>
    <font>
      <sz val="8"/>
      <color indexed="81"/>
      <name val="Tahoma"/>
      <family val="2"/>
    </font>
    <font>
      <sz val="10"/>
      <name val="Verdana"/>
      <family val="2"/>
    </font>
    <font>
      <b/>
      <sz val="14"/>
      <color indexed="10"/>
      <name val="Arial"/>
      <family val="2"/>
    </font>
    <font>
      <sz val="10"/>
      <color indexed="41"/>
      <name val="Arial"/>
      <family val="2"/>
    </font>
    <font>
      <b/>
      <sz val="11"/>
      <color indexed="61"/>
      <name val="Arial"/>
      <family val="2"/>
    </font>
    <font>
      <b/>
      <sz val="12"/>
      <color indexed="10"/>
      <name val="Arial"/>
      <family val="2"/>
    </font>
    <font>
      <b/>
      <sz val="12"/>
      <name val="Arial"/>
      <family val="2"/>
    </font>
    <font>
      <sz val="10"/>
      <color indexed="49"/>
      <name val="Arial"/>
      <family val="2"/>
    </font>
    <font>
      <sz val="6"/>
      <color indexed="10"/>
      <name val="Small Fonts"/>
      <family val="2"/>
    </font>
    <font>
      <b/>
      <sz val="10"/>
      <color indexed="61"/>
      <name val="Arial"/>
      <family val="2"/>
    </font>
    <font>
      <b/>
      <sz val="8"/>
      <color indexed="81"/>
      <name val="Tahoma"/>
      <family val="2"/>
    </font>
    <font>
      <sz val="10"/>
      <color theme="0"/>
      <name val="Arial"/>
      <family val="2"/>
    </font>
    <font>
      <b/>
      <sz val="12"/>
      <color theme="1"/>
      <name val="Arial"/>
      <family val="2"/>
    </font>
    <font>
      <sz val="8"/>
      <color theme="0"/>
      <name val="Arial"/>
      <family val="2"/>
    </font>
    <font>
      <sz val="9"/>
      <color theme="0"/>
      <name val="Arial"/>
      <family val="2"/>
    </font>
    <font>
      <sz val="9"/>
      <color theme="1" tint="0.499984740745262"/>
      <name val="Arial"/>
      <family val="2"/>
    </font>
    <font>
      <b/>
      <sz val="11"/>
      <color indexed="60"/>
      <name val="Arial"/>
      <family val="2"/>
    </font>
    <font>
      <sz val="10"/>
      <color theme="0" tint="-0.499984740745262"/>
      <name val="Arial"/>
      <family val="2"/>
    </font>
    <font>
      <sz val="9"/>
      <color theme="0" tint="-0.499984740745262"/>
      <name val="Arial"/>
      <family val="2"/>
    </font>
    <font>
      <sz val="8"/>
      <color indexed="18"/>
      <name val="Arial"/>
      <family val="2"/>
    </font>
    <font>
      <b/>
      <i/>
      <sz val="8"/>
      <color indexed="9"/>
      <name val="Arial"/>
      <family val="2"/>
    </font>
    <font>
      <sz val="8"/>
      <color indexed="9"/>
      <name val="Arial"/>
      <family val="2"/>
    </font>
    <font>
      <b/>
      <sz val="8"/>
      <color indexed="10"/>
      <name val="Arial"/>
      <family val="2"/>
    </font>
    <font>
      <b/>
      <sz val="8"/>
      <color indexed="63"/>
      <name val="Arial"/>
      <family val="2"/>
    </font>
    <font>
      <sz val="8"/>
      <color indexed="10"/>
      <name val="Arial"/>
      <family val="2"/>
    </font>
    <font>
      <sz val="8"/>
      <color indexed="12"/>
      <name val="Arial"/>
      <family val="2"/>
    </font>
    <font>
      <b/>
      <sz val="8"/>
      <color indexed="18"/>
      <name val="Arial"/>
      <family val="2"/>
    </font>
    <font>
      <sz val="8"/>
      <color rgb="FF000000"/>
      <name val="Arial"/>
      <family val="2"/>
    </font>
    <font>
      <sz val="8"/>
      <color theme="1"/>
      <name val="Arial"/>
      <family val="2"/>
    </font>
    <font>
      <b/>
      <sz val="10"/>
      <color theme="0"/>
      <name val="Arial"/>
      <family val="2"/>
    </font>
    <font>
      <b/>
      <sz val="9"/>
      <color rgb="FFFF0000"/>
      <name val="Arial"/>
      <family val="2"/>
    </font>
    <font>
      <sz val="10"/>
      <color rgb="FFFF0000"/>
      <name val="Arial"/>
      <family val="2"/>
    </font>
  </fonts>
  <fills count="24">
    <fill>
      <patternFill patternType="none"/>
    </fill>
    <fill>
      <patternFill patternType="gray125"/>
    </fill>
    <fill>
      <patternFill patternType="solid">
        <fgColor indexed="49"/>
        <bgColor indexed="64"/>
      </patternFill>
    </fill>
    <fill>
      <patternFill patternType="solid">
        <fgColor indexed="14"/>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2"/>
        <bgColor indexed="64"/>
      </patternFill>
    </fill>
    <fill>
      <patternFill patternType="solid">
        <fgColor rgb="FFCCFFCC"/>
        <bgColor indexed="64"/>
      </patternFill>
    </fill>
    <fill>
      <patternFill patternType="solid">
        <fgColor indexed="13"/>
        <bgColor indexed="64"/>
      </patternFill>
    </fill>
    <fill>
      <patternFill patternType="solid">
        <fgColor indexed="40"/>
        <bgColor indexed="64"/>
      </patternFill>
    </fill>
    <fill>
      <patternFill patternType="solid">
        <fgColor rgb="FFFFFF00"/>
        <bgColor indexed="64"/>
      </patternFill>
    </fill>
    <fill>
      <patternFill patternType="solid">
        <fgColor indexed="41"/>
        <bgColor indexed="64"/>
      </patternFill>
    </fill>
    <fill>
      <patternFill patternType="solid">
        <fgColor indexed="26"/>
        <bgColor indexed="64"/>
      </patternFill>
    </fill>
    <fill>
      <patternFill patternType="solid">
        <fgColor indexed="23"/>
        <bgColor indexed="64"/>
      </patternFill>
    </fill>
    <fill>
      <patternFill patternType="solid">
        <fgColor indexed="63"/>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theme="0" tint="-0.499984740745262"/>
        <bgColor indexed="64"/>
      </patternFill>
    </fill>
    <fill>
      <patternFill patternType="solid">
        <fgColor rgb="FF33CCCC"/>
        <bgColor indexed="64"/>
      </patternFill>
    </fill>
    <fill>
      <patternFill patternType="solid">
        <fgColor rgb="FF808080"/>
        <bgColor indexed="64"/>
      </patternFill>
    </fill>
    <fill>
      <patternFill patternType="solid">
        <fgColor theme="8" tint="0.79998168889431442"/>
        <bgColor indexed="64"/>
      </patternFill>
    </fill>
    <fill>
      <patternFill patternType="solid">
        <fgColor theme="0" tint="-0.149998474074526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12"/>
      </top>
      <bottom/>
      <diagonal/>
    </border>
    <border>
      <left style="thick">
        <color indexed="12"/>
      </left>
      <right style="thin">
        <color indexed="64"/>
      </right>
      <top/>
      <bottom/>
      <diagonal/>
    </border>
    <border>
      <left style="thin">
        <color indexed="64"/>
      </left>
      <right style="thick">
        <color indexed="12"/>
      </right>
      <top/>
      <bottom/>
      <diagonal/>
    </border>
    <border>
      <left/>
      <right/>
      <top/>
      <bottom style="thin">
        <color indexed="64"/>
      </bottom>
      <diagonal/>
    </border>
    <border>
      <left style="thick">
        <color indexed="12"/>
      </left>
      <right style="thin">
        <color indexed="64"/>
      </right>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n">
        <color indexed="61"/>
      </left>
      <right style="thin">
        <color indexed="61"/>
      </right>
      <top style="thin">
        <color indexed="61"/>
      </top>
      <bottom style="thin">
        <color indexed="61"/>
      </bottom>
      <diagonal/>
    </border>
    <border>
      <left style="thin">
        <color indexed="61"/>
      </left>
      <right style="thin">
        <color indexed="61"/>
      </right>
      <top/>
      <bottom/>
      <diagonal/>
    </border>
    <border>
      <left style="thin">
        <color indexed="61"/>
      </left>
      <right style="thin">
        <color indexed="61"/>
      </right>
      <top/>
      <bottom style="thin">
        <color indexed="6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54"/>
      </left>
      <right/>
      <top style="thick">
        <color indexed="54"/>
      </top>
      <bottom style="medium">
        <color indexed="21"/>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right/>
      <top style="thick">
        <color indexed="54"/>
      </top>
      <bottom style="thin">
        <color indexed="57"/>
      </bottom>
      <diagonal/>
    </border>
    <border>
      <left/>
      <right style="thick">
        <color indexed="54"/>
      </right>
      <top style="thick">
        <color indexed="54"/>
      </top>
      <bottom style="thin">
        <color indexed="57"/>
      </bottom>
      <diagonal/>
    </border>
    <border>
      <left style="thick">
        <color indexed="54"/>
      </left>
      <right/>
      <top/>
      <bottom/>
      <diagonal/>
    </border>
    <border>
      <left/>
      <right style="thick">
        <color indexed="54"/>
      </right>
      <top/>
      <bottom/>
      <diagonal/>
    </border>
    <border>
      <left/>
      <right style="hair">
        <color indexed="8"/>
      </right>
      <top style="hair">
        <color indexed="64"/>
      </top>
      <bottom/>
      <diagonal/>
    </border>
    <border>
      <left style="hair">
        <color indexed="8"/>
      </left>
      <right style="hair">
        <color indexed="8"/>
      </right>
      <top style="hair">
        <color indexed="64"/>
      </top>
      <bottom/>
      <diagonal/>
    </border>
    <border>
      <left style="thick">
        <color indexed="10"/>
      </left>
      <right/>
      <top style="thick">
        <color indexed="10"/>
      </top>
      <bottom style="medium">
        <color indexed="21"/>
      </bottom>
      <diagonal/>
    </border>
    <border>
      <left/>
      <right/>
      <top style="thick">
        <color indexed="10"/>
      </top>
      <bottom style="medium">
        <color indexed="21"/>
      </bottom>
      <diagonal/>
    </border>
    <border>
      <left/>
      <right style="thick">
        <color indexed="10"/>
      </right>
      <top style="thick">
        <color indexed="10"/>
      </top>
      <bottom style="medium">
        <color indexed="21"/>
      </bottom>
      <diagonal/>
    </border>
    <border>
      <left/>
      <right style="hair">
        <color indexed="8"/>
      </right>
      <top/>
      <bottom/>
      <diagonal/>
    </border>
    <border>
      <left style="hair">
        <color indexed="8"/>
      </left>
      <right style="hair">
        <color indexed="8"/>
      </right>
      <top/>
      <bottom/>
      <diagonal/>
    </border>
    <border>
      <left style="thick">
        <color indexed="10"/>
      </left>
      <right style="thin">
        <color indexed="21"/>
      </right>
      <top style="medium">
        <color indexed="21"/>
      </top>
      <bottom style="hair">
        <color indexed="64"/>
      </bottom>
      <diagonal/>
    </border>
    <border>
      <left style="thin">
        <color indexed="21"/>
      </left>
      <right style="thin">
        <color indexed="21"/>
      </right>
      <top style="medium">
        <color indexed="21"/>
      </top>
      <bottom style="hair">
        <color indexed="21"/>
      </bottom>
      <diagonal/>
    </border>
    <border>
      <left style="thin">
        <color indexed="21"/>
      </left>
      <right/>
      <top style="medium">
        <color indexed="21"/>
      </top>
      <bottom style="hair">
        <color indexed="21"/>
      </bottom>
      <diagonal/>
    </border>
    <border>
      <left/>
      <right/>
      <top style="medium">
        <color indexed="21"/>
      </top>
      <bottom style="hair">
        <color indexed="21"/>
      </bottom>
      <diagonal/>
    </border>
    <border>
      <left/>
      <right style="thin">
        <color indexed="21"/>
      </right>
      <top style="medium">
        <color indexed="21"/>
      </top>
      <bottom style="hair">
        <color indexed="21"/>
      </bottom>
      <diagonal/>
    </border>
    <border>
      <left style="thin">
        <color indexed="21"/>
      </left>
      <right style="thick">
        <color indexed="10"/>
      </right>
      <top style="medium">
        <color indexed="21"/>
      </top>
      <bottom style="hair">
        <color indexed="2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ck">
        <color indexed="10"/>
      </left>
      <right style="thin">
        <color indexed="64"/>
      </right>
      <top/>
      <bottom/>
      <diagonal/>
    </border>
    <border>
      <left style="thin">
        <color indexed="64"/>
      </left>
      <right/>
      <top style="hair">
        <color indexed="21"/>
      </top>
      <bottom/>
      <diagonal/>
    </border>
    <border>
      <left/>
      <right/>
      <top style="hair">
        <color indexed="21"/>
      </top>
      <bottom/>
      <diagonal/>
    </border>
    <border>
      <left style="thin">
        <color indexed="64"/>
      </left>
      <right/>
      <top/>
      <bottom/>
      <diagonal/>
    </border>
    <border>
      <left style="thin">
        <color indexed="64"/>
      </left>
      <right style="thick">
        <color indexed="10"/>
      </right>
      <top/>
      <bottom/>
      <diagonal/>
    </border>
    <border>
      <left/>
      <right style="hair">
        <color indexed="64"/>
      </right>
      <top style="hair">
        <color indexed="64"/>
      </top>
      <bottom style="hair">
        <color indexed="64"/>
      </bottom>
      <diagonal/>
    </border>
    <border>
      <left style="thick">
        <color indexed="10"/>
      </left>
      <right style="thin">
        <color indexed="64"/>
      </right>
      <top style="dashDotDot">
        <color indexed="64"/>
      </top>
      <bottom style="thick">
        <color indexed="10"/>
      </bottom>
      <diagonal/>
    </border>
    <border>
      <left style="thin">
        <color indexed="64"/>
      </left>
      <right style="thin">
        <color indexed="64"/>
      </right>
      <top style="dashDotDot">
        <color indexed="64"/>
      </top>
      <bottom style="thick">
        <color indexed="10"/>
      </bottom>
      <diagonal/>
    </border>
    <border>
      <left style="thin">
        <color indexed="64"/>
      </left>
      <right/>
      <top style="dashDotDot">
        <color indexed="64"/>
      </top>
      <bottom style="thick">
        <color indexed="10"/>
      </bottom>
      <diagonal/>
    </border>
    <border>
      <left style="thin">
        <color indexed="64"/>
      </left>
      <right style="thick">
        <color indexed="10"/>
      </right>
      <top style="dashDotDot">
        <color indexed="64"/>
      </top>
      <bottom style="thick">
        <color indexed="10"/>
      </bottom>
      <diagonal/>
    </border>
    <border>
      <left/>
      <right/>
      <top style="thick">
        <color indexed="10"/>
      </top>
      <bottom/>
      <diagonal/>
    </border>
    <border>
      <left style="thick">
        <color indexed="10"/>
      </left>
      <right style="thick">
        <color indexed="10"/>
      </right>
      <top style="thick">
        <color indexed="10"/>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right style="thick">
        <color indexed="10"/>
      </right>
      <top/>
      <bottom/>
      <diagonal/>
    </border>
    <border>
      <left/>
      <right/>
      <top style="medium">
        <color indexed="64"/>
      </top>
      <bottom style="medium">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style="thick">
        <color indexed="10"/>
      </right>
      <top/>
      <bottom style="hair">
        <color indexed="64"/>
      </bottom>
      <diagonal/>
    </border>
    <border>
      <left style="thin">
        <color indexed="64"/>
      </left>
      <right/>
      <top/>
      <bottom style="thick">
        <color indexed="10"/>
      </bottom>
      <diagonal/>
    </border>
    <border>
      <left style="thin">
        <color indexed="64"/>
      </left>
      <right style="thin">
        <color indexed="64"/>
      </right>
      <top/>
      <bottom style="thick">
        <color indexed="10"/>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7"/>
      </left>
      <right style="thin">
        <color indexed="57"/>
      </right>
      <top style="thin">
        <color indexed="57"/>
      </top>
      <bottom style="thin">
        <color indexed="57"/>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double">
        <color indexed="64"/>
      </bottom>
      <diagonal/>
    </border>
    <border>
      <left/>
      <right/>
      <top/>
      <bottom style="double">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style="double">
        <color indexed="64"/>
      </bottom>
      <diagonal/>
    </border>
    <border>
      <left style="thin">
        <color indexed="61"/>
      </left>
      <right/>
      <top/>
      <bottom/>
      <diagonal/>
    </border>
    <border>
      <left style="thin">
        <color indexed="22"/>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ck">
        <color rgb="FFFF0000"/>
      </bottom>
      <diagonal/>
    </border>
  </borders>
  <cellStyleXfs count="9">
    <xf numFmtId="0" fontId="0" fillId="0" borderId="0"/>
    <xf numFmtId="44" fontId="1" fillId="0" borderId="0" applyFont="0" applyFill="0" applyBorder="0" applyAlignment="0" applyProtection="0"/>
    <xf numFmtId="0" fontId="3" fillId="0" borderId="0"/>
    <xf numFmtId="44" fontId="2" fillId="0" borderId="0" applyFont="0" applyFill="0" applyBorder="0" applyAlignment="0" applyProtection="0"/>
    <xf numFmtId="0" fontId="11" fillId="0" borderId="0"/>
    <xf numFmtId="164" fontId="1" fillId="0" borderId="0" applyFont="0" applyFill="0" applyBorder="0" applyAlignment="0" applyProtection="0"/>
    <xf numFmtId="0" fontId="24" fillId="0" borderId="0" applyNumberFormat="0" applyFill="0" applyBorder="0" applyAlignment="0" applyProtection="0">
      <alignment vertical="top"/>
      <protection locked="0"/>
    </xf>
    <xf numFmtId="0" fontId="2" fillId="0" borderId="0"/>
    <xf numFmtId="173" fontId="2" fillId="0" borderId="0" applyFont="0" applyFill="0" applyBorder="0" applyAlignment="0" applyProtection="0"/>
  </cellStyleXfs>
  <cellXfs count="609">
    <xf numFmtId="0" fontId="0" fillId="0" borderId="0" xfId="0"/>
    <xf numFmtId="0" fontId="4" fillId="0" borderId="0" xfId="2" applyFont="1"/>
    <xf numFmtId="0" fontId="8" fillId="0" borderId="0" xfId="2" applyFont="1"/>
    <xf numFmtId="0" fontId="2" fillId="14" borderId="0" xfId="2" applyFont="1" applyFill="1"/>
    <xf numFmtId="3" fontId="15" fillId="12" borderId="0" xfId="2" quotePrefix="1" applyNumberFormat="1" applyFont="1" applyFill="1" applyProtection="1">
      <protection locked="0"/>
    </xf>
    <xf numFmtId="0" fontId="4" fillId="12" borderId="0" xfId="2" applyFont="1" applyFill="1" applyProtection="1">
      <protection locked="0"/>
    </xf>
    <xf numFmtId="0" fontId="2" fillId="0" borderId="0" xfId="2" applyFont="1"/>
    <xf numFmtId="0" fontId="0" fillId="14" borderId="0" xfId="0" applyFill="1"/>
    <xf numFmtId="0" fontId="4" fillId="14" borderId="0" xfId="2" applyFont="1" applyFill="1"/>
    <xf numFmtId="0" fontId="8" fillId="14" borderId="0" xfId="2" applyFont="1" applyFill="1"/>
    <xf numFmtId="0" fontId="2" fillId="0" borderId="31" xfId="2" applyFont="1" applyBorder="1"/>
    <xf numFmtId="0" fontId="8" fillId="0" borderId="33" xfId="2" applyFont="1" applyBorder="1" applyAlignment="1">
      <alignment horizontal="center"/>
    </xf>
    <xf numFmtId="0" fontId="16" fillId="0" borderId="34" xfId="2" applyFont="1" applyBorder="1" applyAlignment="1">
      <alignment horizontal="right"/>
    </xf>
    <xf numFmtId="0" fontId="17" fillId="4" borderId="45" xfId="2" applyFont="1" applyFill="1" applyBorder="1" applyAlignment="1">
      <alignment horizontal="center" vertical="center" wrapText="1"/>
    </xf>
    <xf numFmtId="0" fontId="12" fillId="4" borderId="46" xfId="2" applyFont="1" applyFill="1" applyBorder="1" applyAlignment="1">
      <alignment horizontal="center" vertical="center" wrapText="1"/>
    </xf>
    <xf numFmtId="0" fontId="10" fillId="4" borderId="46" xfId="2" applyFont="1" applyFill="1" applyBorder="1" applyAlignment="1">
      <alignment horizontal="center" vertical="center" wrapText="1"/>
    </xf>
    <xf numFmtId="167" fontId="10" fillId="4" borderId="46" xfId="2" applyNumberFormat="1" applyFont="1" applyFill="1" applyBorder="1" applyAlignment="1">
      <alignment horizontal="center" vertical="center" wrapText="1"/>
    </xf>
    <xf numFmtId="0" fontId="12" fillId="4" borderId="50" xfId="2" applyFont="1" applyFill="1" applyBorder="1" applyAlignment="1">
      <alignment horizontal="center" vertical="center"/>
    </xf>
    <xf numFmtId="0" fontId="8" fillId="0" borderId="53" xfId="2" quotePrefix="1" applyFont="1" applyBorder="1" applyAlignment="1">
      <alignment horizontal="left"/>
    </xf>
    <xf numFmtId="0" fontId="2" fillId="0" borderId="5" xfId="2" applyFont="1" applyBorder="1" applyAlignment="1" applyProtection="1">
      <alignment horizontal="center"/>
      <protection locked="0"/>
    </xf>
    <xf numFmtId="4" fontId="2" fillId="0" borderId="5" xfId="2" applyNumberFormat="1" applyFont="1" applyBorder="1"/>
    <xf numFmtId="10" fontId="8" fillId="6" borderId="56" xfId="2" applyNumberFormat="1" applyFont="1" applyFill="1" applyBorder="1" applyProtection="1">
      <protection locked="0"/>
    </xf>
    <xf numFmtId="168" fontId="4" fillId="0" borderId="5" xfId="2" applyNumberFormat="1" applyFont="1" applyBorder="1" applyAlignment="1">
      <alignment horizontal="right"/>
    </xf>
    <xf numFmtId="4" fontId="2" fillId="0" borderId="57" xfId="2" applyNumberFormat="1" applyFont="1" applyBorder="1"/>
    <xf numFmtId="0" fontId="6" fillId="6" borderId="53" xfId="2" applyFont="1" applyFill="1" applyBorder="1" applyAlignment="1">
      <alignment horizontal="center"/>
    </xf>
    <xf numFmtId="0" fontId="6" fillId="6" borderId="5" xfId="2" applyFont="1" applyFill="1" applyBorder="1" applyAlignment="1" applyProtection="1">
      <alignment horizontal="center"/>
      <protection locked="0"/>
    </xf>
    <xf numFmtId="4" fontId="4" fillId="6" borderId="56" xfId="2" applyNumberFormat="1" applyFont="1" applyFill="1" applyBorder="1"/>
    <xf numFmtId="4" fontId="9" fillId="6" borderId="57" xfId="2" applyNumberFormat="1" applyFont="1" applyFill="1" applyBorder="1"/>
    <xf numFmtId="165" fontId="2" fillId="0" borderId="59" xfId="2" applyNumberFormat="1" applyFont="1" applyBorder="1" applyAlignment="1">
      <alignment horizontal="left"/>
    </xf>
    <xf numFmtId="1" fontId="2" fillId="0" borderId="60" xfId="2" applyNumberFormat="1" applyFont="1" applyBorder="1" applyAlignment="1" applyProtection="1">
      <alignment horizontal="center"/>
      <protection locked="0"/>
    </xf>
    <xf numFmtId="4" fontId="2" fillId="0" borderId="61" xfId="2" applyNumberFormat="1" applyFont="1" applyBorder="1"/>
    <xf numFmtId="4" fontId="2" fillId="0" borderId="62" xfId="2" applyNumberFormat="1" applyFont="1" applyBorder="1"/>
    <xf numFmtId="0" fontId="2" fillId="0" borderId="0" xfId="2" applyFont="1" applyAlignment="1" applyProtection="1">
      <alignment horizontal="center"/>
      <protection locked="0"/>
    </xf>
    <xf numFmtId="0" fontId="18" fillId="0" borderId="0" xfId="2" applyFont="1"/>
    <xf numFmtId="4" fontId="4" fillId="0" borderId="64" xfId="2" applyNumberFormat="1" applyFont="1" applyBorder="1"/>
    <xf numFmtId="10" fontId="19" fillId="0" borderId="0" xfId="2" applyNumberFormat="1" applyFont="1" applyAlignment="1">
      <alignment horizontal="center"/>
    </xf>
    <xf numFmtId="4" fontId="4" fillId="0" borderId="67" xfId="2" applyNumberFormat="1" applyFont="1" applyBorder="1"/>
    <xf numFmtId="0" fontId="20" fillId="0" borderId="0" xfId="2" applyFont="1"/>
    <xf numFmtId="170" fontId="6" fillId="9" borderId="68" xfId="2" applyNumberFormat="1" applyFont="1" applyFill="1" applyBorder="1"/>
    <xf numFmtId="49" fontId="21" fillId="14" borderId="0" xfId="2" quotePrefix="1" applyNumberFormat="1" applyFont="1" applyFill="1" applyAlignment="1">
      <alignment horizontal="right"/>
    </xf>
    <xf numFmtId="0" fontId="2" fillId="14" borderId="0" xfId="0" applyFont="1" applyFill="1"/>
    <xf numFmtId="0" fontId="2" fillId="0" borderId="0" xfId="0" applyFont="1"/>
    <xf numFmtId="0" fontId="2" fillId="15" borderId="69" xfId="0" applyFont="1" applyFill="1" applyBorder="1" applyAlignment="1">
      <alignment vertical="center"/>
    </xf>
    <xf numFmtId="0" fontId="2" fillId="15" borderId="63" xfId="0" applyFont="1" applyFill="1" applyBorder="1" applyAlignment="1">
      <alignment vertical="center"/>
    </xf>
    <xf numFmtId="0" fontId="2" fillId="15" borderId="70" xfId="0" applyFont="1" applyFill="1" applyBorder="1" applyAlignment="1">
      <alignment vertical="center"/>
    </xf>
    <xf numFmtId="0" fontId="2" fillId="15" borderId="71" xfId="0" applyFont="1" applyFill="1" applyBorder="1" applyAlignment="1">
      <alignment vertical="center"/>
    </xf>
    <xf numFmtId="0" fontId="22" fillId="15" borderId="75" xfId="0" applyFont="1" applyFill="1" applyBorder="1" applyAlignment="1">
      <alignment vertical="center"/>
    </xf>
    <xf numFmtId="0" fontId="2" fillId="15" borderId="0" xfId="0" applyFont="1" applyFill="1" applyAlignment="1">
      <alignment vertical="center"/>
    </xf>
    <xf numFmtId="0" fontId="2" fillId="15" borderId="75" xfId="0" applyFont="1" applyFill="1" applyBorder="1" applyAlignment="1">
      <alignment vertical="center"/>
    </xf>
    <xf numFmtId="0" fontId="2" fillId="2" borderId="69" xfId="0" applyFont="1" applyFill="1" applyBorder="1" applyAlignment="1">
      <alignment vertical="center"/>
    </xf>
    <xf numFmtId="0" fontId="2" fillId="2" borderId="63" xfId="0" applyFont="1" applyFill="1" applyBorder="1" applyAlignment="1">
      <alignment vertical="center"/>
    </xf>
    <xf numFmtId="0" fontId="2" fillId="2" borderId="70" xfId="0" applyFont="1" applyFill="1" applyBorder="1" applyAlignment="1">
      <alignment vertical="center"/>
    </xf>
    <xf numFmtId="0" fontId="2" fillId="2" borderId="71" xfId="0" applyFont="1" applyFill="1" applyBorder="1" applyAlignment="1">
      <alignment vertical="center"/>
    </xf>
    <xf numFmtId="0" fontId="23" fillId="2" borderId="0" xfId="0" applyFont="1" applyFill="1" applyAlignment="1">
      <alignment horizontal="left" vertical="center"/>
    </xf>
    <xf numFmtId="0" fontId="2" fillId="2" borderId="0" xfId="0" applyFont="1" applyFill="1" applyAlignment="1">
      <alignment vertical="center"/>
    </xf>
    <xf numFmtId="0" fontId="2" fillId="2" borderId="75" xfId="0" applyFont="1" applyFill="1" applyBorder="1" applyAlignment="1">
      <alignment vertical="center"/>
    </xf>
    <xf numFmtId="0" fontId="2" fillId="12" borderId="71" xfId="0" applyFont="1" applyFill="1" applyBorder="1" applyAlignment="1">
      <alignment vertical="center"/>
    </xf>
    <xf numFmtId="0" fontId="2" fillId="12" borderId="0" xfId="0" applyFont="1" applyFill="1" applyAlignment="1">
      <alignment vertical="center"/>
    </xf>
    <xf numFmtId="0" fontId="2" fillId="12" borderId="75" xfId="0" applyFont="1" applyFill="1" applyBorder="1" applyAlignment="1">
      <alignment vertical="center"/>
    </xf>
    <xf numFmtId="0" fontId="5" fillId="12" borderId="0" xfId="0" applyFont="1" applyFill="1" applyAlignment="1">
      <alignment horizontal="left" vertical="center"/>
    </xf>
    <xf numFmtId="2" fontId="2" fillId="0" borderId="3" xfId="0" applyNumberFormat="1" applyFont="1" applyBorder="1" applyAlignment="1" applyProtection="1">
      <alignment vertical="center"/>
      <protection locked="0"/>
    </xf>
    <xf numFmtId="0" fontId="2" fillId="0" borderId="17" xfId="0" applyFont="1" applyBorder="1" applyAlignment="1">
      <alignment horizontal="center" vertical="center"/>
    </xf>
    <xf numFmtId="1" fontId="2" fillId="12" borderId="0" xfId="0" applyNumberFormat="1" applyFont="1" applyFill="1" applyAlignment="1">
      <alignment vertical="center"/>
    </xf>
    <xf numFmtId="2" fontId="6" fillId="0" borderId="3" xfId="0" applyNumberFormat="1" applyFont="1" applyBorder="1" applyAlignment="1">
      <alignment horizontal="center"/>
    </xf>
    <xf numFmtId="0" fontId="2" fillId="0" borderId="3" xfId="0" applyFont="1" applyBorder="1" applyAlignment="1">
      <alignment horizontal="center" vertical="center"/>
    </xf>
    <xf numFmtId="0" fontId="13" fillId="12" borderId="0" xfId="0" applyFont="1" applyFill="1" applyAlignment="1">
      <alignment horizontal="left" vertical="center"/>
    </xf>
    <xf numFmtId="1" fontId="6" fillId="0" borderId="3" xfId="0" applyNumberFormat="1" applyFont="1" applyBorder="1" applyAlignment="1">
      <alignment horizontal="center" vertical="center"/>
    </xf>
    <xf numFmtId="0" fontId="2" fillId="12" borderId="0" xfId="0" applyFont="1" applyFill="1"/>
    <xf numFmtId="0" fontId="13" fillId="12" borderId="0" xfId="0" applyFont="1" applyFill="1" applyAlignment="1">
      <alignment vertical="center"/>
    </xf>
    <xf numFmtId="0" fontId="2" fillId="0" borderId="3" xfId="0" applyFont="1" applyBorder="1" applyAlignment="1" applyProtection="1">
      <alignment horizontal="center" vertical="center"/>
      <protection locked="0"/>
    </xf>
    <xf numFmtId="0" fontId="2" fillId="0" borderId="3" xfId="0" applyFont="1" applyBorder="1"/>
    <xf numFmtId="0" fontId="6" fillId="0" borderId="3" xfId="0" applyFont="1" applyBorder="1" applyAlignment="1">
      <alignment horizontal="center" vertical="center"/>
    </xf>
    <xf numFmtId="0" fontId="2" fillId="12" borderId="0" xfId="0" applyFont="1" applyFill="1" applyAlignment="1">
      <alignment horizontal="center" vertical="center"/>
    </xf>
    <xf numFmtId="0" fontId="2" fillId="12" borderId="77" xfId="0" applyFont="1" applyFill="1" applyBorder="1" applyAlignment="1">
      <alignment vertical="center"/>
    </xf>
    <xf numFmtId="0" fontId="2" fillId="12" borderId="78" xfId="0" applyFont="1" applyFill="1" applyBorder="1" applyAlignment="1">
      <alignment vertical="center"/>
    </xf>
    <xf numFmtId="0" fontId="2" fillId="12" borderId="79" xfId="0" applyFont="1" applyFill="1" applyBorder="1" applyAlignment="1">
      <alignment vertical="center"/>
    </xf>
    <xf numFmtId="0" fontId="2" fillId="12" borderId="69" xfId="0" applyFont="1" applyFill="1" applyBorder="1"/>
    <xf numFmtId="0" fontId="2" fillId="12" borderId="63" xfId="0" applyFont="1" applyFill="1" applyBorder="1"/>
    <xf numFmtId="0" fontId="2" fillId="12" borderId="70" xfId="0" applyFont="1" applyFill="1" applyBorder="1"/>
    <xf numFmtId="0" fontId="2" fillId="12" borderId="71" xfId="0" applyFont="1" applyFill="1" applyBorder="1"/>
    <xf numFmtId="44" fontId="6" fillId="0" borderId="3" xfId="0" applyNumberFormat="1" applyFont="1" applyBorder="1"/>
    <xf numFmtId="44" fontId="6" fillId="0" borderId="3" xfId="3" applyFont="1" applyFill="1" applyBorder="1" applyProtection="1"/>
    <xf numFmtId="0" fontId="2" fillId="12" borderId="75" xfId="0" applyFont="1" applyFill="1" applyBorder="1"/>
    <xf numFmtId="0" fontId="13" fillId="12" borderId="0" xfId="0" applyFont="1" applyFill="1"/>
    <xf numFmtId="44" fontId="2" fillId="0" borderId="7" xfId="3" applyFont="1" applyFill="1" applyBorder="1" applyProtection="1"/>
    <xf numFmtId="44" fontId="2" fillId="0" borderId="8" xfId="0" applyNumberFormat="1" applyFont="1" applyBorder="1"/>
    <xf numFmtId="44" fontId="2" fillId="0" borderId="9" xfId="0" applyNumberFormat="1" applyFont="1" applyBorder="1"/>
    <xf numFmtId="0" fontId="2" fillId="12" borderId="77" xfId="0" applyFont="1" applyFill="1" applyBorder="1"/>
    <xf numFmtId="0" fontId="2" fillId="12" borderId="78" xfId="0" applyFont="1" applyFill="1" applyBorder="1"/>
    <xf numFmtId="0" fontId="2" fillId="12" borderId="79" xfId="0" applyFont="1" applyFill="1" applyBorder="1"/>
    <xf numFmtId="0" fontId="2" fillId="0" borderId="0" xfId="0" quotePrefix="1" applyFont="1"/>
    <xf numFmtId="0" fontId="26" fillId="14" borderId="0" xfId="0" applyFont="1" applyFill="1"/>
    <xf numFmtId="49" fontId="27" fillId="18" borderId="0" xfId="0" applyNumberFormat="1" applyFont="1" applyFill="1" applyAlignment="1">
      <alignment horizontal="center"/>
    </xf>
    <xf numFmtId="49" fontId="10" fillId="18" borderId="0" xfId="0" applyNumberFormat="1" applyFont="1" applyFill="1" applyAlignment="1">
      <alignment horizontal="center"/>
    </xf>
    <xf numFmtId="0" fontId="28" fillId="18" borderId="0" xfId="0" applyFont="1" applyFill="1"/>
    <xf numFmtId="0" fontId="26" fillId="18" borderId="0" xfId="0" applyFont="1" applyFill="1" applyAlignment="1">
      <alignment wrapText="1"/>
    </xf>
    <xf numFmtId="0" fontId="26" fillId="18" borderId="0" xfId="0" applyFont="1" applyFill="1"/>
    <xf numFmtId="0" fontId="10" fillId="18" borderId="0" xfId="0" applyFont="1" applyFill="1"/>
    <xf numFmtId="0" fontId="10" fillId="18" borderId="0" xfId="0" applyFont="1" applyFill="1" applyAlignment="1">
      <alignment horizontal="center"/>
    </xf>
    <xf numFmtId="0" fontId="12" fillId="18" borderId="0" xfId="0" applyFont="1" applyFill="1" applyAlignment="1">
      <alignment horizontal="center"/>
    </xf>
    <xf numFmtId="0" fontId="13" fillId="0" borderId="0" xfId="2" applyFont="1" applyAlignment="1">
      <alignment horizontal="right"/>
    </xf>
    <xf numFmtId="4" fontId="4" fillId="0" borderId="80" xfId="2" applyNumberFormat="1" applyFont="1" applyBorder="1"/>
    <xf numFmtId="4" fontId="2" fillId="0" borderId="3" xfId="2" applyNumberFormat="1" applyFont="1" applyBorder="1" applyAlignment="1" applyProtection="1">
      <alignment horizontal="center"/>
      <protection locked="0"/>
    </xf>
    <xf numFmtId="4" fontId="2" fillId="0" borderId="5" xfId="2" applyNumberFormat="1" applyFont="1" applyBorder="1" applyAlignment="1">
      <alignment horizontal="center"/>
    </xf>
    <xf numFmtId="0" fontId="0" fillId="15" borderId="69" xfId="0" applyFill="1" applyBorder="1" applyAlignment="1">
      <alignment vertical="center"/>
    </xf>
    <xf numFmtId="0" fontId="0" fillId="15" borderId="63" xfId="0" applyFill="1" applyBorder="1" applyAlignment="1">
      <alignment vertical="center"/>
    </xf>
    <xf numFmtId="0" fontId="0" fillId="15" borderId="70" xfId="0" applyFill="1" applyBorder="1" applyAlignment="1">
      <alignment vertical="center"/>
    </xf>
    <xf numFmtId="0" fontId="0" fillId="15" borderId="71" xfId="0" applyFill="1" applyBorder="1" applyAlignment="1">
      <alignment vertical="center"/>
    </xf>
    <xf numFmtId="0" fontId="32" fillId="15" borderId="75" xfId="0" applyFont="1" applyFill="1" applyBorder="1" applyAlignment="1">
      <alignment vertical="center"/>
    </xf>
    <xf numFmtId="0" fontId="0" fillId="12" borderId="0" xfId="0" applyFill="1"/>
    <xf numFmtId="0" fontId="0" fillId="15" borderId="0" xfId="0" applyFill="1" applyAlignment="1">
      <alignment vertical="center"/>
    </xf>
    <xf numFmtId="0" fontId="0" fillId="15" borderId="75" xfId="0" applyFill="1" applyBorder="1" applyAlignment="1">
      <alignment vertical="center"/>
    </xf>
    <xf numFmtId="0" fontId="0" fillId="2" borderId="71" xfId="0" applyFill="1" applyBorder="1" applyAlignment="1">
      <alignment vertical="center"/>
    </xf>
    <xf numFmtId="0" fontId="0" fillId="2" borderId="0" xfId="0" applyFill="1" applyAlignment="1">
      <alignment vertical="center"/>
    </xf>
    <xf numFmtId="0" fontId="0" fillId="2" borderId="75" xfId="0" applyFill="1" applyBorder="1" applyAlignment="1">
      <alignment vertical="center"/>
    </xf>
    <xf numFmtId="0" fontId="0" fillId="12" borderId="71" xfId="0" applyFill="1" applyBorder="1" applyAlignment="1">
      <alignment vertical="center"/>
    </xf>
    <xf numFmtId="0" fontId="0" fillId="12" borderId="0" xfId="0" applyFill="1" applyAlignment="1">
      <alignment vertical="center"/>
    </xf>
    <xf numFmtId="0" fontId="0" fillId="12" borderId="75" xfId="0" applyFill="1" applyBorder="1" applyAlignment="1">
      <alignment vertical="center"/>
    </xf>
    <xf numFmtId="0" fontId="5" fillId="12" borderId="71" xfId="0" applyFont="1" applyFill="1" applyBorder="1" applyAlignment="1">
      <alignment vertical="center"/>
    </xf>
    <xf numFmtId="0" fontId="23" fillId="12" borderId="0" xfId="0" applyFont="1" applyFill="1" applyAlignment="1">
      <alignment horizontal="left" vertical="center"/>
    </xf>
    <xf numFmtId="0" fontId="13" fillId="12" borderId="0" xfId="0" applyFont="1" applyFill="1" applyAlignment="1">
      <alignment horizontal="center" vertical="center"/>
    </xf>
    <xf numFmtId="0" fontId="5" fillId="12" borderId="0" xfId="0" applyFont="1" applyFill="1" applyAlignment="1">
      <alignment vertical="center"/>
    </xf>
    <xf numFmtId="2" fontId="0" fillId="0" borderId="10" xfId="0" applyNumberFormat="1" applyBorder="1" applyAlignment="1" applyProtection="1">
      <alignment vertical="center"/>
      <protection locked="0"/>
    </xf>
    <xf numFmtId="0" fontId="0" fillId="0" borderId="17" xfId="0" applyBorder="1" applyAlignment="1">
      <alignment horizontal="center" vertical="center"/>
    </xf>
    <xf numFmtId="0" fontId="5" fillId="12" borderId="75" xfId="0" applyFont="1" applyFill="1" applyBorder="1" applyAlignment="1">
      <alignment vertical="center"/>
    </xf>
    <xf numFmtId="0" fontId="0" fillId="0" borderId="3" xfId="0" applyBorder="1" applyAlignment="1" applyProtection="1">
      <alignment vertical="center"/>
      <protection locked="0"/>
    </xf>
    <xf numFmtId="0" fontId="0" fillId="12" borderId="0" xfId="0" applyFill="1" applyAlignment="1">
      <alignment horizontal="right" vertical="center"/>
    </xf>
    <xf numFmtId="0" fontId="0" fillId="12" borderId="75" xfId="0" applyFill="1" applyBorder="1"/>
    <xf numFmtId="0" fontId="33" fillId="12" borderId="0" xfId="0" quotePrefix="1" applyFont="1" applyFill="1" applyAlignment="1">
      <alignment vertical="center"/>
    </xf>
    <xf numFmtId="0" fontId="34" fillId="12" borderId="0" xfId="0" applyFont="1" applyFill="1" applyAlignment="1">
      <alignment vertical="center"/>
    </xf>
    <xf numFmtId="2" fontId="0" fillId="12" borderId="0" xfId="0" applyNumberFormat="1" applyFill="1" applyAlignment="1">
      <alignment vertical="center"/>
    </xf>
    <xf numFmtId="0" fontId="23" fillId="12" borderId="0" xfId="0" applyFont="1" applyFill="1" applyAlignment="1">
      <alignment vertical="center"/>
    </xf>
    <xf numFmtId="0" fontId="8" fillId="12" borderId="0" xfId="0" applyFont="1" applyFill="1" applyAlignment="1">
      <alignment horizontal="right" vertical="center"/>
    </xf>
    <xf numFmtId="176" fontId="0" fillId="0" borderId="10" xfId="0" applyNumberFormat="1" applyBorder="1" applyAlignment="1" applyProtection="1">
      <alignment vertical="center"/>
      <protection locked="0"/>
    </xf>
    <xf numFmtId="0" fontId="8" fillId="0" borderId="17" xfId="0" applyFont="1" applyBorder="1" applyAlignment="1">
      <alignment horizontal="center" vertical="center"/>
    </xf>
    <xf numFmtId="0" fontId="33" fillId="12" borderId="75" xfId="0" applyFont="1" applyFill="1" applyBorder="1"/>
    <xf numFmtId="169" fontId="0" fillId="0" borderId="10" xfId="0" applyNumberFormat="1" applyBorder="1" applyAlignment="1" applyProtection="1">
      <alignment vertical="center"/>
      <protection locked="0"/>
    </xf>
    <xf numFmtId="0" fontId="0" fillId="12" borderId="0" xfId="0" applyFill="1" applyAlignment="1">
      <alignment horizontal="left" vertical="center"/>
    </xf>
    <xf numFmtId="0" fontId="0" fillId="12" borderId="71" xfId="0" applyFill="1" applyBorder="1"/>
    <xf numFmtId="0" fontId="33" fillId="12" borderId="0" xfId="0" applyFont="1" applyFill="1"/>
    <xf numFmtId="1" fontId="35" fillId="0" borderId="3" xfId="0" quotePrefix="1" applyNumberFormat="1" applyFont="1" applyBorder="1" applyAlignment="1">
      <alignment horizontal="center" vertical="center"/>
    </xf>
    <xf numFmtId="0" fontId="0" fillId="0" borderId="10" xfId="0" applyBorder="1" applyAlignment="1">
      <alignment horizontal="left" vertical="center"/>
    </xf>
    <xf numFmtId="0" fontId="0" fillId="0" borderId="76" xfId="0" applyBorder="1"/>
    <xf numFmtId="0" fontId="0" fillId="0" borderId="17" xfId="0" applyBorder="1"/>
    <xf numFmtId="1" fontId="33" fillId="12" borderId="71" xfId="0" applyNumberFormat="1" applyFont="1" applyFill="1" applyBorder="1" applyAlignment="1">
      <alignment horizontal="center" vertical="center"/>
    </xf>
    <xf numFmtId="0" fontId="33" fillId="12" borderId="0" xfId="0" applyFont="1" applyFill="1" applyAlignment="1">
      <alignment horizontal="center" vertical="center"/>
    </xf>
    <xf numFmtId="0" fontId="0" fillId="0" borderId="92" xfId="0" applyBorder="1" applyAlignment="1">
      <alignment horizontal="left" vertical="center"/>
    </xf>
    <xf numFmtId="0" fontId="36" fillId="2" borderId="0" xfId="0" applyFont="1" applyFill="1" applyAlignment="1">
      <alignment vertical="center"/>
    </xf>
    <xf numFmtId="0" fontId="8" fillId="2" borderId="0" xfId="0" applyFont="1" applyFill="1" applyAlignment="1">
      <alignment vertical="center"/>
    </xf>
    <xf numFmtId="0" fontId="6" fillId="9" borderId="17" xfId="0" applyFont="1" applyFill="1" applyBorder="1" applyAlignment="1">
      <alignment vertical="center"/>
    </xf>
    <xf numFmtId="0" fontId="0" fillId="2" borderId="75" xfId="0" applyFill="1" applyBorder="1"/>
    <xf numFmtId="0" fontId="5" fillId="2" borderId="0" xfId="0" applyFont="1" applyFill="1" applyAlignment="1">
      <alignment horizontal="left" vertical="center"/>
    </xf>
    <xf numFmtId="0" fontId="37" fillId="2" borderId="0" xfId="0" quotePrefix="1" applyFont="1" applyFill="1" applyAlignment="1">
      <alignment vertical="center"/>
    </xf>
    <xf numFmtId="0" fontId="0" fillId="2" borderId="71" xfId="0" applyFill="1" applyBorder="1"/>
    <xf numFmtId="0" fontId="36" fillId="2" borderId="15" xfId="0" applyFont="1" applyFill="1" applyBorder="1"/>
    <xf numFmtId="0" fontId="0" fillId="2" borderId="0" xfId="0" applyFill="1"/>
    <xf numFmtId="0" fontId="37" fillId="2" borderId="0" xfId="0" applyFont="1" applyFill="1"/>
    <xf numFmtId="0" fontId="37" fillId="2" borderId="75" xfId="0" applyFont="1" applyFill="1" applyBorder="1"/>
    <xf numFmtId="0" fontId="38" fillId="2" borderId="0" xfId="0" applyFont="1" applyFill="1" applyAlignment="1">
      <alignment horizontal="left" wrapText="1"/>
    </xf>
    <xf numFmtId="0" fontId="39" fillId="2" borderId="0" xfId="0" applyFont="1" applyFill="1"/>
    <xf numFmtId="0" fontId="0" fillId="12" borderId="77" xfId="0" applyFill="1" applyBorder="1"/>
    <xf numFmtId="0" fontId="0" fillId="12" borderId="78" xfId="0" applyFill="1" applyBorder="1"/>
    <xf numFmtId="0" fontId="0" fillId="12" borderId="79" xfId="0" applyFill="1" applyBorder="1"/>
    <xf numFmtId="0" fontId="0" fillId="19" borderId="0" xfId="0" applyFill="1"/>
    <xf numFmtId="0" fontId="4" fillId="0" borderId="0" xfId="2" applyFont="1" applyAlignment="1">
      <alignment horizontal="center"/>
    </xf>
    <xf numFmtId="0" fontId="13" fillId="0" borderId="0" xfId="2" applyFont="1" applyAlignment="1">
      <alignment horizontal="left"/>
    </xf>
    <xf numFmtId="0" fontId="0" fillId="20" borderId="0" xfId="0" applyFill="1"/>
    <xf numFmtId="44" fontId="35" fillId="20" borderId="0" xfId="3" applyFont="1" applyFill="1" applyBorder="1" applyAlignment="1"/>
    <xf numFmtId="0" fontId="0" fillId="21" borderId="0" xfId="0" applyFill="1"/>
    <xf numFmtId="0" fontId="2" fillId="21" borderId="0" xfId="0" applyFont="1" applyFill="1"/>
    <xf numFmtId="0" fontId="44" fillId="14" borderId="0" xfId="2" applyFont="1" applyFill="1"/>
    <xf numFmtId="0" fontId="44" fillId="0" borderId="0" xfId="2" applyFont="1"/>
    <xf numFmtId="0" fontId="41" fillId="0" borderId="0" xfId="2" applyFont="1"/>
    <xf numFmtId="0" fontId="43" fillId="0" borderId="0" xfId="2" applyFont="1"/>
    <xf numFmtId="0" fontId="41" fillId="0" borderId="38" xfId="2" applyFont="1" applyBorder="1"/>
    <xf numFmtId="0" fontId="41" fillId="0" borderId="39" xfId="2" applyFont="1" applyBorder="1"/>
    <xf numFmtId="0" fontId="41" fillId="0" borderId="43" xfId="2" applyFont="1" applyBorder="1"/>
    <xf numFmtId="0" fontId="41" fillId="0" borderId="44" xfId="2" applyFont="1" applyBorder="1"/>
    <xf numFmtId="10" fontId="44" fillId="0" borderId="51" xfId="2" applyNumberFormat="1" applyFont="1" applyBorder="1"/>
    <xf numFmtId="10" fontId="44" fillId="0" borderId="52" xfId="2" applyNumberFormat="1" applyFont="1" applyBorder="1" applyAlignment="1">
      <alignment horizontal="center"/>
    </xf>
    <xf numFmtId="2" fontId="41" fillId="0" borderId="58" xfId="2" applyNumberFormat="1" applyFont="1" applyBorder="1"/>
    <xf numFmtId="169" fontId="41" fillId="0" borderId="58" xfId="2" applyNumberFormat="1" applyFont="1" applyBorder="1"/>
    <xf numFmtId="2" fontId="41" fillId="0" borderId="65" xfId="2" applyNumberFormat="1" applyFont="1" applyBorder="1"/>
    <xf numFmtId="2" fontId="41" fillId="0" borderId="66" xfId="2" applyNumberFormat="1" applyFont="1" applyBorder="1"/>
    <xf numFmtId="2" fontId="41" fillId="0" borderId="0" xfId="2" applyNumberFormat="1" applyFont="1"/>
    <xf numFmtId="4" fontId="41" fillId="0" borderId="0" xfId="2" applyNumberFormat="1" applyFont="1"/>
    <xf numFmtId="0" fontId="2" fillId="21" borderId="0" xfId="2" applyFont="1" applyFill="1"/>
    <xf numFmtId="0" fontId="4" fillId="21" borderId="0" xfId="2" applyFont="1" applyFill="1"/>
    <xf numFmtId="0" fontId="44" fillId="21" borderId="0" xfId="2" applyFont="1" applyFill="1"/>
    <xf numFmtId="49" fontId="31" fillId="21" borderId="0" xfId="2" quotePrefix="1" applyNumberFormat="1" applyFont="1" applyFill="1" applyAlignment="1">
      <alignment horizontal="left"/>
    </xf>
    <xf numFmtId="4" fontId="4" fillId="21" borderId="0" xfId="2" applyNumberFormat="1" applyFont="1" applyFill="1"/>
    <xf numFmtId="0" fontId="45" fillId="21" borderId="0" xfId="2" applyFont="1" applyFill="1"/>
    <xf numFmtId="0" fontId="45" fillId="21" borderId="0" xfId="2" quotePrefix="1" applyFont="1" applyFill="1"/>
    <xf numFmtId="0" fontId="4" fillId="2" borderId="40" xfId="2" applyFont="1" applyFill="1" applyBorder="1"/>
    <xf numFmtId="0" fontId="4" fillId="2" borderId="41" xfId="2" applyFont="1" applyFill="1" applyBorder="1"/>
    <xf numFmtId="0" fontId="41" fillId="0" borderId="6" xfId="2" applyFont="1" applyBorder="1"/>
    <xf numFmtId="0" fontId="4" fillId="2" borderId="41" xfId="2" applyFont="1" applyFill="1" applyBorder="1" applyAlignment="1" applyProtection="1">
      <alignment horizontal="right"/>
      <protection locked="0"/>
    </xf>
    <xf numFmtId="178" fontId="4" fillId="2" borderId="41" xfId="2" applyNumberFormat="1" applyFont="1" applyFill="1" applyBorder="1" applyAlignment="1">
      <alignment horizontal="center"/>
    </xf>
    <xf numFmtId="166" fontId="4" fillId="2" borderId="41" xfId="2" applyNumberFormat="1" applyFont="1" applyFill="1" applyBorder="1" applyAlignment="1" applyProtection="1">
      <alignment horizontal="right"/>
      <protection locked="0"/>
    </xf>
    <xf numFmtId="0" fontId="8" fillId="0" borderId="36" xfId="2" applyFont="1" applyBorder="1" applyAlignment="1">
      <alignment vertical="top"/>
    </xf>
    <xf numFmtId="0" fontId="6" fillId="0" borderId="88" xfId="2" applyFont="1" applyBorder="1" applyProtection="1">
      <protection locked="0"/>
    </xf>
    <xf numFmtId="0" fontId="41" fillId="0" borderId="5" xfId="2" applyFont="1" applyBorder="1"/>
    <xf numFmtId="0" fontId="41" fillId="0" borderId="16" xfId="2" applyFont="1" applyBorder="1"/>
    <xf numFmtId="0" fontId="46" fillId="12" borderId="0" xfId="2" applyFont="1" applyFill="1" applyProtection="1">
      <protection locked="0"/>
    </xf>
    <xf numFmtId="0" fontId="2" fillId="2" borderId="0" xfId="0" applyFont="1" applyFill="1"/>
    <xf numFmtId="0" fontId="2" fillId="0" borderId="0" xfId="0" applyFont="1" applyAlignment="1">
      <alignment vertical="center"/>
    </xf>
    <xf numFmtId="0" fontId="2" fillId="19" borderId="0" xfId="0" applyFont="1" applyFill="1" applyAlignment="1">
      <alignment vertical="center"/>
    </xf>
    <xf numFmtId="0" fontId="2" fillId="19" borderId="0" xfId="0" applyFont="1" applyFill="1"/>
    <xf numFmtId="0" fontId="8" fillId="14" borderId="0" xfId="0" applyFont="1" applyFill="1" applyAlignment="1">
      <alignment vertical="center"/>
    </xf>
    <xf numFmtId="0" fontId="13" fillId="9" borderId="0" xfId="0" applyFont="1" applyFill="1" applyAlignment="1">
      <alignment horizontal="center" vertical="center"/>
    </xf>
    <xf numFmtId="0" fontId="22" fillId="0" borderId="0" xfId="0" applyFont="1" applyAlignment="1">
      <alignment vertical="center"/>
    </xf>
    <xf numFmtId="0" fontId="2" fillId="0" borderId="0" xfId="0" quotePrefix="1" applyFont="1" applyAlignment="1">
      <alignment horizontal="left" vertical="center"/>
    </xf>
    <xf numFmtId="0" fontId="2" fillId="0" borderId="0" xfId="0" applyFont="1" applyAlignment="1">
      <alignment horizontal="left" vertical="center"/>
    </xf>
    <xf numFmtId="174" fontId="2" fillId="13" borderId="16" xfId="0" applyNumberFormat="1" applyFont="1" applyFill="1" applyBorder="1" applyAlignment="1">
      <alignment horizontal="centerContinuous" vertical="center" wrapText="1"/>
    </xf>
    <xf numFmtId="174" fontId="2" fillId="13" borderId="1" xfId="0" applyNumberFormat="1" applyFont="1" applyFill="1" applyBorder="1" applyAlignment="1">
      <alignment horizontal="centerContinuous" vertical="center" wrapText="1"/>
    </xf>
    <xf numFmtId="0" fontId="2" fillId="13" borderId="21" xfId="0" applyFont="1" applyFill="1" applyBorder="1" applyAlignment="1">
      <alignment horizontal="centerContinuous" vertical="center"/>
    </xf>
    <xf numFmtId="0" fontId="2" fillId="13" borderId="90" xfId="0" applyFont="1" applyFill="1" applyBorder="1" applyAlignment="1">
      <alignment horizontal="centerContinuous" vertical="center"/>
    </xf>
    <xf numFmtId="0" fontId="10" fillId="0" borderId="0" xfId="0" applyFont="1" applyAlignment="1">
      <alignment vertical="center"/>
    </xf>
    <xf numFmtId="0" fontId="8" fillId="0" borderId="0" xfId="0" applyFont="1" applyAlignment="1">
      <alignment vertical="center"/>
    </xf>
    <xf numFmtId="169" fontId="8" fillId="0" borderId="0" xfId="0" applyNumberFormat="1" applyFont="1" applyAlignment="1">
      <alignment vertical="center"/>
    </xf>
    <xf numFmtId="175" fontId="8" fillId="0" borderId="0" xfId="0" applyNumberFormat="1" applyFont="1" applyAlignment="1">
      <alignment vertical="center"/>
    </xf>
    <xf numFmtId="177" fontId="8" fillId="0" borderId="76" xfId="0" applyNumberFormat="1" applyFont="1" applyBorder="1" applyAlignment="1">
      <alignment vertical="center"/>
    </xf>
    <xf numFmtId="0" fontId="2" fillId="0" borderId="76" xfId="0" applyFont="1" applyBorder="1"/>
    <xf numFmtId="169" fontId="8" fillId="0" borderId="76" xfId="0" applyNumberFormat="1" applyFont="1" applyBorder="1" applyAlignment="1">
      <alignment vertical="center"/>
    </xf>
    <xf numFmtId="0" fontId="8" fillId="0" borderId="17" xfId="0" applyFont="1" applyBorder="1" applyAlignment="1">
      <alignment vertical="center"/>
    </xf>
    <xf numFmtId="0" fontId="8" fillId="0" borderId="76" xfId="0" applyFont="1" applyBorder="1" applyAlignment="1">
      <alignment vertical="center"/>
    </xf>
    <xf numFmtId="169" fontId="8" fillId="0" borderId="97" xfId="0" applyNumberFormat="1" applyFont="1" applyBorder="1" applyAlignment="1">
      <alignment vertical="center"/>
    </xf>
    <xf numFmtId="0" fontId="8" fillId="0" borderId="93" xfId="0" applyFont="1" applyBorder="1" applyAlignment="1">
      <alignment vertical="center"/>
    </xf>
    <xf numFmtId="0" fontId="2" fillId="0" borderId="94" xfId="0" applyFont="1" applyBorder="1"/>
    <xf numFmtId="169" fontId="8" fillId="0" borderId="0" xfId="0" applyNumberFormat="1" applyFont="1"/>
    <xf numFmtId="2" fontId="8" fillId="0" borderId="0" xfId="0" applyNumberFormat="1" applyFont="1" applyAlignment="1">
      <alignment vertical="center"/>
    </xf>
    <xf numFmtId="44" fontId="2" fillId="0" borderId="0" xfId="1" applyFont="1" applyFill="1"/>
    <xf numFmtId="0" fontId="8" fillId="20" borderId="0" xfId="0" applyFont="1" applyFill="1" applyAlignment="1">
      <alignment vertical="center"/>
    </xf>
    <xf numFmtId="175" fontId="2" fillId="0" borderId="0" xfId="0" applyNumberFormat="1" applyFont="1"/>
    <xf numFmtId="44" fontId="8" fillId="0" borderId="0" xfId="1" applyFont="1" applyFill="1"/>
    <xf numFmtId="177" fontId="2" fillId="0" borderId="0" xfId="0" applyNumberFormat="1" applyFont="1"/>
    <xf numFmtId="44" fontId="2" fillId="0" borderId="0" xfId="0" applyNumberFormat="1" applyFont="1"/>
    <xf numFmtId="0" fontId="4" fillId="0" borderId="5" xfId="0" applyFont="1" applyBorder="1" applyAlignment="1">
      <alignment vertical="center"/>
    </xf>
    <xf numFmtId="0" fontId="4" fillId="0" borderId="5" xfId="0" applyFont="1" applyBorder="1" applyAlignment="1">
      <alignment vertical="top"/>
    </xf>
    <xf numFmtId="1" fontId="4" fillId="0" borderId="5" xfId="0" applyNumberFormat="1" applyFont="1" applyBorder="1" applyAlignment="1">
      <alignment horizontal="center"/>
    </xf>
    <xf numFmtId="0" fontId="2" fillId="12" borderId="16" xfId="0" applyFont="1" applyFill="1" applyBorder="1" applyAlignment="1">
      <alignment horizontal="center"/>
    </xf>
    <xf numFmtId="0" fontId="4" fillId="0" borderId="16" xfId="0" applyFont="1" applyBorder="1" applyAlignment="1">
      <alignment vertical="center"/>
    </xf>
    <xf numFmtId="0" fontId="4" fillId="0" borderId="16" xfId="0" applyFont="1" applyBorder="1" applyAlignment="1">
      <alignment vertical="top"/>
    </xf>
    <xf numFmtId="1" fontId="4" fillId="0" borderId="16" xfId="0" applyNumberFormat="1" applyFont="1" applyBorder="1" applyAlignment="1">
      <alignment horizontal="center"/>
    </xf>
    <xf numFmtId="0" fontId="4" fillId="14" borderId="0" xfId="0" applyFont="1" applyFill="1" applyAlignment="1">
      <alignment vertical="center"/>
    </xf>
    <xf numFmtId="0" fontId="4" fillId="14" borderId="0" xfId="0" applyFont="1" applyFill="1" applyAlignment="1">
      <alignment vertical="top"/>
    </xf>
    <xf numFmtId="0" fontId="13" fillId="14" borderId="0" xfId="0" applyFont="1" applyFill="1" applyAlignment="1">
      <alignment horizontal="center"/>
    </xf>
    <xf numFmtId="0" fontId="4" fillId="14" borderId="0" xfId="0" applyFont="1" applyFill="1" applyAlignment="1">
      <alignment horizontal="center"/>
    </xf>
    <xf numFmtId="0" fontId="8" fillId="9" borderId="0" xfId="0" applyFont="1" applyFill="1" applyAlignment="1">
      <alignment vertical="center"/>
    </xf>
    <xf numFmtId="0" fontId="47" fillId="21" borderId="0" xfId="2" applyFont="1" applyFill="1"/>
    <xf numFmtId="0" fontId="48" fillId="21" borderId="0" xfId="2" applyFont="1" applyFill="1"/>
    <xf numFmtId="0" fontId="48" fillId="21" borderId="0" xfId="2" quotePrefix="1" applyFont="1" applyFill="1"/>
    <xf numFmtId="0" fontId="47" fillId="21" borderId="0" xfId="0" applyFont="1" applyFill="1"/>
    <xf numFmtId="0" fontId="48" fillId="0" borderId="0" xfId="2" applyFont="1"/>
    <xf numFmtId="0" fontId="47" fillId="14" borderId="0" xfId="2" applyFont="1" applyFill="1"/>
    <xf numFmtId="0" fontId="48" fillId="14" borderId="0" xfId="2" applyFont="1" applyFill="1"/>
    <xf numFmtId="0" fontId="47" fillId="14" borderId="0" xfId="0" applyFont="1" applyFill="1"/>
    <xf numFmtId="0" fontId="8" fillId="11" borderId="0" xfId="0" applyFont="1" applyFill="1" applyAlignment="1">
      <alignment vertical="center"/>
    </xf>
    <xf numFmtId="10" fontId="8" fillId="0" borderId="3" xfId="0" applyNumberFormat="1" applyFont="1" applyBorder="1" applyAlignment="1">
      <alignment horizontal="left"/>
    </xf>
    <xf numFmtId="0" fontId="19" fillId="0" borderId="3" xfId="2" applyFont="1" applyBorder="1" applyAlignment="1">
      <alignment horizontal="center" vertical="center"/>
    </xf>
    <xf numFmtId="0" fontId="51" fillId="3" borderId="9" xfId="2" applyFont="1" applyFill="1" applyBorder="1"/>
    <xf numFmtId="0" fontId="10" fillId="8" borderId="11" xfId="0" applyFont="1" applyFill="1" applyBorder="1" applyAlignment="1">
      <alignment horizontal="left" vertical="center"/>
    </xf>
    <xf numFmtId="0" fontId="10" fillId="0" borderId="12" xfId="0" applyFont="1" applyBorder="1" applyAlignment="1">
      <alignment vertical="center"/>
    </xf>
    <xf numFmtId="0" fontId="10" fillId="8" borderId="14" xfId="0" applyFont="1" applyFill="1" applyBorder="1" applyAlignment="1">
      <alignment horizontal="left" vertical="center"/>
    </xf>
    <xf numFmtId="0" fontId="10" fillId="10" borderId="18" xfId="0" applyFont="1" applyFill="1" applyBorder="1" applyAlignment="1">
      <alignment horizontal="left" vertical="center"/>
    </xf>
    <xf numFmtId="0" fontId="53" fillId="9" borderId="18" xfId="0" applyFont="1" applyFill="1" applyBorder="1" applyAlignment="1">
      <alignment vertical="center"/>
    </xf>
    <xf numFmtId="0" fontId="53" fillId="9" borderId="5" xfId="0" applyFont="1" applyFill="1" applyBorder="1" applyAlignment="1">
      <alignment vertical="center"/>
    </xf>
    <xf numFmtId="0" fontId="10" fillId="10" borderId="5" xfId="0" applyFont="1" applyFill="1" applyBorder="1" applyAlignment="1">
      <alignment horizontal="left" vertical="center"/>
    </xf>
    <xf numFmtId="0" fontId="52" fillId="9" borderId="19" xfId="0" applyFont="1" applyFill="1" applyBorder="1" applyAlignment="1">
      <alignment vertical="center"/>
    </xf>
    <xf numFmtId="0" fontId="10" fillId="9" borderId="5" xfId="0" applyFont="1" applyFill="1" applyBorder="1" applyAlignment="1">
      <alignment vertical="center"/>
    </xf>
    <xf numFmtId="0" fontId="10" fillId="11" borderId="5" xfId="0" applyFont="1" applyFill="1" applyBorder="1" applyAlignment="1">
      <alignment horizontal="left" vertical="center"/>
    </xf>
    <xf numFmtId="0" fontId="10" fillId="20" borderId="5" xfId="0" applyFont="1" applyFill="1" applyBorder="1" applyAlignment="1">
      <alignment horizontal="left" vertical="center"/>
    </xf>
    <xf numFmtId="49" fontId="10" fillId="10" borderId="20" xfId="0" applyNumberFormat="1" applyFont="1" applyFill="1" applyBorder="1" applyAlignment="1">
      <alignment horizontal="left" vertical="center"/>
    </xf>
    <xf numFmtId="0" fontId="10" fillId="12" borderId="5" xfId="0" applyFont="1" applyFill="1" applyBorder="1" applyAlignment="1">
      <alignment horizontal="left" vertical="center"/>
    </xf>
    <xf numFmtId="0" fontId="10" fillId="12" borderId="14" xfId="0" applyFont="1" applyFill="1" applyBorder="1" applyAlignment="1">
      <alignment horizontal="left" vertical="center"/>
    </xf>
    <xf numFmtId="0" fontId="10" fillId="12" borderId="0" xfId="0" applyFont="1" applyFill="1" applyAlignment="1">
      <alignment vertical="center"/>
    </xf>
    <xf numFmtId="0" fontId="10" fillId="12" borderId="28" xfId="0" applyFont="1" applyFill="1" applyBorder="1" applyAlignment="1">
      <alignment horizontal="left" vertical="center"/>
    </xf>
    <xf numFmtId="0" fontId="10" fillId="12" borderId="29" xfId="0" applyFont="1" applyFill="1" applyBorder="1" applyAlignment="1">
      <alignment vertical="center"/>
    </xf>
    <xf numFmtId="0" fontId="10" fillId="12" borderId="5" xfId="0" applyFont="1" applyFill="1" applyBorder="1" applyAlignment="1">
      <alignment vertical="center"/>
    </xf>
    <xf numFmtId="0" fontId="53" fillId="12" borderId="5" xfId="0" applyFont="1" applyFill="1" applyBorder="1" applyAlignment="1">
      <alignment vertical="center"/>
    </xf>
    <xf numFmtId="0" fontId="10" fillId="12" borderId="20" xfId="0" applyFont="1" applyFill="1" applyBorder="1" applyAlignment="1">
      <alignment horizontal="left" vertical="center"/>
    </xf>
    <xf numFmtId="0" fontId="8" fillId="0" borderId="8" xfId="2" applyFont="1" applyBorder="1"/>
    <xf numFmtId="0" fontId="10" fillId="4" borderId="11" xfId="0" applyFont="1" applyFill="1" applyBorder="1" applyAlignment="1">
      <alignment horizontal="left" vertical="center"/>
    </xf>
    <xf numFmtId="0" fontId="10" fillId="4" borderId="14" xfId="0" applyFont="1" applyFill="1" applyBorder="1" applyAlignment="1">
      <alignment horizontal="left" vertical="center"/>
    </xf>
    <xf numFmtId="0" fontId="8" fillId="0" borderId="9" xfId="2" applyFont="1" applyBorder="1"/>
    <xf numFmtId="0" fontId="10" fillId="4" borderId="14" xfId="0" applyFont="1" applyFill="1" applyBorder="1" applyAlignment="1">
      <alignment vertical="center"/>
    </xf>
    <xf numFmtId="2" fontId="8" fillId="0" borderId="12" xfId="0" applyNumberFormat="1" applyFont="1" applyBorder="1" applyAlignment="1">
      <alignment horizontal="center" vertical="center"/>
    </xf>
    <xf numFmtId="2" fontId="8" fillId="0" borderId="0" xfId="0" applyNumberFormat="1" applyFont="1" applyAlignment="1">
      <alignment horizontal="center" vertical="center"/>
    </xf>
    <xf numFmtId="2" fontId="8" fillId="12" borderId="0" xfId="0" applyNumberFormat="1" applyFont="1" applyFill="1" applyAlignment="1">
      <alignment horizontal="center" vertical="center"/>
    </xf>
    <xf numFmtId="2" fontId="8" fillId="12" borderId="29" xfId="0" applyNumberFormat="1" applyFont="1" applyFill="1" applyBorder="1" applyAlignment="1">
      <alignment horizontal="center" vertical="center"/>
    </xf>
    <xf numFmtId="44" fontId="10" fillId="0" borderId="14" xfId="1" applyFont="1" applyFill="1" applyBorder="1" applyAlignment="1" applyProtection="1">
      <alignment vertical="center"/>
    </xf>
    <xf numFmtId="44" fontId="10" fillId="0" borderId="0" xfId="1" applyFont="1" applyFill="1" applyBorder="1" applyAlignment="1" applyProtection="1">
      <alignment vertical="center"/>
    </xf>
    <xf numFmtId="0" fontId="10" fillId="0" borderId="14" xfId="0" applyFont="1" applyBorder="1" applyAlignment="1">
      <alignment vertical="center"/>
    </xf>
    <xf numFmtId="165" fontId="8" fillId="0" borderId="0" xfId="0" applyNumberFormat="1" applyFont="1" applyAlignment="1">
      <alignment vertical="center"/>
    </xf>
    <xf numFmtId="0" fontId="10" fillId="2" borderId="0" xfId="0" applyFont="1" applyFill="1" applyAlignment="1">
      <alignment vertical="center"/>
    </xf>
    <xf numFmtId="49" fontId="13" fillId="8" borderId="14" xfId="0" applyNumberFormat="1" applyFont="1" applyFill="1" applyBorder="1" applyAlignment="1">
      <alignment horizontal="left" vertical="center"/>
    </xf>
    <xf numFmtId="0" fontId="13" fillId="0" borderId="0" xfId="0" applyFont="1" applyAlignment="1">
      <alignment vertical="center"/>
    </xf>
    <xf numFmtId="49" fontId="13" fillId="8" borderId="11" xfId="0" applyNumberFormat="1" applyFont="1" applyFill="1" applyBorder="1" applyAlignment="1">
      <alignment horizontal="left" vertical="center"/>
    </xf>
    <xf numFmtId="0" fontId="13" fillId="0" borderId="12" xfId="0" applyFont="1" applyBorder="1" applyAlignment="1">
      <alignment vertical="center"/>
    </xf>
    <xf numFmtId="2" fontId="2" fillId="0" borderId="12" xfId="0" applyNumberFormat="1" applyFont="1" applyBorder="1" applyAlignment="1">
      <alignment horizontal="center" vertical="center"/>
    </xf>
    <xf numFmtId="2" fontId="2" fillId="0" borderId="0" xfId="0" applyNumberFormat="1" applyFont="1" applyAlignment="1">
      <alignment horizontal="center" vertical="center"/>
    </xf>
    <xf numFmtId="0" fontId="2" fillId="0" borderId="8" xfId="0" applyFont="1" applyBorder="1" applyAlignment="1">
      <alignment vertical="center"/>
    </xf>
    <xf numFmtId="44" fontId="2" fillId="17" borderId="14" xfId="3" applyFont="1" applyFill="1" applyBorder="1" applyAlignment="1" applyProtection="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14" xfId="0" applyFont="1" applyBorder="1" applyAlignment="1">
      <alignment vertical="center"/>
    </xf>
    <xf numFmtId="164" fontId="2" fillId="0" borderId="15" xfId="5" applyFont="1" applyFill="1" applyBorder="1" applyAlignment="1" applyProtection="1">
      <alignment vertical="center"/>
    </xf>
    <xf numFmtId="0" fontId="2" fillId="0" borderId="28" xfId="0" applyFont="1" applyBorder="1" applyAlignment="1">
      <alignment vertical="center"/>
    </xf>
    <xf numFmtId="164" fontId="2" fillId="0" borderId="30" xfId="5" applyFont="1" applyFill="1" applyBorder="1" applyAlignment="1" applyProtection="1">
      <alignment vertical="center"/>
    </xf>
    <xf numFmtId="164" fontId="2" fillId="0" borderId="0" xfId="5" applyFont="1" applyFill="1" applyBorder="1" applyAlignment="1" applyProtection="1">
      <alignment vertical="center"/>
    </xf>
    <xf numFmtId="0" fontId="0" fillId="0" borderId="0" xfId="0" applyAlignment="1">
      <alignment vertical="center"/>
    </xf>
    <xf numFmtId="0" fontId="6" fillId="22" borderId="3" xfId="0" applyFont="1" applyFill="1" applyBorder="1" applyAlignment="1">
      <alignment vertical="center"/>
    </xf>
    <xf numFmtId="0" fontId="6" fillId="0" borderId="7"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xf>
    <xf numFmtId="2" fontId="2" fillId="0" borderId="0" xfId="0" applyNumberFormat="1" applyFont="1" applyAlignment="1">
      <alignment vertical="center"/>
    </xf>
    <xf numFmtId="44" fontId="6" fillId="17" borderId="7" xfId="3" applyFont="1" applyFill="1" applyBorder="1" applyAlignment="1" applyProtection="1">
      <alignment vertical="center"/>
    </xf>
    <xf numFmtId="44" fontId="2" fillId="0" borderId="8" xfId="3" applyFont="1" applyBorder="1" applyAlignment="1" applyProtection="1">
      <alignment vertical="center"/>
    </xf>
    <xf numFmtId="0" fontId="6" fillId="0" borderId="13"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44" fontId="2" fillId="0" borderId="9" xfId="3" applyFont="1" applyBorder="1" applyAlignment="1" applyProtection="1">
      <alignment vertical="center"/>
    </xf>
    <xf numFmtId="0" fontId="2" fillId="0" borderId="3" xfId="0" applyFont="1" applyBorder="1" applyAlignment="1">
      <alignment vertical="center"/>
    </xf>
    <xf numFmtId="44" fontId="2" fillId="17" borderId="3" xfId="3" applyFont="1" applyFill="1" applyBorder="1" applyAlignment="1" applyProtection="1">
      <alignment vertical="center"/>
    </xf>
    <xf numFmtId="44" fontId="4" fillId="0" borderId="32" xfId="1" applyFont="1" applyFill="1" applyBorder="1" applyAlignment="1" applyProtection="1"/>
    <xf numFmtId="44" fontId="4" fillId="0" borderId="32" xfId="1" applyFont="1" applyFill="1" applyBorder="1" applyAlignment="1" applyProtection="1">
      <alignment horizontal="right"/>
    </xf>
    <xf numFmtId="0" fontId="2" fillId="0" borderId="56" xfId="0" applyFont="1" applyBorder="1"/>
    <xf numFmtId="0" fontId="2" fillId="0" borderId="88" xfId="0" quotePrefix="1" applyFont="1" applyBorder="1"/>
    <xf numFmtId="0" fontId="4" fillId="12" borderId="0" xfId="0" applyFont="1" applyFill="1" applyAlignment="1">
      <alignment horizontal="left" vertical="center"/>
    </xf>
    <xf numFmtId="0" fontId="2" fillId="0" borderId="89" xfId="0" applyFont="1" applyBorder="1"/>
    <xf numFmtId="0" fontId="2" fillId="0" borderId="90" xfId="0" quotePrefix="1" applyFont="1" applyBorder="1"/>
    <xf numFmtId="0" fontId="6" fillId="0" borderId="91" xfId="0" applyFont="1" applyBorder="1" applyAlignment="1">
      <alignment horizontal="center"/>
    </xf>
    <xf numFmtId="0" fontId="6" fillId="0" borderId="91" xfId="0" applyFont="1" applyBorder="1"/>
    <xf numFmtId="174" fontId="2" fillId="12" borderId="16" xfId="0" applyNumberFormat="1" applyFont="1" applyFill="1" applyBorder="1" applyAlignment="1">
      <alignment horizontal="center" vertical="center" wrapText="1"/>
    </xf>
    <xf numFmtId="174" fontId="2" fillId="0" borderId="16"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16" xfId="0" applyFont="1" applyBorder="1" applyAlignment="1">
      <alignment horizontal="center" vertical="center"/>
    </xf>
    <xf numFmtId="0" fontId="2" fillId="12" borderId="6" xfId="0" quotePrefix="1" applyFont="1" applyFill="1" applyBorder="1" applyAlignment="1">
      <alignment horizontal="center"/>
    </xf>
    <xf numFmtId="0" fontId="4" fillId="0" borderId="6" xfId="0" applyFont="1" applyBorder="1" applyAlignment="1">
      <alignment horizontal="left" vertical="center"/>
    </xf>
    <xf numFmtId="0" fontId="2" fillId="18" borderId="6" xfId="0" quotePrefix="1" applyFont="1" applyFill="1" applyBorder="1"/>
    <xf numFmtId="0" fontId="2" fillId="18" borderId="6" xfId="0" quotePrefix="1" applyFont="1" applyFill="1" applyBorder="1" applyAlignment="1">
      <alignment horizontal="center"/>
    </xf>
    <xf numFmtId="0" fontId="2" fillId="18" borderId="6" xfId="0" quotePrefix="1" applyFont="1" applyFill="1" applyBorder="1" applyAlignment="1">
      <alignment horizontal="center" vertical="center"/>
    </xf>
    <xf numFmtId="0" fontId="2" fillId="12" borderId="5" xfId="0" quotePrefix="1" applyFont="1" applyFill="1" applyBorder="1" applyAlignment="1">
      <alignment horizontal="center"/>
    </xf>
    <xf numFmtId="0" fontId="4" fillId="0" borderId="5" xfId="0" applyFont="1" applyBorder="1" applyAlignment="1">
      <alignment horizontal="left" vertical="center"/>
    </xf>
    <xf numFmtId="0" fontId="2" fillId="18" borderId="5" xfId="0" quotePrefix="1" applyFont="1" applyFill="1" applyBorder="1"/>
    <xf numFmtId="0" fontId="2" fillId="18" borderId="5" xfId="0" quotePrefix="1" applyFont="1" applyFill="1" applyBorder="1" applyAlignment="1">
      <alignment horizontal="center"/>
    </xf>
    <xf numFmtId="1" fontId="4" fillId="0" borderId="5" xfId="0" applyNumberFormat="1" applyFont="1" applyBorder="1" applyAlignment="1">
      <alignment horizontal="center" vertical="center"/>
    </xf>
    <xf numFmtId="0" fontId="2" fillId="18" borderId="16" xfId="0" applyFont="1" applyFill="1" applyBorder="1"/>
    <xf numFmtId="0" fontId="2" fillId="18" borderId="16" xfId="0" quotePrefix="1" applyFont="1" applyFill="1" applyBorder="1" applyAlignment="1">
      <alignment horizontal="center"/>
    </xf>
    <xf numFmtId="0" fontId="2" fillId="18" borderId="16" xfId="0" quotePrefix="1" applyFont="1" applyFill="1" applyBorder="1"/>
    <xf numFmtId="0" fontId="10" fillId="0" borderId="100" xfId="0" applyFont="1" applyBorder="1" applyAlignment="1">
      <alignment vertical="center"/>
    </xf>
    <xf numFmtId="2" fontId="10" fillId="0" borderId="101" xfId="0" applyNumberFormat="1" applyFont="1" applyBorder="1" applyAlignment="1">
      <alignment vertical="center"/>
    </xf>
    <xf numFmtId="0" fontId="10" fillId="0" borderId="102" xfId="0" applyFont="1" applyBorder="1" applyAlignment="1">
      <alignment vertical="center"/>
    </xf>
    <xf numFmtId="2" fontId="10" fillId="0" borderId="103" xfId="0" applyNumberFormat="1" applyFont="1" applyBorder="1" applyAlignment="1">
      <alignment vertical="center"/>
    </xf>
    <xf numFmtId="0" fontId="10" fillId="0" borderId="104" xfId="0" applyFont="1" applyBorder="1" applyAlignment="1">
      <alignment vertical="center"/>
    </xf>
    <xf numFmtId="2" fontId="10" fillId="0" borderId="105" xfId="0" applyNumberFormat="1"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19" borderId="0" xfId="0" applyFill="1" applyAlignment="1">
      <alignment vertical="center"/>
    </xf>
    <xf numFmtId="0" fontId="32" fillId="19" borderId="0" xfId="0" applyFont="1" applyFill="1" applyAlignment="1">
      <alignment vertical="center"/>
    </xf>
    <xf numFmtId="0" fontId="5" fillId="19" borderId="0" xfId="0" applyFont="1" applyFill="1" applyAlignment="1">
      <alignment vertical="center"/>
    </xf>
    <xf numFmtId="0" fontId="33" fillId="19" borderId="0" xfId="0" applyFont="1" applyFill="1"/>
    <xf numFmtId="0" fontId="37" fillId="19" borderId="0" xfId="0" applyFont="1" applyFill="1"/>
    <xf numFmtId="0" fontId="0" fillId="19" borderId="0" xfId="0" quotePrefix="1" applyFill="1"/>
    <xf numFmtId="0" fontId="59" fillId="19" borderId="3" xfId="0" applyFont="1" applyFill="1" applyBorder="1" applyAlignment="1">
      <alignment horizontal="center" vertical="center"/>
    </xf>
    <xf numFmtId="0" fontId="59" fillId="19" borderId="3" xfId="0" applyFont="1" applyFill="1" applyBorder="1" applyAlignment="1">
      <alignment horizontal="center"/>
    </xf>
    <xf numFmtId="0" fontId="0" fillId="0" borderId="0" xfId="0" quotePrefix="1"/>
    <xf numFmtId="0" fontId="0" fillId="11" borderId="0" xfId="0" applyFill="1" applyAlignment="1">
      <alignment horizontal="left" vertical="center"/>
    </xf>
    <xf numFmtId="0" fontId="6" fillId="22" borderId="3"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xf>
    <xf numFmtId="0" fontId="59" fillId="14" borderId="3" xfId="0" applyFont="1" applyFill="1" applyBorder="1" applyAlignment="1">
      <alignment horizontal="center"/>
    </xf>
    <xf numFmtId="0" fontId="8" fillId="2" borderId="0" xfId="0" applyFont="1" applyFill="1"/>
    <xf numFmtId="0" fontId="10" fillId="2" borderId="0" xfId="0" applyFont="1" applyFill="1"/>
    <xf numFmtId="0" fontId="49" fillId="0" borderId="0" xfId="0" applyFont="1" applyAlignment="1">
      <alignment horizontal="center" vertical="center"/>
    </xf>
    <xf numFmtId="0" fontId="10" fillId="0" borderId="0" xfId="0" applyFont="1"/>
    <xf numFmtId="0" fontId="10" fillId="2" borderId="0" xfId="0" applyFont="1" applyFill="1" applyAlignment="1">
      <alignment horizontal="center" vertical="center"/>
    </xf>
    <xf numFmtId="0" fontId="8" fillId="0" borderId="1" xfId="0" applyFont="1" applyBorder="1" applyAlignment="1">
      <alignment horizontal="centerContinuous"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0" xfId="0" quotePrefix="1" applyFont="1" applyAlignment="1">
      <alignment vertical="center"/>
    </xf>
    <xf numFmtId="0" fontId="49" fillId="0" borderId="0" xfId="0" applyFont="1" applyAlignment="1">
      <alignment vertical="center"/>
    </xf>
    <xf numFmtId="0" fontId="50" fillId="3" borderId="3" xfId="0" applyFont="1" applyFill="1" applyBorder="1" applyAlignment="1">
      <alignment vertical="center"/>
    </xf>
    <xf numFmtId="0" fontId="8" fillId="2" borderId="3" xfId="0" applyFont="1" applyFill="1" applyBorder="1"/>
    <xf numFmtId="10" fontId="8" fillId="0" borderId="4" xfId="0" applyNumberFormat="1" applyFont="1" applyBorder="1" applyAlignment="1">
      <alignment horizontal="left"/>
    </xf>
    <xf numFmtId="0" fontId="8" fillId="0" borderId="5" xfId="0" applyFont="1" applyBorder="1" applyAlignment="1">
      <alignment vertical="center"/>
    </xf>
    <xf numFmtId="0" fontId="49" fillId="0" borderId="5" xfId="0" quotePrefix="1" applyFont="1" applyBorder="1" applyAlignment="1">
      <alignment horizontal="left" vertical="center"/>
    </xf>
    <xf numFmtId="0" fontId="8" fillId="0" borderId="6" xfId="0" applyFont="1" applyBorder="1" applyAlignment="1">
      <alignment vertical="center"/>
    </xf>
    <xf numFmtId="0" fontId="49" fillId="0" borderId="6" xfId="0" quotePrefix="1" applyFont="1" applyBorder="1" applyAlignment="1">
      <alignment horizontal="left" vertical="center"/>
    </xf>
    <xf numFmtId="0" fontId="8" fillId="0" borderId="0" xfId="0" quotePrefix="1" applyFont="1"/>
    <xf numFmtId="0" fontId="49" fillId="0" borderId="0" xfId="0" quotePrefix="1" applyFont="1" applyAlignment="1">
      <alignment horizontal="left" vertical="center"/>
    </xf>
    <xf numFmtId="0" fontId="51" fillId="3" borderId="7" xfId="0" applyFont="1" applyFill="1" applyBorder="1"/>
    <xf numFmtId="0" fontId="8" fillId="0" borderId="7" xfId="0" applyFont="1" applyBorder="1" applyAlignment="1">
      <alignment vertical="center"/>
    </xf>
    <xf numFmtId="0" fontId="51" fillId="3" borderId="8" xfId="0" applyFont="1" applyFill="1" applyBorder="1"/>
    <xf numFmtId="0" fontId="8" fillId="0" borderId="8" xfId="0" applyFont="1" applyBorder="1" applyAlignment="1">
      <alignment vertical="center"/>
    </xf>
    <xf numFmtId="0" fontId="8" fillId="2" borderId="0" xfId="0" applyFont="1" applyFill="1" applyAlignment="1">
      <alignment horizontal="center"/>
    </xf>
    <xf numFmtId="0" fontId="10" fillId="2" borderId="0" xfId="0" applyFont="1" applyFill="1" applyAlignment="1">
      <alignment horizontal="center"/>
    </xf>
    <xf numFmtId="0" fontId="10" fillId="2" borderId="7" xfId="0" applyFont="1" applyFill="1" applyBorder="1"/>
    <xf numFmtId="0" fontId="10" fillId="2" borderId="11" xfId="0" applyFont="1" applyFill="1" applyBorder="1"/>
    <xf numFmtId="44" fontId="8" fillId="0" borderId="0" xfId="1" applyFont="1" applyFill="1" applyAlignment="1" applyProtection="1">
      <alignment vertical="center"/>
    </xf>
    <xf numFmtId="0" fontId="49" fillId="0" borderId="16" xfId="0" quotePrefix="1" applyFont="1" applyBorder="1" applyAlignment="1">
      <alignment horizontal="left" vertical="center"/>
    </xf>
    <xf numFmtId="0" fontId="8" fillId="0" borderId="16" xfId="0" applyFont="1" applyBorder="1" applyAlignment="1">
      <alignment vertical="center"/>
    </xf>
    <xf numFmtId="44" fontId="8" fillId="0" borderId="0" xfId="1" applyFont="1" applyAlignment="1" applyProtection="1">
      <alignment vertical="center"/>
    </xf>
    <xf numFmtId="0" fontId="8" fillId="6" borderId="0" xfId="0" applyFont="1" applyFill="1" applyAlignment="1">
      <alignment vertical="center"/>
    </xf>
    <xf numFmtId="0" fontId="10" fillId="7" borderId="10" xfId="0" applyFont="1" applyFill="1" applyBorder="1" applyAlignment="1">
      <alignment vertical="center"/>
    </xf>
    <xf numFmtId="0" fontId="10" fillId="7" borderId="17" xfId="0" applyFont="1" applyFill="1" applyBorder="1" applyAlignment="1">
      <alignment vertical="center"/>
    </xf>
    <xf numFmtId="0" fontId="10" fillId="6" borderId="10" xfId="0" applyFont="1" applyFill="1" applyBorder="1" applyAlignment="1">
      <alignment vertical="center"/>
    </xf>
    <xf numFmtId="0" fontId="10" fillId="6" borderId="17" xfId="0" applyFont="1" applyFill="1" applyBorder="1" applyAlignment="1">
      <alignment vertical="center"/>
    </xf>
    <xf numFmtId="0" fontId="8" fillId="12" borderId="5" xfId="0" applyFont="1" applyFill="1" applyBorder="1"/>
    <xf numFmtId="2" fontId="8" fillId="12" borderId="0" xfId="0" applyNumberFormat="1" applyFont="1" applyFill="1" applyAlignment="1">
      <alignment horizontal="center"/>
    </xf>
    <xf numFmtId="165" fontId="10" fillId="12" borderId="15" xfId="3" applyNumberFormat="1" applyFont="1" applyFill="1" applyBorder="1" applyProtection="1"/>
    <xf numFmtId="2" fontId="8" fillId="12" borderId="29" xfId="0" applyNumberFormat="1" applyFont="1" applyFill="1" applyBorder="1" applyAlignment="1">
      <alignment horizontal="center"/>
    </xf>
    <xf numFmtId="165" fontId="10" fillId="12" borderId="30" xfId="3" applyNumberFormat="1" applyFont="1" applyFill="1" applyBorder="1" applyProtection="1"/>
    <xf numFmtId="44" fontId="8" fillId="0" borderId="0" xfId="3" applyFont="1" applyFill="1" applyAlignment="1" applyProtection="1">
      <alignment vertical="center"/>
    </xf>
    <xf numFmtId="0" fontId="54" fillId="12" borderId="19" xfId="0" applyFont="1" applyFill="1" applyBorder="1"/>
    <xf numFmtId="44" fontId="8" fillId="0" borderId="0" xfId="3" applyFont="1" applyAlignment="1" applyProtection="1">
      <alignment vertical="center"/>
    </xf>
    <xf numFmtId="0" fontId="10" fillId="4" borderId="11" xfId="0" applyFont="1" applyFill="1" applyBorder="1" applyAlignment="1">
      <alignment vertical="center"/>
    </xf>
    <xf numFmtId="0" fontId="54" fillId="12" borderId="22" xfId="0" applyFont="1" applyFill="1" applyBorder="1"/>
    <xf numFmtId="0" fontId="55" fillId="12" borderId="23" xfId="0" applyFont="1" applyFill="1" applyBorder="1"/>
    <xf numFmtId="0" fontId="8" fillId="12" borderId="23" xfId="0" applyFont="1" applyFill="1" applyBorder="1"/>
    <xf numFmtId="0" fontId="55" fillId="12" borderId="24" xfId="0" applyFont="1" applyFill="1" applyBorder="1"/>
    <xf numFmtId="0" fontId="8" fillId="0" borderId="0" xfId="0" applyFont="1"/>
    <xf numFmtId="0" fontId="55" fillId="0" borderId="0" xfId="0" applyFont="1"/>
    <xf numFmtId="0" fontId="56" fillId="13" borderId="25" xfId="0" applyFont="1" applyFill="1" applyBorder="1" applyAlignment="1">
      <alignment horizontal="centerContinuous" vertical="center"/>
    </xf>
    <xf numFmtId="0" fontId="49" fillId="13" borderId="26" xfId="0" applyFont="1" applyFill="1" applyBorder="1" applyAlignment="1">
      <alignment horizontal="left" vertical="center"/>
    </xf>
    <xf numFmtId="0" fontId="49" fillId="0" borderId="0" xfId="0" quotePrefix="1" applyFont="1" applyAlignment="1">
      <alignment vertical="center"/>
    </xf>
    <xf numFmtId="0" fontId="49" fillId="0" borderId="0" xfId="0" applyFont="1" applyAlignment="1">
      <alignment horizontal="right" vertical="center"/>
    </xf>
    <xf numFmtId="0" fontId="10" fillId="4" borderId="14" xfId="0" applyFont="1" applyFill="1" applyBorder="1" applyAlignment="1">
      <alignment vertical="top"/>
    </xf>
    <xf numFmtId="0" fontId="10" fillId="0" borderId="0" xfId="0" applyFont="1" applyAlignment="1">
      <alignment vertical="top"/>
    </xf>
    <xf numFmtId="0" fontId="56" fillId="0" borderId="0" xfId="0" applyFont="1" applyAlignment="1">
      <alignment vertical="center"/>
    </xf>
    <xf numFmtId="0" fontId="54" fillId="9" borderId="0" xfId="0" applyFont="1" applyFill="1" applyAlignment="1">
      <alignment vertical="center"/>
    </xf>
    <xf numFmtId="0" fontId="54" fillId="9" borderId="0" xfId="0" quotePrefix="1" applyFont="1" applyFill="1" applyAlignment="1">
      <alignment vertical="center"/>
    </xf>
    <xf numFmtId="0" fontId="49" fillId="13" borderId="27" xfId="0" quotePrefix="1" applyFont="1" applyFill="1" applyBorder="1" applyAlignment="1">
      <alignment horizontal="left" vertical="center"/>
    </xf>
    <xf numFmtId="0" fontId="49" fillId="6" borderId="0" xfId="0" applyFont="1" applyFill="1" applyAlignment="1">
      <alignment vertical="center"/>
    </xf>
    <xf numFmtId="0" fontId="49" fillId="6" borderId="0" xfId="0" quotePrefix="1" applyFont="1" applyFill="1" applyAlignment="1">
      <alignment vertical="center"/>
    </xf>
    <xf numFmtId="0" fontId="49" fillId="13" borderId="0" xfId="0" applyFont="1" applyFill="1" applyAlignment="1">
      <alignment vertical="center"/>
    </xf>
    <xf numFmtId="0" fontId="49" fillId="13" borderId="0" xfId="0" quotePrefix="1" applyFont="1" applyFill="1" applyAlignment="1">
      <alignment vertical="center"/>
    </xf>
    <xf numFmtId="0" fontId="8" fillId="13" borderId="0" xfId="0" applyFont="1" applyFill="1" applyAlignment="1">
      <alignment vertical="center"/>
    </xf>
    <xf numFmtId="0" fontId="51" fillId="3" borderId="0" xfId="0" applyFont="1" applyFill="1" applyAlignment="1">
      <alignment vertical="center"/>
    </xf>
    <xf numFmtId="0" fontId="51" fillId="3" borderId="0" xfId="0" quotePrefix="1" applyFont="1" applyFill="1" applyAlignment="1">
      <alignment vertical="center"/>
    </xf>
    <xf numFmtId="0" fontId="8" fillId="3" borderId="0" xfId="0" applyFont="1" applyFill="1" applyAlignment="1">
      <alignment vertical="center"/>
    </xf>
    <xf numFmtId="0" fontId="49" fillId="7" borderId="0" xfId="0" applyFont="1" applyFill="1" applyAlignment="1">
      <alignment vertical="center"/>
    </xf>
    <xf numFmtId="0" fontId="49" fillId="7" borderId="0" xfId="0" quotePrefix="1" applyFont="1" applyFill="1" applyAlignment="1">
      <alignment vertical="center"/>
    </xf>
    <xf numFmtId="0" fontId="8" fillId="7" borderId="0" xfId="0" applyFont="1" applyFill="1" applyAlignment="1">
      <alignment vertical="center"/>
    </xf>
    <xf numFmtId="0" fontId="49" fillId="12" borderId="0" xfId="0" applyFont="1" applyFill="1" applyAlignment="1">
      <alignment vertical="center"/>
    </xf>
    <xf numFmtId="0" fontId="49" fillId="12" borderId="0" xfId="0" quotePrefix="1" applyFont="1" applyFill="1" applyAlignment="1">
      <alignment vertical="center"/>
    </xf>
    <xf numFmtId="0" fontId="8" fillId="12" borderId="0" xfId="0" applyFont="1" applyFill="1" applyAlignment="1">
      <alignment vertical="center"/>
    </xf>
    <xf numFmtId="0" fontId="10" fillId="8" borderId="14" xfId="0" applyFont="1" applyFill="1" applyBorder="1" applyAlignment="1">
      <alignment vertical="top" wrapText="1"/>
    </xf>
    <xf numFmtId="0" fontId="10" fillId="0" borderId="0" xfId="0" applyFont="1" applyAlignment="1">
      <alignment vertical="top" wrapText="1"/>
    </xf>
    <xf numFmtId="39" fontId="8" fillId="0" borderId="0" xfId="3" applyNumberFormat="1" applyFont="1" applyFill="1" applyBorder="1" applyAlignment="1" applyProtection="1">
      <alignment vertical="center"/>
    </xf>
    <xf numFmtId="0" fontId="57" fillId="0" borderId="0" xfId="0" applyFont="1" applyAlignment="1">
      <alignment vertical="top" wrapText="1"/>
    </xf>
    <xf numFmtId="0" fontId="10" fillId="8" borderId="11" xfId="0" applyFont="1" applyFill="1" applyBorder="1" applyAlignment="1">
      <alignment vertical="center"/>
    </xf>
    <xf numFmtId="2" fontId="58" fillId="0" borderId="12" xfId="0" applyNumberFormat="1" applyFont="1" applyBorder="1"/>
    <xf numFmtId="0" fontId="10" fillId="8" borderId="14" xfId="0" applyFont="1" applyFill="1" applyBorder="1" applyAlignment="1">
      <alignment vertical="center"/>
    </xf>
    <xf numFmtId="2" fontId="58" fillId="0" borderId="0" xfId="0" applyNumberFormat="1" applyFont="1"/>
    <xf numFmtId="44" fontId="8" fillId="0" borderId="0" xfId="1" applyFont="1" applyBorder="1" applyAlignment="1" applyProtection="1">
      <alignment vertical="center"/>
    </xf>
    <xf numFmtId="4" fontId="2" fillId="0" borderId="82" xfId="2" applyNumberFormat="1" applyFont="1" applyBorder="1"/>
    <xf numFmtId="0" fontId="13" fillId="8" borderId="14" xfId="0" applyFont="1" applyFill="1" applyBorder="1" applyAlignment="1">
      <alignment horizontal="left" vertical="center"/>
    </xf>
    <xf numFmtId="44" fontId="10" fillId="0" borderId="0" xfId="1" applyFont="1" applyAlignment="1">
      <alignment vertical="center"/>
    </xf>
    <xf numFmtId="44" fontId="2" fillId="17" borderId="9" xfId="3" applyFont="1" applyFill="1" applyBorder="1" applyAlignment="1" applyProtection="1">
      <alignment vertical="center"/>
    </xf>
    <xf numFmtId="0" fontId="13" fillId="8" borderId="11" xfId="0" applyFont="1" applyFill="1" applyBorder="1" applyAlignment="1">
      <alignment horizontal="left" vertical="center"/>
    </xf>
    <xf numFmtId="44" fontId="6" fillId="0" borderId="13" xfId="1" applyFont="1" applyFill="1" applyBorder="1" applyAlignment="1" applyProtection="1">
      <alignment vertical="center"/>
    </xf>
    <xf numFmtId="44" fontId="6" fillId="0" borderId="15" xfId="1" applyFont="1" applyFill="1" applyBorder="1" applyAlignment="1" applyProtection="1">
      <alignment vertical="center"/>
    </xf>
    <xf numFmtId="0" fontId="13" fillId="0" borderId="0" xfId="0" applyFont="1" applyAlignment="1">
      <alignment horizontal="left" vertical="center"/>
    </xf>
    <xf numFmtId="44" fontId="6" fillId="0" borderId="15" xfId="1" applyFont="1" applyBorder="1" applyAlignment="1">
      <alignment vertical="center"/>
    </xf>
    <xf numFmtId="0" fontId="13" fillId="0" borderId="0" xfId="0" applyFont="1"/>
    <xf numFmtId="44" fontId="10" fillId="0" borderId="13" xfId="3" applyFont="1" applyBorder="1" applyAlignment="1">
      <alignment vertical="center"/>
    </xf>
    <xf numFmtId="44" fontId="10" fillId="0" borderId="15" xfId="3" applyFont="1" applyBorder="1" applyAlignment="1">
      <alignment vertical="center"/>
    </xf>
    <xf numFmtId="0" fontId="13" fillId="23" borderId="12" xfId="0" applyFont="1" applyFill="1" applyBorder="1" applyAlignment="1">
      <alignment vertical="center"/>
    </xf>
    <xf numFmtId="0" fontId="13" fillId="23" borderId="0" xfId="0" applyFont="1" applyFill="1" applyAlignment="1">
      <alignment vertical="center"/>
    </xf>
    <xf numFmtId="44" fontId="6" fillId="0" borderId="15" xfId="1" applyFont="1" applyFill="1" applyBorder="1" applyAlignment="1">
      <alignment vertical="center"/>
    </xf>
    <xf numFmtId="0" fontId="13" fillId="8" borderId="14" xfId="0" applyFont="1" applyFill="1" applyBorder="1" applyAlignment="1">
      <alignment vertical="center"/>
    </xf>
    <xf numFmtId="0" fontId="13" fillId="0" borderId="99" xfId="4" applyFont="1" applyBorder="1" applyAlignment="1">
      <alignment vertical="center" wrapText="1"/>
    </xf>
    <xf numFmtId="0" fontId="0" fillId="0" borderId="106" xfId="0" applyBorder="1" applyAlignment="1">
      <alignment horizontal="center" vertical="center"/>
    </xf>
    <xf numFmtId="0" fontId="6" fillId="12" borderId="10" xfId="0" applyFont="1" applyFill="1" applyBorder="1" applyAlignment="1">
      <alignment vertical="center"/>
    </xf>
    <xf numFmtId="0" fontId="6" fillId="12" borderId="76" xfId="0" applyFont="1" applyFill="1" applyBorder="1" applyAlignment="1">
      <alignment vertical="center"/>
    </xf>
    <xf numFmtId="0" fontId="6" fillId="16" borderId="0" xfId="0" applyFont="1" applyFill="1" applyAlignment="1">
      <alignment vertical="center"/>
    </xf>
    <xf numFmtId="0" fontId="49" fillId="0" borderId="0" xfId="0" quotePrefix="1" applyFont="1" applyAlignment="1">
      <alignment horizontal="left" vertical="center"/>
    </xf>
    <xf numFmtId="0" fontId="10" fillId="2" borderId="0" xfId="0" applyFont="1" applyFill="1" applyAlignment="1">
      <alignment horizontal="left"/>
    </xf>
    <xf numFmtId="0" fontId="10" fillId="5" borderId="7" xfId="0" applyFont="1" applyFill="1" applyBorder="1" applyAlignment="1">
      <alignment horizontal="center" vertical="center" textRotation="180" wrapText="1"/>
    </xf>
    <xf numFmtId="0" fontId="10" fillId="5" borderId="8" xfId="0" applyFont="1" applyFill="1" applyBorder="1" applyAlignment="1">
      <alignment horizontal="center" vertical="center" textRotation="180" wrapText="1"/>
    </xf>
    <xf numFmtId="0" fontId="10" fillId="5" borderId="9" xfId="0" applyFont="1" applyFill="1" applyBorder="1" applyAlignment="1">
      <alignment horizontal="center" vertical="center" textRotation="180" wrapText="1"/>
    </xf>
    <xf numFmtId="0" fontId="49" fillId="0" borderId="0" xfId="0" applyFont="1" applyAlignment="1">
      <alignment horizontal="left" vertical="center"/>
    </xf>
    <xf numFmtId="0" fontId="8" fillId="0" borderId="0" xfId="0" quotePrefix="1" applyFont="1" applyAlignment="1">
      <alignment horizontal="left" vertical="center"/>
    </xf>
    <xf numFmtId="0" fontId="8" fillId="0" borderId="0" xfId="0" quotePrefix="1" applyFont="1" applyAlignment="1">
      <alignment horizontal="left"/>
    </xf>
    <xf numFmtId="0" fontId="8" fillId="0" borderId="98" xfId="0" quotePrefix="1" applyFont="1" applyBorder="1" applyAlignment="1">
      <alignment horizontal="left" vertical="center"/>
    </xf>
    <xf numFmtId="0" fontId="49" fillId="0" borderId="98" xfId="0" applyFont="1" applyBorder="1" applyAlignment="1">
      <alignment horizontal="left" vertical="center"/>
    </xf>
    <xf numFmtId="0" fontId="0" fillId="0" borderId="56"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4" fillId="0" borderId="0" xfId="2" applyFont="1" applyAlignment="1">
      <alignment horizontal="center"/>
    </xf>
    <xf numFmtId="0" fontId="10" fillId="0" borderId="0" xfId="2" applyFont="1" applyAlignment="1" applyProtection="1">
      <alignment horizontal="left"/>
      <protection locked="0"/>
    </xf>
    <xf numFmtId="0" fontId="10" fillId="0" borderId="37" xfId="2" applyFont="1" applyBorder="1" applyAlignment="1" applyProtection="1">
      <alignment horizontal="left"/>
      <protection locked="0"/>
    </xf>
    <xf numFmtId="0" fontId="4" fillId="2" borderId="41" xfId="2" applyFont="1" applyFill="1" applyBorder="1" applyAlignment="1">
      <alignment horizontal="center"/>
    </xf>
    <xf numFmtId="0" fontId="12" fillId="4" borderId="47" xfId="2" applyFont="1" applyFill="1" applyBorder="1" applyAlignment="1">
      <alignment horizontal="center" vertical="center"/>
    </xf>
    <xf numFmtId="0" fontId="12" fillId="4" borderId="48" xfId="2" applyFont="1" applyFill="1" applyBorder="1" applyAlignment="1">
      <alignment horizontal="center" vertical="center"/>
    </xf>
    <xf numFmtId="0" fontId="12" fillId="4" borderId="49" xfId="2" applyFont="1" applyFill="1" applyBorder="1" applyAlignment="1">
      <alignment horizontal="center" vertical="center"/>
    </xf>
    <xf numFmtId="0" fontId="0" fillId="0" borderId="54"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166" fontId="6" fillId="0" borderId="34" xfId="2" applyNumberFormat="1" applyFont="1" applyBorder="1" applyAlignment="1">
      <alignment horizontal="left"/>
    </xf>
    <xf numFmtId="166" fontId="6" fillId="0" borderId="35" xfId="2" applyNumberFormat="1" applyFont="1" applyBorder="1" applyAlignment="1">
      <alignment horizontal="left"/>
    </xf>
    <xf numFmtId="166" fontId="8" fillId="0" borderId="34" xfId="2" applyNumberFormat="1" applyFont="1" applyBorder="1" applyAlignment="1">
      <alignment horizontal="center"/>
    </xf>
    <xf numFmtId="0" fontId="14" fillId="12" borderId="0" xfId="2" applyFont="1" applyFill="1" applyAlignment="1">
      <alignment horizontal="right"/>
    </xf>
    <xf numFmtId="166" fontId="4" fillId="2" borderId="41" xfId="2" applyNumberFormat="1" applyFont="1" applyFill="1" applyBorder="1" applyAlignment="1" applyProtection="1">
      <alignment horizontal="left"/>
      <protection locked="0"/>
    </xf>
    <xf numFmtId="166" fontId="4" fillId="2" borderId="42" xfId="2" applyNumberFormat="1" applyFont="1" applyFill="1" applyBorder="1" applyAlignment="1" applyProtection="1">
      <alignment horizontal="left"/>
      <protection locked="0"/>
    </xf>
    <xf numFmtId="0" fontId="6" fillId="0" borderId="0" xfId="2" applyFont="1" applyAlignment="1" applyProtection="1">
      <alignment horizontal="left"/>
      <protection locked="0"/>
    </xf>
    <xf numFmtId="0" fontId="4" fillId="0" borderId="0" xfId="2" applyFont="1" applyAlignment="1" applyProtection="1">
      <alignment horizontal="left"/>
      <protection locked="0"/>
    </xf>
    <xf numFmtId="0" fontId="13" fillId="0" borderId="0" xfId="2" applyFont="1" applyAlignment="1" applyProtection="1">
      <alignment horizontal="left"/>
      <protection locked="0"/>
    </xf>
    <xf numFmtId="0" fontId="13" fillId="0" borderId="0" xfId="2" applyFont="1" applyAlignment="1">
      <alignment horizontal="right"/>
    </xf>
    <xf numFmtId="0" fontId="6" fillId="0" borderId="0" xfId="2" applyFont="1" applyAlignment="1">
      <alignment horizontal="right"/>
    </xf>
    <xf numFmtId="166" fontId="6" fillId="0" borderId="0" xfId="2" applyNumberFormat="1" applyFont="1" applyAlignment="1" applyProtection="1">
      <alignment horizontal="left"/>
      <protection locked="0"/>
    </xf>
    <xf numFmtId="0" fontId="19" fillId="0" borderId="0" xfId="2" applyFont="1" applyAlignment="1">
      <alignment horizontal="right"/>
    </xf>
    <xf numFmtId="0" fontId="20" fillId="0" borderId="0" xfId="2" applyFont="1" applyAlignment="1">
      <alignment horizontal="right"/>
    </xf>
    <xf numFmtId="0" fontId="2" fillId="0" borderId="81" xfId="2" applyFont="1" applyBorder="1" applyAlignment="1">
      <alignment horizontal="left"/>
    </xf>
    <xf numFmtId="0" fontId="2" fillId="0" borderId="78" xfId="2" applyFont="1" applyBorder="1" applyAlignment="1">
      <alignment horizontal="left"/>
    </xf>
    <xf numFmtId="0" fontId="7" fillId="0" borderId="63" xfId="2" applyFont="1" applyBorder="1" applyAlignment="1">
      <alignment horizontal="right"/>
    </xf>
    <xf numFmtId="3" fontId="2" fillId="6" borderId="83" xfId="2" applyNumberFormat="1" applyFont="1" applyFill="1" applyBorder="1" applyAlignment="1" applyProtection="1">
      <alignment horizontal="left"/>
      <protection locked="0"/>
    </xf>
    <xf numFmtId="3" fontId="2" fillId="6" borderId="84" xfId="2" applyNumberFormat="1" applyFont="1" applyFill="1" applyBorder="1" applyAlignment="1" applyProtection="1">
      <alignment horizontal="left"/>
      <protection locked="0"/>
    </xf>
    <xf numFmtId="3" fontId="2" fillId="6" borderId="85" xfId="2" applyNumberFormat="1" applyFont="1" applyFill="1" applyBorder="1" applyAlignment="1" applyProtection="1">
      <alignment horizontal="left"/>
      <protection locked="0"/>
    </xf>
    <xf numFmtId="0" fontId="0" fillId="0" borderId="0" xfId="0" applyAlignment="1" applyProtection="1">
      <alignment horizontal="left" vertical="center" wrapText="1"/>
      <protection locked="0"/>
    </xf>
    <xf numFmtId="0" fontId="0" fillId="0" borderId="10"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171" fontId="0" fillId="0" borderId="10" xfId="0" applyNumberFormat="1" applyBorder="1" applyAlignment="1" applyProtection="1">
      <alignment horizontal="left" vertical="center"/>
      <protection locked="0"/>
    </xf>
    <xf numFmtId="171" fontId="0" fillId="0" borderId="17" xfId="0" applyNumberFormat="1" applyBorder="1" applyAlignment="1" applyProtection="1">
      <alignment horizontal="left" vertical="center"/>
      <protection locked="0"/>
    </xf>
    <xf numFmtId="172" fontId="0" fillId="0" borderId="10" xfId="0" applyNumberFormat="1" applyBorder="1" applyAlignment="1" applyProtection="1">
      <alignment horizontal="left" vertical="center"/>
      <protection locked="0"/>
    </xf>
    <xf numFmtId="172" fontId="0" fillId="0" borderId="17" xfId="0" applyNumberFormat="1" applyBorder="1" applyAlignment="1" applyProtection="1">
      <alignment horizontal="left" vertical="center"/>
      <protection locked="0"/>
    </xf>
    <xf numFmtId="171" fontId="0" fillId="0" borderId="10" xfId="0" applyNumberFormat="1" applyBorder="1" applyAlignment="1" applyProtection="1">
      <alignment vertical="center"/>
      <protection locked="0"/>
    </xf>
    <xf numFmtId="171" fontId="0" fillId="0" borderId="17" xfId="0" applyNumberFormat="1" applyBorder="1" applyAlignment="1" applyProtection="1">
      <alignment vertical="center"/>
      <protection locked="0"/>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32" fillId="9" borderId="72" xfId="0" applyFont="1" applyFill="1" applyBorder="1" applyAlignment="1">
      <alignment horizontal="center" vertical="center"/>
    </xf>
    <xf numFmtId="0" fontId="32" fillId="9" borderId="73" xfId="0" applyFont="1" applyFill="1" applyBorder="1" applyAlignment="1">
      <alignment horizontal="center" vertical="center"/>
    </xf>
    <xf numFmtId="0" fontId="32" fillId="9" borderId="74" xfId="0" applyFont="1" applyFill="1" applyBorder="1" applyAlignment="1">
      <alignment horizontal="center" vertical="center"/>
    </xf>
    <xf numFmtId="14" fontId="0" fillId="2" borderId="0" xfId="0" applyNumberFormat="1" applyFill="1" applyAlignment="1">
      <alignment horizontal="center" vertical="center"/>
    </xf>
    <xf numFmtId="0" fontId="0" fillId="2" borderId="0" xfId="0" applyFill="1" applyAlignment="1">
      <alignment horizontal="center" vertical="center"/>
    </xf>
    <xf numFmtId="0" fontId="10" fillId="2" borderId="0" xfId="0" applyFont="1" applyFill="1" applyAlignment="1">
      <alignment horizontal="left" vertical="center"/>
    </xf>
    <xf numFmtId="176" fontId="36" fillId="9" borderId="10" xfId="0" applyNumberFormat="1" applyFont="1" applyFill="1" applyBorder="1" applyAlignment="1">
      <alignment horizontal="right" vertical="center"/>
    </xf>
    <xf numFmtId="176" fontId="36" fillId="9" borderId="17" xfId="0" applyNumberFormat="1" applyFont="1" applyFill="1" applyBorder="1" applyAlignment="1">
      <alignment horizontal="right" vertical="center"/>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44" fontId="42" fillId="11" borderId="95" xfId="0" applyNumberFormat="1" applyFont="1" applyFill="1" applyBorder="1" applyAlignment="1">
      <alignment horizontal="center"/>
    </xf>
    <xf numFmtId="0" fontId="42" fillId="11" borderId="96" xfId="0" applyFont="1" applyFill="1" applyBorder="1" applyAlignment="1">
      <alignment horizontal="center"/>
    </xf>
    <xf numFmtId="169" fontId="8" fillId="0" borderId="0" xfId="0" applyNumberFormat="1" applyFont="1" applyAlignment="1">
      <alignment horizontal="center" vertical="center"/>
    </xf>
    <xf numFmtId="0" fontId="8" fillId="0" borderId="0" xfId="0" applyFont="1" applyAlignment="1">
      <alignment horizontal="center" vertical="center"/>
    </xf>
    <xf numFmtId="0" fontId="0" fillId="12" borderId="0" xfId="0" applyFill="1" applyAlignment="1">
      <alignment horizontal="center"/>
    </xf>
    <xf numFmtId="0" fontId="5" fillId="2" borderId="0" xfId="0" applyFont="1" applyFill="1" applyAlignment="1">
      <alignment horizontal="left" vertical="center"/>
    </xf>
    <xf numFmtId="0" fontId="10" fillId="2" borderId="0" xfId="0" applyFont="1" applyFill="1" applyAlignment="1">
      <alignment horizontal="right" vertical="center"/>
    </xf>
    <xf numFmtId="169" fontId="36" fillId="9" borderId="10" xfId="0" applyNumberFormat="1" applyFont="1" applyFill="1" applyBorder="1" applyAlignment="1">
      <alignment horizontal="right" vertical="center"/>
    </xf>
    <xf numFmtId="169" fontId="36" fillId="9" borderId="76" xfId="0" applyNumberFormat="1" applyFont="1" applyFill="1" applyBorder="1" applyAlignment="1">
      <alignment horizontal="right" vertical="center"/>
    </xf>
    <xf numFmtId="174" fontId="6" fillId="0" borderId="10" xfId="0" applyNumberFormat="1" applyFont="1" applyBorder="1" applyAlignment="1" applyProtection="1">
      <alignment horizontal="left" vertical="center"/>
      <protection locked="0"/>
    </xf>
    <xf numFmtId="174" fontId="6" fillId="0" borderId="76" xfId="0" applyNumberFormat="1" applyFont="1" applyBorder="1" applyAlignment="1" applyProtection="1">
      <alignment horizontal="left" vertical="center"/>
      <protection locked="0"/>
    </xf>
    <xf numFmtId="174" fontId="6" fillId="0" borderId="17" xfId="0" applyNumberFormat="1" applyFont="1" applyBorder="1" applyAlignment="1" applyProtection="1">
      <alignment horizontal="left" vertical="center"/>
      <protection locked="0"/>
    </xf>
    <xf numFmtId="0" fontId="2" fillId="12" borderId="0" xfId="0" applyFont="1" applyFill="1" applyAlignment="1">
      <alignment horizontal="left"/>
    </xf>
    <xf numFmtId="0" fontId="2" fillId="12" borderId="15" xfId="0" applyFont="1" applyFill="1" applyBorder="1" applyAlignment="1">
      <alignment horizontal="left"/>
    </xf>
    <xf numFmtId="0" fontId="5" fillId="2" borderId="0" xfId="0" applyFont="1" applyFill="1" applyAlignment="1">
      <alignment horizontal="left"/>
    </xf>
    <xf numFmtId="2" fontId="0" fillId="0" borderId="10" xfId="0" applyNumberFormat="1" applyBorder="1" applyAlignment="1" applyProtection="1">
      <alignment horizontal="right" vertical="center"/>
      <protection locked="0"/>
    </xf>
    <xf numFmtId="2" fontId="0" fillId="0" borderId="76" xfId="0" applyNumberFormat="1" applyBorder="1" applyAlignment="1" applyProtection="1">
      <alignment horizontal="righ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12" borderId="0" xfId="0" applyFont="1" applyFill="1" applyAlignment="1">
      <alignment horizontal="right" vertical="center"/>
    </xf>
    <xf numFmtId="0" fontId="2" fillId="12" borderId="15" xfId="0" applyFont="1" applyFill="1" applyBorder="1" applyAlignment="1">
      <alignment horizontal="right" vertical="center"/>
    </xf>
    <xf numFmtId="0" fontId="0" fillId="2" borderId="0" xfId="0" applyFill="1" applyAlignment="1">
      <alignment horizontal="right" vertical="center"/>
    </xf>
    <xf numFmtId="0" fontId="0" fillId="2" borderId="15" xfId="0" applyFill="1" applyBorder="1" applyAlignment="1">
      <alignment horizontal="right" vertical="center"/>
    </xf>
    <xf numFmtId="0" fontId="24" fillId="0" borderId="10" xfId="6" applyFill="1" applyBorder="1" applyAlignment="1" applyProtection="1">
      <alignment horizontal="left" vertical="center"/>
      <protection locked="0"/>
    </xf>
    <xf numFmtId="0" fontId="22" fillId="9" borderId="72" xfId="0" applyFont="1" applyFill="1" applyBorder="1" applyAlignment="1">
      <alignment horizontal="center" vertical="center"/>
    </xf>
    <xf numFmtId="0" fontId="22" fillId="9" borderId="73" xfId="0" applyFont="1" applyFill="1" applyBorder="1" applyAlignment="1">
      <alignment horizontal="center" vertical="center"/>
    </xf>
    <xf numFmtId="0" fontId="22" fillId="9" borderId="74" xfId="0" applyFont="1" applyFill="1" applyBorder="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0" borderId="1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171" fontId="2" fillId="0" borderId="10" xfId="0" applyNumberFormat="1" applyFont="1" applyBorder="1" applyAlignment="1" applyProtection="1">
      <alignment horizontal="left" vertical="center"/>
      <protection locked="0"/>
    </xf>
    <xf numFmtId="171" fontId="2" fillId="0" borderId="17" xfId="0" applyNumberFormat="1" applyFont="1" applyBorder="1" applyAlignment="1" applyProtection="1">
      <alignment horizontal="left" vertical="center"/>
      <protection locked="0"/>
    </xf>
    <xf numFmtId="172" fontId="2" fillId="0" borderId="10" xfId="0" applyNumberFormat="1" applyFont="1" applyBorder="1" applyAlignment="1" applyProtection="1">
      <alignment horizontal="left" vertical="center"/>
      <protection locked="0"/>
    </xf>
    <xf numFmtId="172" fontId="2" fillId="0" borderId="17" xfId="0" applyNumberFormat="1" applyFont="1" applyBorder="1" applyAlignment="1" applyProtection="1">
      <alignment horizontal="left" vertical="center"/>
      <protection locked="0"/>
    </xf>
    <xf numFmtId="171" fontId="2" fillId="0" borderId="10" xfId="0" applyNumberFormat="1" applyFont="1" applyBorder="1" applyAlignment="1" applyProtection="1">
      <alignment vertical="center"/>
      <protection locked="0"/>
    </xf>
    <xf numFmtId="171" fontId="2" fillId="0" borderId="17" xfId="0" applyNumberFormat="1" applyFont="1" applyBorder="1" applyAlignment="1" applyProtection="1">
      <alignment vertical="center"/>
      <protection locked="0"/>
    </xf>
    <xf numFmtId="0" fontId="2" fillId="2" borderId="0" xfId="0" applyFont="1" applyFill="1" applyAlignment="1">
      <alignment horizontal="right" vertical="center"/>
    </xf>
    <xf numFmtId="0" fontId="2" fillId="2" borderId="15" xfId="0" applyFont="1" applyFill="1" applyBorder="1" applyAlignment="1">
      <alignment horizontal="right" vertical="center"/>
    </xf>
    <xf numFmtId="0" fontId="25" fillId="0" borderId="10" xfId="6" applyFont="1" applyFill="1" applyBorder="1" applyAlignment="1" applyProtection="1">
      <alignment horizontal="left" vertical="center"/>
      <protection locked="0"/>
    </xf>
    <xf numFmtId="0" fontId="13" fillId="12" borderId="0" xfId="0" applyFont="1" applyFill="1" applyAlignment="1">
      <alignment horizontal="left"/>
    </xf>
    <xf numFmtId="0" fontId="13" fillId="12" borderId="0" xfId="0" applyFont="1" applyFill="1" applyAlignment="1">
      <alignment horizontal="left" vertical="center"/>
    </xf>
    <xf numFmtId="0" fontId="13" fillId="12" borderId="15" xfId="0" applyFont="1" applyFill="1" applyBorder="1" applyAlignment="1">
      <alignment horizontal="left" vertical="center"/>
    </xf>
    <xf numFmtId="44" fontId="2" fillId="0" borderId="10" xfId="0" applyNumberFormat="1" applyFont="1" applyBorder="1" applyAlignment="1">
      <alignment horizontal="center"/>
    </xf>
    <xf numFmtId="0" fontId="2" fillId="0" borderId="17" xfId="0" applyFont="1" applyBorder="1" applyAlignment="1">
      <alignment horizontal="center"/>
    </xf>
    <xf numFmtId="44" fontId="2" fillId="0" borderId="10" xfId="3" applyFont="1" applyFill="1" applyBorder="1" applyAlignment="1" applyProtection="1">
      <alignment horizontal="center"/>
    </xf>
    <xf numFmtId="44" fontId="2" fillId="0" borderId="17" xfId="3" applyFont="1" applyFill="1" applyBorder="1" applyAlignment="1" applyProtection="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3" fillId="12" borderId="0" xfId="0" applyFont="1" applyFill="1" applyAlignment="1">
      <alignment horizontal="right" vertical="center"/>
    </xf>
    <xf numFmtId="0" fontId="13" fillId="12" borderId="15" xfId="0" applyFont="1" applyFill="1" applyBorder="1" applyAlignment="1">
      <alignment horizontal="right" vertical="center"/>
    </xf>
    <xf numFmtId="44" fontId="2" fillId="0" borderId="10" xfId="3" applyFont="1" applyFill="1" applyBorder="1" applyAlignment="1" applyProtection="1">
      <alignment horizontal="center" vertical="center"/>
    </xf>
    <xf numFmtId="44" fontId="2" fillId="0" borderId="17" xfId="3" applyFont="1" applyFill="1" applyBorder="1" applyAlignment="1" applyProtection="1">
      <alignment horizontal="center" vertical="center"/>
    </xf>
    <xf numFmtId="0" fontId="2" fillId="12" borderId="78" xfId="0" applyFont="1" applyFill="1" applyBorder="1" applyAlignment="1">
      <alignment horizontal="left" vertical="center"/>
    </xf>
    <xf numFmtId="0" fontId="0" fillId="0" borderId="0" xfId="0" applyFont="1" applyAlignment="1">
      <alignment horizontal="left" vertical="center"/>
    </xf>
    <xf numFmtId="0" fontId="0" fillId="0" borderId="106" xfId="0" applyFont="1" applyBorder="1" applyAlignment="1">
      <alignment horizontal="left" vertical="center"/>
    </xf>
  </cellXfs>
  <cellStyles count="9">
    <cellStyle name="Euro" xfId="3" xr:uid="{00000000-0005-0000-0000-000000000000}"/>
    <cellStyle name="Lien hypertexte" xfId="6" builtinId="8"/>
    <cellStyle name="Milliers" xfId="5" builtinId="3"/>
    <cellStyle name="Monétaire" xfId="1" builtinId="4"/>
    <cellStyle name="Normal" xfId="0" builtinId="0"/>
    <cellStyle name="Normal 2" xfId="7" xr:uid="{00000000-0005-0000-0000-000005000000}"/>
    <cellStyle name="Normal_devis" xfId="2" xr:uid="{00000000-0005-0000-0000-000006000000}"/>
    <cellStyle name="Normal_Feuil1" xfId="4" xr:uid="{00000000-0005-0000-0000-000007000000}"/>
    <cellStyle name="Währung" xfId="8" xr:uid="{00000000-0005-0000-0000-000009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Arial"/>
        <family val="2"/>
        <scheme val="none"/>
      </font>
      <fill>
        <patternFill patternType="solid">
          <fgColor indexed="64"/>
          <bgColor indexed="41"/>
        </patternFill>
      </fill>
      <alignment horizontal="left" vertical="center" textRotation="0" wrapText="0" relative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solid">
          <fgColor indexed="64"/>
          <bgColor indexed="41"/>
        </patternFill>
      </fill>
      <alignment horizontal="left" vertical="center" textRotation="0" wrapText="0" relativeIndent="0" justifyLastLine="0" shrinkToFit="0" readingOrder="0"/>
    </dxf>
    <dxf>
      <font>
        <b/>
        <i val="0"/>
        <strike val="0"/>
        <condense val="0"/>
        <extend val="0"/>
        <outline val="0"/>
        <shadow val="0"/>
        <u val="none"/>
        <vertAlign val="baseline"/>
        <sz val="9"/>
        <color auto="1"/>
        <name val="Arial"/>
        <family val="2"/>
        <scheme val="none"/>
      </font>
      <fill>
        <patternFill patternType="solid">
          <fgColor indexed="64"/>
          <bgColor indexed="13"/>
        </patternFill>
      </fill>
      <alignment horizontal="center" vertical="center" textRotation="0" wrapText="0" relativeIndent="0" justifyLastLine="0" shrinkToFit="0" readingOrder="0"/>
    </dxf>
  </dxfs>
  <tableStyles count="0" defaultTableStyle="TableStyleMedium9" defaultPivotStyle="PivotStyleLight16"/>
  <colors>
    <mruColors>
      <color rgb="FF808080"/>
      <color rgb="FFCCFFCC"/>
      <color rgb="FFFF66CC"/>
      <color rgb="FF33CC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http://www.jadecor.de/images/spacer.gif"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6" Type="http://schemas.openxmlformats.org/officeDocument/2006/relationships/image" Target="../media/image27.jpg"/><Relationship Id="rId117" Type="http://schemas.openxmlformats.org/officeDocument/2006/relationships/image" Target="../media/image118.jpg"/><Relationship Id="rId21" Type="http://schemas.openxmlformats.org/officeDocument/2006/relationships/image" Target="../media/image22.jpg"/><Relationship Id="rId42" Type="http://schemas.openxmlformats.org/officeDocument/2006/relationships/image" Target="../media/image43.jpg"/><Relationship Id="rId47" Type="http://schemas.openxmlformats.org/officeDocument/2006/relationships/image" Target="../media/image48.jpg"/><Relationship Id="rId63" Type="http://schemas.openxmlformats.org/officeDocument/2006/relationships/image" Target="../media/image64.JPG"/><Relationship Id="rId68" Type="http://schemas.openxmlformats.org/officeDocument/2006/relationships/image" Target="../media/image69.JPG"/><Relationship Id="rId84" Type="http://schemas.openxmlformats.org/officeDocument/2006/relationships/image" Target="../media/image85.JPG"/><Relationship Id="rId89" Type="http://schemas.openxmlformats.org/officeDocument/2006/relationships/image" Target="../media/image90.JPG"/><Relationship Id="rId112" Type="http://schemas.openxmlformats.org/officeDocument/2006/relationships/image" Target="../media/image113.JPG"/><Relationship Id="rId16" Type="http://schemas.openxmlformats.org/officeDocument/2006/relationships/image" Target="../media/image17.jpg"/><Relationship Id="rId107" Type="http://schemas.openxmlformats.org/officeDocument/2006/relationships/image" Target="../media/image108.JPG"/><Relationship Id="rId11" Type="http://schemas.openxmlformats.org/officeDocument/2006/relationships/image" Target="../media/image12.jpg"/><Relationship Id="rId32" Type="http://schemas.openxmlformats.org/officeDocument/2006/relationships/image" Target="../media/image33.jpg"/><Relationship Id="rId37" Type="http://schemas.openxmlformats.org/officeDocument/2006/relationships/image" Target="../media/image38.jpg"/><Relationship Id="rId53" Type="http://schemas.openxmlformats.org/officeDocument/2006/relationships/image" Target="../media/image54.jpg"/><Relationship Id="rId58" Type="http://schemas.openxmlformats.org/officeDocument/2006/relationships/image" Target="../media/image59.JPG"/><Relationship Id="rId74" Type="http://schemas.openxmlformats.org/officeDocument/2006/relationships/image" Target="../media/image75.jpg"/><Relationship Id="rId79" Type="http://schemas.openxmlformats.org/officeDocument/2006/relationships/image" Target="../media/image80.jpg"/><Relationship Id="rId102" Type="http://schemas.openxmlformats.org/officeDocument/2006/relationships/image" Target="../media/image103.jpg"/><Relationship Id="rId5" Type="http://schemas.openxmlformats.org/officeDocument/2006/relationships/image" Target="../media/image6.JPG"/><Relationship Id="rId90" Type="http://schemas.openxmlformats.org/officeDocument/2006/relationships/image" Target="../media/image91.JPG"/><Relationship Id="rId95" Type="http://schemas.openxmlformats.org/officeDocument/2006/relationships/image" Target="../media/image96.jpg"/><Relationship Id="rId22" Type="http://schemas.openxmlformats.org/officeDocument/2006/relationships/image" Target="../media/image23.jpg"/><Relationship Id="rId27" Type="http://schemas.openxmlformats.org/officeDocument/2006/relationships/image" Target="../media/image28.jpg"/><Relationship Id="rId43" Type="http://schemas.openxmlformats.org/officeDocument/2006/relationships/image" Target="../media/image44.jpg"/><Relationship Id="rId48" Type="http://schemas.openxmlformats.org/officeDocument/2006/relationships/image" Target="../media/image49.jpg"/><Relationship Id="rId64" Type="http://schemas.openxmlformats.org/officeDocument/2006/relationships/image" Target="../media/image65.jpg"/><Relationship Id="rId69" Type="http://schemas.openxmlformats.org/officeDocument/2006/relationships/image" Target="../media/image70.JPG"/><Relationship Id="rId113" Type="http://schemas.openxmlformats.org/officeDocument/2006/relationships/image" Target="../media/image114.jpg"/><Relationship Id="rId80" Type="http://schemas.openxmlformats.org/officeDocument/2006/relationships/image" Target="../media/image81.JPG"/><Relationship Id="rId85" Type="http://schemas.openxmlformats.org/officeDocument/2006/relationships/image" Target="../media/image86.JPG"/><Relationship Id="rId12" Type="http://schemas.openxmlformats.org/officeDocument/2006/relationships/image" Target="../media/image13.jpg"/><Relationship Id="rId17" Type="http://schemas.openxmlformats.org/officeDocument/2006/relationships/image" Target="../media/image18.jpg"/><Relationship Id="rId33" Type="http://schemas.openxmlformats.org/officeDocument/2006/relationships/image" Target="../media/image34.jpg"/><Relationship Id="rId38" Type="http://schemas.openxmlformats.org/officeDocument/2006/relationships/image" Target="../media/image39.jpg"/><Relationship Id="rId59" Type="http://schemas.openxmlformats.org/officeDocument/2006/relationships/image" Target="../media/image60.JPG"/><Relationship Id="rId103" Type="http://schemas.openxmlformats.org/officeDocument/2006/relationships/image" Target="../media/image104.jpg"/><Relationship Id="rId108" Type="http://schemas.openxmlformats.org/officeDocument/2006/relationships/image" Target="../media/image109.JPG"/><Relationship Id="rId54" Type="http://schemas.openxmlformats.org/officeDocument/2006/relationships/image" Target="../media/image55.jpg"/><Relationship Id="rId70" Type="http://schemas.openxmlformats.org/officeDocument/2006/relationships/image" Target="../media/image71.jpg"/><Relationship Id="rId75" Type="http://schemas.openxmlformats.org/officeDocument/2006/relationships/image" Target="../media/image76.jpg"/><Relationship Id="rId91" Type="http://schemas.openxmlformats.org/officeDocument/2006/relationships/image" Target="../media/image92.jpg"/><Relationship Id="rId96" Type="http://schemas.openxmlformats.org/officeDocument/2006/relationships/image" Target="../media/image97.jpg"/><Relationship Id="rId1" Type="http://schemas.openxmlformats.org/officeDocument/2006/relationships/image" Target="../media/image2.JPG"/><Relationship Id="rId6" Type="http://schemas.openxmlformats.org/officeDocument/2006/relationships/image" Target="../media/image7.jpg"/><Relationship Id="rId23" Type="http://schemas.openxmlformats.org/officeDocument/2006/relationships/image" Target="../media/image24.jpg"/><Relationship Id="rId28" Type="http://schemas.openxmlformats.org/officeDocument/2006/relationships/image" Target="../media/image29.jpg"/><Relationship Id="rId49" Type="http://schemas.openxmlformats.org/officeDocument/2006/relationships/image" Target="../media/image50.JPG"/><Relationship Id="rId114" Type="http://schemas.openxmlformats.org/officeDocument/2006/relationships/image" Target="../media/image115.JPG"/><Relationship Id="rId10" Type="http://schemas.openxmlformats.org/officeDocument/2006/relationships/image" Target="../media/image11.jpg"/><Relationship Id="rId31" Type="http://schemas.openxmlformats.org/officeDocument/2006/relationships/image" Target="../media/image32.jpg"/><Relationship Id="rId44" Type="http://schemas.openxmlformats.org/officeDocument/2006/relationships/image" Target="../media/image45.jpg"/><Relationship Id="rId52" Type="http://schemas.openxmlformats.org/officeDocument/2006/relationships/image" Target="../media/image53.JPG"/><Relationship Id="rId60" Type="http://schemas.openxmlformats.org/officeDocument/2006/relationships/image" Target="../media/image61.jpg"/><Relationship Id="rId65" Type="http://schemas.openxmlformats.org/officeDocument/2006/relationships/image" Target="../media/image66.jpg"/><Relationship Id="rId73" Type="http://schemas.openxmlformats.org/officeDocument/2006/relationships/image" Target="../media/image74.jpg"/><Relationship Id="rId78" Type="http://schemas.openxmlformats.org/officeDocument/2006/relationships/image" Target="../media/image79.JPG"/><Relationship Id="rId81" Type="http://schemas.openxmlformats.org/officeDocument/2006/relationships/image" Target="../media/image82.JPG"/><Relationship Id="rId86" Type="http://schemas.openxmlformats.org/officeDocument/2006/relationships/image" Target="../media/image87.jpg"/><Relationship Id="rId94" Type="http://schemas.openxmlformats.org/officeDocument/2006/relationships/image" Target="../media/image95.jpg"/><Relationship Id="rId99" Type="http://schemas.openxmlformats.org/officeDocument/2006/relationships/image" Target="../media/image100.jpg"/><Relationship Id="rId101" Type="http://schemas.openxmlformats.org/officeDocument/2006/relationships/image" Target="../media/image102.jpg"/><Relationship Id="rId4" Type="http://schemas.openxmlformats.org/officeDocument/2006/relationships/image" Target="../media/image5.JPG"/><Relationship Id="rId9" Type="http://schemas.openxmlformats.org/officeDocument/2006/relationships/image" Target="../media/image10.jpg"/><Relationship Id="rId13" Type="http://schemas.openxmlformats.org/officeDocument/2006/relationships/image" Target="../media/image14.jpg"/><Relationship Id="rId18" Type="http://schemas.openxmlformats.org/officeDocument/2006/relationships/image" Target="../media/image19.jpg"/><Relationship Id="rId39" Type="http://schemas.openxmlformats.org/officeDocument/2006/relationships/image" Target="../media/image40.jpg"/><Relationship Id="rId109" Type="http://schemas.openxmlformats.org/officeDocument/2006/relationships/image" Target="../media/image110.JPG"/><Relationship Id="rId34" Type="http://schemas.openxmlformats.org/officeDocument/2006/relationships/image" Target="../media/image35.jpg"/><Relationship Id="rId50" Type="http://schemas.openxmlformats.org/officeDocument/2006/relationships/image" Target="../media/image51.JPG"/><Relationship Id="rId55" Type="http://schemas.openxmlformats.org/officeDocument/2006/relationships/image" Target="../media/image56.jpg"/><Relationship Id="rId76" Type="http://schemas.openxmlformats.org/officeDocument/2006/relationships/image" Target="../media/image77.jpg"/><Relationship Id="rId97" Type="http://schemas.openxmlformats.org/officeDocument/2006/relationships/image" Target="../media/image98.jpg"/><Relationship Id="rId104" Type="http://schemas.openxmlformats.org/officeDocument/2006/relationships/image" Target="../media/image105.jpg"/><Relationship Id="rId7" Type="http://schemas.openxmlformats.org/officeDocument/2006/relationships/image" Target="../media/image8.jpg"/><Relationship Id="rId71" Type="http://schemas.openxmlformats.org/officeDocument/2006/relationships/image" Target="../media/image72.jpg"/><Relationship Id="rId92" Type="http://schemas.openxmlformats.org/officeDocument/2006/relationships/image" Target="../media/image93.JPG"/><Relationship Id="rId2" Type="http://schemas.openxmlformats.org/officeDocument/2006/relationships/image" Target="../media/image3.JPG"/><Relationship Id="rId29" Type="http://schemas.openxmlformats.org/officeDocument/2006/relationships/image" Target="../media/image30.jpg"/><Relationship Id="rId24" Type="http://schemas.openxmlformats.org/officeDocument/2006/relationships/image" Target="../media/image25.jpg"/><Relationship Id="rId40" Type="http://schemas.openxmlformats.org/officeDocument/2006/relationships/image" Target="../media/image41.jpg"/><Relationship Id="rId45" Type="http://schemas.openxmlformats.org/officeDocument/2006/relationships/image" Target="../media/image46.jpg"/><Relationship Id="rId66" Type="http://schemas.openxmlformats.org/officeDocument/2006/relationships/image" Target="../media/image67.JPG"/><Relationship Id="rId87" Type="http://schemas.openxmlformats.org/officeDocument/2006/relationships/image" Target="../media/image88.JPG"/><Relationship Id="rId110" Type="http://schemas.openxmlformats.org/officeDocument/2006/relationships/image" Target="../media/image111.JPG"/><Relationship Id="rId115" Type="http://schemas.openxmlformats.org/officeDocument/2006/relationships/image" Target="../media/image116.jpg"/><Relationship Id="rId61" Type="http://schemas.openxmlformats.org/officeDocument/2006/relationships/image" Target="../media/image62.JPG"/><Relationship Id="rId82" Type="http://schemas.openxmlformats.org/officeDocument/2006/relationships/image" Target="../media/image83.JPG"/><Relationship Id="rId19" Type="http://schemas.openxmlformats.org/officeDocument/2006/relationships/image" Target="../media/image20.jpg"/><Relationship Id="rId14" Type="http://schemas.openxmlformats.org/officeDocument/2006/relationships/image" Target="../media/image15.jpg"/><Relationship Id="rId30" Type="http://schemas.openxmlformats.org/officeDocument/2006/relationships/image" Target="../media/image31.JPG"/><Relationship Id="rId35" Type="http://schemas.openxmlformats.org/officeDocument/2006/relationships/image" Target="../media/image36.jpg"/><Relationship Id="rId56" Type="http://schemas.openxmlformats.org/officeDocument/2006/relationships/image" Target="../media/image57.JPG"/><Relationship Id="rId77" Type="http://schemas.openxmlformats.org/officeDocument/2006/relationships/image" Target="../media/image78.jpg"/><Relationship Id="rId100" Type="http://schemas.openxmlformats.org/officeDocument/2006/relationships/image" Target="../media/image101.jpg"/><Relationship Id="rId105" Type="http://schemas.openxmlformats.org/officeDocument/2006/relationships/image" Target="../media/image106.jpg"/><Relationship Id="rId8" Type="http://schemas.openxmlformats.org/officeDocument/2006/relationships/image" Target="../media/image9.jpg"/><Relationship Id="rId51" Type="http://schemas.openxmlformats.org/officeDocument/2006/relationships/image" Target="../media/image52.jpg"/><Relationship Id="rId72" Type="http://schemas.openxmlformats.org/officeDocument/2006/relationships/image" Target="../media/image73.jpg"/><Relationship Id="rId93" Type="http://schemas.openxmlformats.org/officeDocument/2006/relationships/image" Target="../media/image94.jpg"/><Relationship Id="rId98" Type="http://schemas.openxmlformats.org/officeDocument/2006/relationships/image" Target="../media/image99.jpg"/><Relationship Id="rId3" Type="http://schemas.openxmlformats.org/officeDocument/2006/relationships/image" Target="../media/image4.JPG"/><Relationship Id="rId25" Type="http://schemas.openxmlformats.org/officeDocument/2006/relationships/image" Target="../media/image26.jpg"/><Relationship Id="rId46" Type="http://schemas.openxmlformats.org/officeDocument/2006/relationships/image" Target="../media/image47.jpg"/><Relationship Id="rId67" Type="http://schemas.openxmlformats.org/officeDocument/2006/relationships/image" Target="../media/image68.JPG"/><Relationship Id="rId116" Type="http://schemas.openxmlformats.org/officeDocument/2006/relationships/image" Target="../media/image117.JPG"/><Relationship Id="rId20" Type="http://schemas.openxmlformats.org/officeDocument/2006/relationships/image" Target="../media/image21.jpg"/><Relationship Id="rId41" Type="http://schemas.openxmlformats.org/officeDocument/2006/relationships/image" Target="../media/image42.jpg"/><Relationship Id="rId62" Type="http://schemas.openxmlformats.org/officeDocument/2006/relationships/image" Target="../media/image63.JPG"/><Relationship Id="rId83" Type="http://schemas.openxmlformats.org/officeDocument/2006/relationships/image" Target="../media/image84.JPG"/><Relationship Id="rId88" Type="http://schemas.openxmlformats.org/officeDocument/2006/relationships/image" Target="../media/image89.JPG"/><Relationship Id="rId111" Type="http://schemas.openxmlformats.org/officeDocument/2006/relationships/image" Target="../media/image112.JPG"/><Relationship Id="rId15" Type="http://schemas.openxmlformats.org/officeDocument/2006/relationships/image" Target="../media/image16.JPG"/><Relationship Id="rId36" Type="http://schemas.openxmlformats.org/officeDocument/2006/relationships/image" Target="../media/image37.jpg"/><Relationship Id="rId57" Type="http://schemas.openxmlformats.org/officeDocument/2006/relationships/image" Target="../media/image58.JPG"/><Relationship Id="rId106" Type="http://schemas.openxmlformats.org/officeDocument/2006/relationships/image" Target="../media/image107.JPG"/></Relationships>
</file>

<file path=xl/drawings/_rels/drawing3.xml.rels><?xml version="1.0" encoding="UTF-8" standalone="yes"?>
<Relationships xmlns="http://schemas.openxmlformats.org/package/2006/relationships"><Relationship Id="rId2" Type="http://schemas.openxmlformats.org/officeDocument/2006/relationships/image" Target="http://www.jadecor.de/images/spacer.gif" TargetMode="Externa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image" Target="../media/image121.emf"/><Relationship Id="rId2" Type="http://schemas.openxmlformats.org/officeDocument/2006/relationships/image" Target="../media/image120.emf"/><Relationship Id="rId1" Type="http://schemas.openxmlformats.org/officeDocument/2006/relationships/image" Target="../media/image119.jpg"/></Relationships>
</file>

<file path=xl/drawings/_rels/drawing5.xml.rels><?xml version="1.0" encoding="UTF-8" standalone="yes"?>
<Relationships xmlns="http://schemas.openxmlformats.org/package/2006/relationships"><Relationship Id="rId2" Type="http://schemas.openxmlformats.org/officeDocument/2006/relationships/image" Target="../media/image125.emf"/><Relationship Id="rId1" Type="http://schemas.openxmlformats.org/officeDocument/2006/relationships/image" Target="../media/image124.jpeg"/></Relationships>
</file>

<file path=xl/drawings/_rels/drawing6.xml.rels><?xml version="1.0" encoding="UTF-8" standalone="yes"?>
<Relationships xmlns="http://schemas.openxmlformats.org/package/2006/relationships"><Relationship Id="rId26" Type="http://schemas.openxmlformats.org/officeDocument/2006/relationships/image" Target="../media/image150.jpg"/><Relationship Id="rId21" Type="http://schemas.openxmlformats.org/officeDocument/2006/relationships/image" Target="../media/image145.jpg"/><Relationship Id="rId42" Type="http://schemas.openxmlformats.org/officeDocument/2006/relationships/image" Target="../media/image166.jpg"/><Relationship Id="rId47" Type="http://schemas.openxmlformats.org/officeDocument/2006/relationships/image" Target="../media/image171.jpg"/><Relationship Id="rId63" Type="http://schemas.openxmlformats.org/officeDocument/2006/relationships/image" Target="../media/image187.jpg"/><Relationship Id="rId68" Type="http://schemas.openxmlformats.org/officeDocument/2006/relationships/image" Target="../media/image192.jpg"/><Relationship Id="rId84" Type="http://schemas.openxmlformats.org/officeDocument/2006/relationships/image" Target="../media/image208.jpg"/><Relationship Id="rId89" Type="http://schemas.openxmlformats.org/officeDocument/2006/relationships/image" Target="../media/image213.jpg"/><Relationship Id="rId112" Type="http://schemas.openxmlformats.org/officeDocument/2006/relationships/image" Target="../media/image236.jpg"/><Relationship Id="rId16" Type="http://schemas.openxmlformats.org/officeDocument/2006/relationships/image" Target="../media/image140.jpg"/><Relationship Id="rId107" Type="http://schemas.openxmlformats.org/officeDocument/2006/relationships/image" Target="../media/image231.jpg"/><Relationship Id="rId11" Type="http://schemas.openxmlformats.org/officeDocument/2006/relationships/image" Target="../media/image135.jpg"/><Relationship Id="rId32" Type="http://schemas.openxmlformats.org/officeDocument/2006/relationships/image" Target="../media/image156.jpg"/><Relationship Id="rId37" Type="http://schemas.openxmlformats.org/officeDocument/2006/relationships/image" Target="../media/image161.jpg"/><Relationship Id="rId53" Type="http://schemas.openxmlformats.org/officeDocument/2006/relationships/image" Target="../media/image177.jpg"/><Relationship Id="rId58" Type="http://schemas.openxmlformats.org/officeDocument/2006/relationships/image" Target="../media/image182.jpg"/><Relationship Id="rId74" Type="http://schemas.openxmlformats.org/officeDocument/2006/relationships/image" Target="../media/image198.jpg"/><Relationship Id="rId79" Type="http://schemas.openxmlformats.org/officeDocument/2006/relationships/image" Target="../media/image203.jpg"/><Relationship Id="rId102" Type="http://schemas.openxmlformats.org/officeDocument/2006/relationships/image" Target="../media/image226.jpg"/><Relationship Id="rId5" Type="http://schemas.openxmlformats.org/officeDocument/2006/relationships/image" Target="../media/image129.jpg"/><Relationship Id="rId90" Type="http://schemas.openxmlformats.org/officeDocument/2006/relationships/image" Target="../media/image214.jpg"/><Relationship Id="rId95" Type="http://schemas.openxmlformats.org/officeDocument/2006/relationships/image" Target="../media/image219.jpg"/><Relationship Id="rId22" Type="http://schemas.openxmlformats.org/officeDocument/2006/relationships/image" Target="../media/image146.jpg"/><Relationship Id="rId27" Type="http://schemas.openxmlformats.org/officeDocument/2006/relationships/image" Target="../media/image151.jpg"/><Relationship Id="rId43" Type="http://schemas.openxmlformats.org/officeDocument/2006/relationships/image" Target="../media/image167.jpg"/><Relationship Id="rId48" Type="http://schemas.openxmlformats.org/officeDocument/2006/relationships/image" Target="../media/image172.jpg"/><Relationship Id="rId64" Type="http://schemas.openxmlformats.org/officeDocument/2006/relationships/image" Target="../media/image188.jpg"/><Relationship Id="rId69" Type="http://schemas.openxmlformats.org/officeDocument/2006/relationships/image" Target="../media/image193.jpg"/><Relationship Id="rId80" Type="http://schemas.openxmlformats.org/officeDocument/2006/relationships/image" Target="../media/image204.jpg"/><Relationship Id="rId85" Type="http://schemas.openxmlformats.org/officeDocument/2006/relationships/image" Target="../media/image209.jpg"/><Relationship Id="rId12" Type="http://schemas.openxmlformats.org/officeDocument/2006/relationships/image" Target="../media/image136.jpg"/><Relationship Id="rId17" Type="http://schemas.openxmlformats.org/officeDocument/2006/relationships/image" Target="../media/image141.jpg"/><Relationship Id="rId33" Type="http://schemas.openxmlformats.org/officeDocument/2006/relationships/image" Target="../media/image157.jpg"/><Relationship Id="rId38" Type="http://schemas.openxmlformats.org/officeDocument/2006/relationships/image" Target="../media/image162.jpg"/><Relationship Id="rId59" Type="http://schemas.openxmlformats.org/officeDocument/2006/relationships/image" Target="../media/image183.jpg"/><Relationship Id="rId103" Type="http://schemas.openxmlformats.org/officeDocument/2006/relationships/image" Target="../media/image227.jpg"/><Relationship Id="rId108" Type="http://schemas.openxmlformats.org/officeDocument/2006/relationships/image" Target="../media/image232.jpg"/><Relationship Id="rId54" Type="http://schemas.openxmlformats.org/officeDocument/2006/relationships/image" Target="../media/image178.jpg"/><Relationship Id="rId70" Type="http://schemas.openxmlformats.org/officeDocument/2006/relationships/image" Target="../media/image194.jpg"/><Relationship Id="rId75" Type="http://schemas.openxmlformats.org/officeDocument/2006/relationships/image" Target="../media/image199.jpg"/><Relationship Id="rId91" Type="http://schemas.openxmlformats.org/officeDocument/2006/relationships/image" Target="../media/image215.jpg"/><Relationship Id="rId96" Type="http://schemas.openxmlformats.org/officeDocument/2006/relationships/image" Target="../media/image220.jpg"/><Relationship Id="rId1" Type="http://schemas.openxmlformats.org/officeDocument/2006/relationships/image" Target="../media/image1.gif"/><Relationship Id="rId6" Type="http://schemas.openxmlformats.org/officeDocument/2006/relationships/image" Target="../media/image130.jpg"/><Relationship Id="rId15" Type="http://schemas.openxmlformats.org/officeDocument/2006/relationships/image" Target="../media/image139.jpg"/><Relationship Id="rId23" Type="http://schemas.openxmlformats.org/officeDocument/2006/relationships/image" Target="../media/image147.jpg"/><Relationship Id="rId28" Type="http://schemas.openxmlformats.org/officeDocument/2006/relationships/image" Target="../media/image152.jpg"/><Relationship Id="rId36" Type="http://schemas.openxmlformats.org/officeDocument/2006/relationships/image" Target="../media/image160.jpg"/><Relationship Id="rId49" Type="http://schemas.openxmlformats.org/officeDocument/2006/relationships/image" Target="../media/image173.jpg"/><Relationship Id="rId57" Type="http://schemas.openxmlformats.org/officeDocument/2006/relationships/image" Target="../media/image181.jpg"/><Relationship Id="rId106" Type="http://schemas.openxmlformats.org/officeDocument/2006/relationships/image" Target="../media/image230.jpg"/><Relationship Id="rId10" Type="http://schemas.openxmlformats.org/officeDocument/2006/relationships/image" Target="../media/image134.jpg"/><Relationship Id="rId31" Type="http://schemas.openxmlformats.org/officeDocument/2006/relationships/image" Target="../media/image155.jpg"/><Relationship Id="rId44" Type="http://schemas.openxmlformats.org/officeDocument/2006/relationships/image" Target="../media/image168.jpg"/><Relationship Id="rId52" Type="http://schemas.openxmlformats.org/officeDocument/2006/relationships/image" Target="../media/image176.jpg"/><Relationship Id="rId60" Type="http://schemas.openxmlformats.org/officeDocument/2006/relationships/image" Target="../media/image184.jpg"/><Relationship Id="rId65" Type="http://schemas.openxmlformats.org/officeDocument/2006/relationships/image" Target="../media/image189.jpg"/><Relationship Id="rId73" Type="http://schemas.openxmlformats.org/officeDocument/2006/relationships/image" Target="../media/image197.jpg"/><Relationship Id="rId78" Type="http://schemas.openxmlformats.org/officeDocument/2006/relationships/image" Target="../media/image202.jpg"/><Relationship Id="rId81" Type="http://schemas.openxmlformats.org/officeDocument/2006/relationships/image" Target="../media/image205.jpg"/><Relationship Id="rId86" Type="http://schemas.openxmlformats.org/officeDocument/2006/relationships/image" Target="../media/image210.jpg"/><Relationship Id="rId94" Type="http://schemas.openxmlformats.org/officeDocument/2006/relationships/image" Target="../media/image218.jpg"/><Relationship Id="rId99" Type="http://schemas.openxmlformats.org/officeDocument/2006/relationships/image" Target="../media/image223.jpg"/><Relationship Id="rId101" Type="http://schemas.openxmlformats.org/officeDocument/2006/relationships/image" Target="../media/image225.jpg"/><Relationship Id="rId4" Type="http://schemas.openxmlformats.org/officeDocument/2006/relationships/image" Target="../media/image128.jpg"/><Relationship Id="rId9" Type="http://schemas.openxmlformats.org/officeDocument/2006/relationships/image" Target="../media/image133.jpg"/><Relationship Id="rId13" Type="http://schemas.openxmlformats.org/officeDocument/2006/relationships/image" Target="../media/image137.jpg"/><Relationship Id="rId18" Type="http://schemas.openxmlformats.org/officeDocument/2006/relationships/image" Target="../media/image142.jpg"/><Relationship Id="rId39" Type="http://schemas.openxmlformats.org/officeDocument/2006/relationships/image" Target="../media/image163.jpg"/><Relationship Id="rId109" Type="http://schemas.openxmlformats.org/officeDocument/2006/relationships/image" Target="../media/image233.jpg"/><Relationship Id="rId34" Type="http://schemas.openxmlformats.org/officeDocument/2006/relationships/image" Target="../media/image158.jpg"/><Relationship Id="rId50" Type="http://schemas.openxmlformats.org/officeDocument/2006/relationships/image" Target="../media/image174.jpg"/><Relationship Id="rId55" Type="http://schemas.openxmlformats.org/officeDocument/2006/relationships/image" Target="../media/image179.jpg"/><Relationship Id="rId76" Type="http://schemas.openxmlformats.org/officeDocument/2006/relationships/image" Target="../media/image200.jpg"/><Relationship Id="rId97" Type="http://schemas.openxmlformats.org/officeDocument/2006/relationships/image" Target="../media/image221.jpg"/><Relationship Id="rId104" Type="http://schemas.openxmlformats.org/officeDocument/2006/relationships/image" Target="../media/image228.jpg"/><Relationship Id="rId7" Type="http://schemas.openxmlformats.org/officeDocument/2006/relationships/image" Target="../media/image131.jpg"/><Relationship Id="rId71" Type="http://schemas.openxmlformats.org/officeDocument/2006/relationships/image" Target="../media/image195.jpg"/><Relationship Id="rId92" Type="http://schemas.openxmlformats.org/officeDocument/2006/relationships/image" Target="../media/image216.jpg"/><Relationship Id="rId2" Type="http://schemas.openxmlformats.org/officeDocument/2006/relationships/image" Target="http://www.jadecor.de/images/spacer.gif" TargetMode="External"/><Relationship Id="rId29" Type="http://schemas.openxmlformats.org/officeDocument/2006/relationships/image" Target="../media/image153.jpg"/><Relationship Id="rId24" Type="http://schemas.openxmlformats.org/officeDocument/2006/relationships/image" Target="../media/image148.jpg"/><Relationship Id="rId40" Type="http://schemas.openxmlformats.org/officeDocument/2006/relationships/image" Target="../media/image164.jpg"/><Relationship Id="rId45" Type="http://schemas.openxmlformats.org/officeDocument/2006/relationships/image" Target="../media/image169.jpg"/><Relationship Id="rId66" Type="http://schemas.openxmlformats.org/officeDocument/2006/relationships/image" Target="../media/image190.jpg"/><Relationship Id="rId87" Type="http://schemas.openxmlformats.org/officeDocument/2006/relationships/image" Target="../media/image211.jpg"/><Relationship Id="rId110" Type="http://schemas.openxmlformats.org/officeDocument/2006/relationships/image" Target="../media/image234.jpg"/><Relationship Id="rId61" Type="http://schemas.openxmlformats.org/officeDocument/2006/relationships/image" Target="../media/image185.jpg"/><Relationship Id="rId82" Type="http://schemas.openxmlformats.org/officeDocument/2006/relationships/image" Target="../media/image206.jpg"/><Relationship Id="rId19" Type="http://schemas.openxmlformats.org/officeDocument/2006/relationships/image" Target="../media/image143.jpg"/><Relationship Id="rId14" Type="http://schemas.openxmlformats.org/officeDocument/2006/relationships/image" Target="../media/image138.jpg"/><Relationship Id="rId30" Type="http://schemas.openxmlformats.org/officeDocument/2006/relationships/image" Target="../media/image154.jpg"/><Relationship Id="rId35" Type="http://schemas.openxmlformats.org/officeDocument/2006/relationships/image" Target="../media/image159.jpg"/><Relationship Id="rId56" Type="http://schemas.openxmlformats.org/officeDocument/2006/relationships/image" Target="../media/image180.jpg"/><Relationship Id="rId77" Type="http://schemas.openxmlformats.org/officeDocument/2006/relationships/image" Target="../media/image201.jpg"/><Relationship Id="rId100" Type="http://schemas.openxmlformats.org/officeDocument/2006/relationships/image" Target="../media/image224.jpg"/><Relationship Id="rId105" Type="http://schemas.openxmlformats.org/officeDocument/2006/relationships/image" Target="../media/image229.jpg"/><Relationship Id="rId8" Type="http://schemas.openxmlformats.org/officeDocument/2006/relationships/image" Target="../media/image132.jpg"/><Relationship Id="rId51" Type="http://schemas.openxmlformats.org/officeDocument/2006/relationships/image" Target="../media/image175.jpg"/><Relationship Id="rId72" Type="http://schemas.openxmlformats.org/officeDocument/2006/relationships/image" Target="../media/image196.jpg"/><Relationship Id="rId93" Type="http://schemas.openxmlformats.org/officeDocument/2006/relationships/image" Target="../media/image217.jpg"/><Relationship Id="rId98" Type="http://schemas.openxmlformats.org/officeDocument/2006/relationships/image" Target="../media/image222.jpg"/><Relationship Id="rId3" Type="http://schemas.openxmlformats.org/officeDocument/2006/relationships/image" Target="../media/image127.jpg"/><Relationship Id="rId25" Type="http://schemas.openxmlformats.org/officeDocument/2006/relationships/image" Target="../media/image149.jpg"/><Relationship Id="rId46" Type="http://schemas.openxmlformats.org/officeDocument/2006/relationships/image" Target="../media/image170.jpg"/><Relationship Id="rId67" Type="http://schemas.openxmlformats.org/officeDocument/2006/relationships/image" Target="../media/image191.jpg"/><Relationship Id="rId20" Type="http://schemas.openxmlformats.org/officeDocument/2006/relationships/image" Target="../media/image144.jpg"/><Relationship Id="rId41" Type="http://schemas.openxmlformats.org/officeDocument/2006/relationships/image" Target="../media/image165.jpg"/><Relationship Id="rId62" Type="http://schemas.openxmlformats.org/officeDocument/2006/relationships/image" Target="../media/image186.jpg"/><Relationship Id="rId83" Type="http://schemas.openxmlformats.org/officeDocument/2006/relationships/image" Target="../media/image207.jpg"/><Relationship Id="rId88" Type="http://schemas.openxmlformats.org/officeDocument/2006/relationships/image" Target="../media/image212.jpg"/><Relationship Id="rId111" Type="http://schemas.openxmlformats.org/officeDocument/2006/relationships/image" Target="../media/image235.jp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3.png"/><Relationship Id="rId1" Type="http://schemas.openxmlformats.org/officeDocument/2006/relationships/image" Target="../media/image12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6.png"/></Relationships>
</file>

<file path=xl/drawings/drawing1.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pic>
      <xdr:nvPicPr>
        <xdr:cNvPr id="2" name="Picture 3" descr="http://www.jadecor.de/images/spacer.gif">
          <a:extLst>
            <a:ext uri="{FF2B5EF4-FFF2-40B4-BE49-F238E27FC236}">
              <a16:creationId xmlns:a16="http://schemas.microsoft.com/office/drawing/2014/main" id="{ED997192-6A75-4380-AC8D-10782CEA019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3" name="Picture 4" descr="http://www.jadecor.de/images/spacer.gif">
          <a:extLst>
            <a:ext uri="{FF2B5EF4-FFF2-40B4-BE49-F238E27FC236}">
              <a16:creationId xmlns:a16="http://schemas.microsoft.com/office/drawing/2014/main" id="{AC66FEF3-28F3-4186-9E1D-AD9FEE4D0BD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4" name="Picture 5" descr="http://www.jadecor.de/images/spacer.gif">
          <a:extLst>
            <a:ext uri="{FF2B5EF4-FFF2-40B4-BE49-F238E27FC236}">
              <a16:creationId xmlns:a16="http://schemas.microsoft.com/office/drawing/2014/main" id="{7CC46387-1EB3-4E8D-9D4D-C6AADD068A7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5" name="Picture 6" descr="http://www.jadecor.de/images/spacer.gif">
          <a:extLst>
            <a:ext uri="{FF2B5EF4-FFF2-40B4-BE49-F238E27FC236}">
              <a16:creationId xmlns:a16="http://schemas.microsoft.com/office/drawing/2014/main" id="{9B5C40AF-2FD2-4149-A660-435B1676941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6" name="Picture 7" descr="http://www.jadecor.de/images/spacer.gif">
          <a:extLst>
            <a:ext uri="{FF2B5EF4-FFF2-40B4-BE49-F238E27FC236}">
              <a16:creationId xmlns:a16="http://schemas.microsoft.com/office/drawing/2014/main" id="{DEC9FD3F-B961-4A33-BC18-CE61B9CFE46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7" name="Picture 8" descr="http://www.jadecor.de/images/spacer.gif">
          <a:extLst>
            <a:ext uri="{FF2B5EF4-FFF2-40B4-BE49-F238E27FC236}">
              <a16:creationId xmlns:a16="http://schemas.microsoft.com/office/drawing/2014/main" id="{30415FE9-1444-448C-B2B1-63CA7CA91C1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 name="Picture 9" descr="http://www.jadecor.de/images/spacer.gif">
          <a:extLst>
            <a:ext uri="{FF2B5EF4-FFF2-40B4-BE49-F238E27FC236}">
              <a16:creationId xmlns:a16="http://schemas.microsoft.com/office/drawing/2014/main" id="{EC01C6D0-2AE2-4F20-943D-25F1E6671E8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9" name="Picture 10" descr="http://www.jadecor.de/images/spacer.gif">
          <a:extLst>
            <a:ext uri="{FF2B5EF4-FFF2-40B4-BE49-F238E27FC236}">
              <a16:creationId xmlns:a16="http://schemas.microsoft.com/office/drawing/2014/main" id="{AF86FA65-2A8F-461F-A861-99FD4131E36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0" name="Picture 11" descr="http://www.jadecor.de/images/spacer.gif">
          <a:extLst>
            <a:ext uri="{FF2B5EF4-FFF2-40B4-BE49-F238E27FC236}">
              <a16:creationId xmlns:a16="http://schemas.microsoft.com/office/drawing/2014/main" id="{2B40C4CB-EDA4-4B67-B4AB-65270ECD19E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1" name="Picture 12" descr="http://www.jadecor.de/images/spacer.gif">
          <a:extLst>
            <a:ext uri="{FF2B5EF4-FFF2-40B4-BE49-F238E27FC236}">
              <a16:creationId xmlns:a16="http://schemas.microsoft.com/office/drawing/2014/main" id="{B450D425-BD20-486E-838D-36B01F8ED28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2" name="Picture 13" descr="http://www.jadecor.de/images/spacer.gif">
          <a:extLst>
            <a:ext uri="{FF2B5EF4-FFF2-40B4-BE49-F238E27FC236}">
              <a16:creationId xmlns:a16="http://schemas.microsoft.com/office/drawing/2014/main" id="{6319E9AF-3F13-4DC5-A47B-81DBF586A22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3" name="Picture 14" descr="http://www.jadecor.de/images/spacer.gif">
          <a:extLst>
            <a:ext uri="{FF2B5EF4-FFF2-40B4-BE49-F238E27FC236}">
              <a16:creationId xmlns:a16="http://schemas.microsoft.com/office/drawing/2014/main" id="{1C58F19B-72D6-4E7E-B87C-DFA593E0239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4" name="Picture 15" descr="http://www.jadecor.de/images/spacer.gif">
          <a:extLst>
            <a:ext uri="{FF2B5EF4-FFF2-40B4-BE49-F238E27FC236}">
              <a16:creationId xmlns:a16="http://schemas.microsoft.com/office/drawing/2014/main" id="{F6C6D852-BFA6-4884-A1C2-E452855EFDD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5" name="Picture 16" descr="http://www.jadecor.de/images/spacer.gif">
          <a:extLst>
            <a:ext uri="{FF2B5EF4-FFF2-40B4-BE49-F238E27FC236}">
              <a16:creationId xmlns:a16="http://schemas.microsoft.com/office/drawing/2014/main" id="{74FA385F-AC04-4E9C-9EF1-D0D6E2AF3E0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6" name="Picture 17" descr="http://www.jadecor.de/images/spacer.gif">
          <a:extLst>
            <a:ext uri="{FF2B5EF4-FFF2-40B4-BE49-F238E27FC236}">
              <a16:creationId xmlns:a16="http://schemas.microsoft.com/office/drawing/2014/main" id="{AD586B8F-E3EB-4C42-A334-9D8EEC9705E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7" name="Picture 18" descr="http://www.jadecor.de/images/spacer.gif">
          <a:extLst>
            <a:ext uri="{FF2B5EF4-FFF2-40B4-BE49-F238E27FC236}">
              <a16:creationId xmlns:a16="http://schemas.microsoft.com/office/drawing/2014/main" id="{E6B9D382-0E5D-45C7-A543-97D613C27C2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8" name="Picture 19" descr="http://www.jadecor.de/images/spacer.gif">
          <a:extLst>
            <a:ext uri="{FF2B5EF4-FFF2-40B4-BE49-F238E27FC236}">
              <a16:creationId xmlns:a16="http://schemas.microsoft.com/office/drawing/2014/main" id="{A3F9D20A-8F4C-49CB-A1D3-84D90E556A1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9" name="Picture 20" descr="http://www.jadecor.de/images/spacer.gif">
          <a:extLst>
            <a:ext uri="{FF2B5EF4-FFF2-40B4-BE49-F238E27FC236}">
              <a16:creationId xmlns:a16="http://schemas.microsoft.com/office/drawing/2014/main" id="{0A20CA8A-EFC9-4EFA-8FC8-FA898F89632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20" name="Picture 21" descr="http://www.jadecor.de/images/spacer.gif">
          <a:extLst>
            <a:ext uri="{FF2B5EF4-FFF2-40B4-BE49-F238E27FC236}">
              <a16:creationId xmlns:a16="http://schemas.microsoft.com/office/drawing/2014/main" id="{EBCF3A24-83C9-4F81-BC6B-EB0D8B69B44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21" name="Picture 22" descr="http://www.jadecor.de/images/spacer.gif">
          <a:extLst>
            <a:ext uri="{FF2B5EF4-FFF2-40B4-BE49-F238E27FC236}">
              <a16:creationId xmlns:a16="http://schemas.microsoft.com/office/drawing/2014/main" id="{8ECAB33E-ABFF-49DA-A8E0-999262F0895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2" name="Picture 23" descr="http://www.jadecor.de/images/spacer.gif">
          <a:extLst>
            <a:ext uri="{FF2B5EF4-FFF2-40B4-BE49-F238E27FC236}">
              <a16:creationId xmlns:a16="http://schemas.microsoft.com/office/drawing/2014/main" id="{0194E20C-E5CB-4479-8487-A6827AC5202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3" name="Picture 24" descr="http://www.jadecor.de/images/spacer.gif">
          <a:extLst>
            <a:ext uri="{FF2B5EF4-FFF2-40B4-BE49-F238E27FC236}">
              <a16:creationId xmlns:a16="http://schemas.microsoft.com/office/drawing/2014/main" id="{3CE4C23E-4CB2-4EC9-94F2-17A1F9FE30A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4" name="Picture 25" descr="http://www.jadecor.de/images/spacer.gif">
          <a:extLst>
            <a:ext uri="{FF2B5EF4-FFF2-40B4-BE49-F238E27FC236}">
              <a16:creationId xmlns:a16="http://schemas.microsoft.com/office/drawing/2014/main" id="{CF9C0291-2512-41E5-9931-ECD74A20943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5" name="Picture 26" descr="http://www.jadecor.de/images/spacer.gif">
          <a:extLst>
            <a:ext uri="{FF2B5EF4-FFF2-40B4-BE49-F238E27FC236}">
              <a16:creationId xmlns:a16="http://schemas.microsoft.com/office/drawing/2014/main" id="{068E1C30-4EA7-48EE-ACA2-EDF9C3AB772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6" name="Picture 27" descr="http://www.jadecor.de/images/spacer.gif">
          <a:extLst>
            <a:ext uri="{FF2B5EF4-FFF2-40B4-BE49-F238E27FC236}">
              <a16:creationId xmlns:a16="http://schemas.microsoft.com/office/drawing/2014/main" id="{4DD7FF70-5EB4-4A05-8786-9D464C35D8A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7" name="Picture 28" descr="http://www.jadecor.de/images/spacer.gif">
          <a:extLst>
            <a:ext uri="{FF2B5EF4-FFF2-40B4-BE49-F238E27FC236}">
              <a16:creationId xmlns:a16="http://schemas.microsoft.com/office/drawing/2014/main" id="{7FB11C45-E259-4059-BB49-5470C97A914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8" name="Picture 29" descr="http://www.jadecor.de/images/spacer.gif">
          <a:extLst>
            <a:ext uri="{FF2B5EF4-FFF2-40B4-BE49-F238E27FC236}">
              <a16:creationId xmlns:a16="http://schemas.microsoft.com/office/drawing/2014/main" id="{327674D0-12CE-432C-956D-1E7FA0788DF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29" name="Picture 30" descr="http://www.jadecor.de/images/spacer.gif">
          <a:extLst>
            <a:ext uri="{FF2B5EF4-FFF2-40B4-BE49-F238E27FC236}">
              <a16:creationId xmlns:a16="http://schemas.microsoft.com/office/drawing/2014/main" id="{0B1CB3C4-BF06-4113-87ED-4C80C157543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0" name="Picture 31" descr="http://www.jadecor.de/images/spacer.gif">
          <a:extLst>
            <a:ext uri="{FF2B5EF4-FFF2-40B4-BE49-F238E27FC236}">
              <a16:creationId xmlns:a16="http://schemas.microsoft.com/office/drawing/2014/main" id="{EB08D8B8-8FE4-40A6-B40E-D99C3EEFF49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1" name="Picture 32" descr="http://www.jadecor.de/images/spacer.gif">
          <a:extLst>
            <a:ext uri="{FF2B5EF4-FFF2-40B4-BE49-F238E27FC236}">
              <a16:creationId xmlns:a16="http://schemas.microsoft.com/office/drawing/2014/main" id="{947C24FD-FC3E-48CD-AFCA-39764F4A4E0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2" name="Picture 33" descr="http://www.jadecor.de/images/spacer.gif">
          <a:extLst>
            <a:ext uri="{FF2B5EF4-FFF2-40B4-BE49-F238E27FC236}">
              <a16:creationId xmlns:a16="http://schemas.microsoft.com/office/drawing/2014/main" id="{0D12A5A1-152C-4B54-9196-80B2E21C40A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3" name="Picture 34" descr="http://www.jadecor.de/images/spacer.gif">
          <a:extLst>
            <a:ext uri="{FF2B5EF4-FFF2-40B4-BE49-F238E27FC236}">
              <a16:creationId xmlns:a16="http://schemas.microsoft.com/office/drawing/2014/main" id="{511CA4EF-94D8-421A-9857-DFE175C34CC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4" name="Picture 35" descr="http://www.jadecor.de/images/spacer.gif">
          <a:extLst>
            <a:ext uri="{FF2B5EF4-FFF2-40B4-BE49-F238E27FC236}">
              <a16:creationId xmlns:a16="http://schemas.microsoft.com/office/drawing/2014/main" id="{B64CC508-0AB7-4ED3-8F70-7A5098604C9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5" name="Picture 36" descr="http://www.jadecor.de/images/spacer.gif">
          <a:extLst>
            <a:ext uri="{FF2B5EF4-FFF2-40B4-BE49-F238E27FC236}">
              <a16:creationId xmlns:a16="http://schemas.microsoft.com/office/drawing/2014/main" id="{F4C29F9B-ECDB-479D-A8AB-007F2A2793B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6" name="Picture 37" descr="http://www.jadecor.de/images/spacer.gif">
          <a:extLst>
            <a:ext uri="{FF2B5EF4-FFF2-40B4-BE49-F238E27FC236}">
              <a16:creationId xmlns:a16="http://schemas.microsoft.com/office/drawing/2014/main" id="{FB8B5761-C7E3-4CAA-9D2A-40603258B87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7" name="Picture 38" descr="http://www.jadecor.de/images/spacer.gif">
          <a:extLst>
            <a:ext uri="{FF2B5EF4-FFF2-40B4-BE49-F238E27FC236}">
              <a16:creationId xmlns:a16="http://schemas.microsoft.com/office/drawing/2014/main" id="{57C57E58-3FEA-433E-8068-0DB6C287CE0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8" name="Picture 39" descr="http://www.jadecor.de/images/spacer.gif">
          <a:extLst>
            <a:ext uri="{FF2B5EF4-FFF2-40B4-BE49-F238E27FC236}">
              <a16:creationId xmlns:a16="http://schemas.microsoft.com/office/drawing/2014/main" id="{629F087B-26FF-4CDB-85F9-9DFBDE2F1E6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39" name="Picture 40" descr="http://www.jadecor.de/images/spacer.gif">
          <a:extLst>
            <a:ext uri="{FF2B5EF4-FFF2-40B4-BE49-F238E27FC236}">
              <a16:creationId xmlns:a16="http://schemas.microsoft.com/office/drawing/2014/main" id="{5323700B-1332-42CB-9C86-5A725ACE663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40" name="Picture 41" descr="http://www.jadecor.de/images/spacer.gif">
          <a:extLst>
            <a:ext uri="{FF2B5EF4-FFF2-40B4-BE49-F238E27FC236}">
              <a16:creationId xmlns:a16="http://schemas.microsoft.com/office/drawing/2014/main" id="{107AB077-89D0-4EF2-AF15-2D71D5AC926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41" name="Picture 42" descr="http://www.jadecor.de/images/spacer.gif">
          <a:extLst>
            <a:ext uri="{FF2B5EF4-FFF2-40B4-BE49-F238E27FC236}">
              <a16:creationId xmlns:a16="http://schemas.microsoft.com/office/drawing/2014/main" id="{C25A50E3-28BD-41CC-AD15-6FB476AF936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2" name="Picture 3" descr="http://www.jadecor.de/images/spacer.gif">
          <a:extLst>
            <a:ext uri="{FF2B5EF4-FFF2-40B4-BE49-F238E27FC236}">
              <a16:creationId xmlns:a16="http://schemas.microsoft.com/office/drawing/2014/main" id="{FC74F1E3-E5D6-429E-AA9B-26369846506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3" name="Picture 4" descr="http://www.jadecor.de/images/spacer.gif">
          <a:extLst>
            <a:ext uri="{FF2B5EF4-FFF2-40B4-BE49-F238E27FC236}">
              <a16:creationId xmlns:a16="http://schemas.microsoft.com/office/drawing/2014/main" id="{AA5DA630-B91B-42B9-9DC5-D05C5261B2F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4" name="Picture 11" descr="http://www.jadecor.de/images/spacer.gif">
          <a:extLst>
            <a:ext uri="{FF2B5EF4-FFF2-40B4-BE49-F238E27FC236}">
              <a16:creationId xmlns:a16="http://schemas.microsoft.com/office/drawing/2014/main" id="{5A72A6C7-AA66-4711-B3DE-E499FA3A6F4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5" name="Picture 12" descr="http://www.jadecor.de/images/spacer.gif">
          <a:extLst>
            <a:ext uri="{FF2B5EF4-FFF2-40B4-BE49-F238E27FC236}">
              <a16:creationId xmlns:a16="http://schemas.microsoft.com/office/drawing/2014/main" id="{69E8DFE5-C54F-418B-B439-EA91BD215B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6" name="Picture 19" descr="http://www.jadecor.de/images/spacer.gif">
          <a:extLst>
            <a:ext uri="{FF2B5EF4-FFF2-40B4-BE49-F238E27FC236}">
              <a16:creationId xmlns:a16="http://schemas.microsoft.com/office/drawing/2014/main" id="{2521BC1F-C660-4540-BEF6-39AA8E8EA2D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47" name="Picture 20" descr="http://www.jadecor.de/images/spacer.gif">
          <a:extLst>
            <a:ext uri="{FF2B5EF4-FFF2-40B4-BE49-F238E27FC236}">
              <a16:creationId xmlns:a16="http://schemas.microsoft.com/office/drawing/2014/main" id="{3F5816BB-1D62-4F95-8463-746EBB77D0E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48" name="Picture 53" descr="http://www.jadecor.de/images/spacer.gif">
          <a:extLst>
            <a:ext uri="{FF2B5EF4-FFF2-40B4-BE49-F238E27FC236}">
              <a16:creationId xmlns:a16="http://schemas.microsoft.com/office/drawing/2014/main" id="{71C9B197-36B5-40AE-9FB7-013AF86B54B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49" name="Picture 54" descr="http://www.jadecor.de/images/spacer.gif">
          <a:extLst>
            <a:ext uri="{FF2B5EF4-FFF2-40B4-BE49-F238E27FC236}">
              <a16:creationId xmlns:a16="http://schemas.microsoft.com/office/drawing/2014/main" id="{38056EBD-A2DC-498E-89B9-D1AB0251639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50" name="Picture 73" descr="http://www.jadecor.de/images/spacer.gif">
          <a:extLst>
            <a:ext uri="{FF2B5EF4-FFF2-40B4-BE49-F238E27FC236}">
              <a16:creationId xmlns:a16="http://schemas.microsoft.com/office/drawing/2014/main" id="{75AF3BDA-5F8B-4CD2-A830-49ADA623FFE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51" name="Picture 74" descr="http://www.jadecor.de/images/spacer.gif">
          <a:extLst>
            <a:ext uri="{FF2B5EF4-FFF2-40B4-BE49-F238E27FC236}">
              <a16:creationId xmlns:a16="http://schemas.microsoft.com/office/drawing/2014/main" id="{426632F7-FD54-4C9F-BE04-338B2C183A0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2" name="Picture 106" descr="http://www.jadecor.de/images/spacer.gif">
          <a:extLst>
            <a:ext uri="{FF2B5EF4-FFF2-40B4-BE49-F238E27FC236}">
              <a16:creationId xmlns:a16="http://schemas.microsoft.com/office/drawing/2014/main" id="{9AD050A2-B846-45EB-BF35-80CC2A3B582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3" name="Picture 107" descr="http://www.jadecor.de/images/spacer.gif">
          <a:extLst>
            <a:ext uri="{FF2B5EF4-FFF2-40B4-BE49-F238E27FC236}">
              <a16:creationId xmlns:a16="http://schemas.microsoft.com/office/drawing/2014/main" id="{86EF5AD4-1BA4-414C-9762-900FA46FBB3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4" name="Picture 120" descr="http://www.jadecor.de/images/spacer.gif">
          <a:extLst>
            <a:ext uri="{FF2B5EF4-FFF2-40B4-BE49-F238E27FC236}">
              <a16:creationId xmlns:a16="http://schemas.microsoft.com/office/drawing/2014/main" id="{D629B7CB-12C1-42CD-801F-9FDC41B4CDC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5" name="Picture 121" descr="http://www.jadecor.de/images/spacer.gif">
          <a:extLst>
            <a:ext uri="{FF2B5EF4-FFF2-40B4-BE49-F238E27FC236}">
              <a16:creationId xmlns:a16="http://schemas.microsoft.com/office/drawing/2014/main" id="{43308A4D-5D6F-409C-ABD4-9929A28BD33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6" name="Picture 106" descr="http://www.jadecor.de/images/spacer.gif">
          <a:extLst>
            <a:ext uri="{FF2B5EF4-FFF2-40B4-BE49-F238E27FC236}">
              <a16:creationId xmlns:a16="http://schemas.microsoft.com/office/drawing/2014/main" id="{A7E5798F-98BC-494F-A3D1-C23C3F567C3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7" name="Picture 107" descr="http://www.jadecor.de/images/spacer.gif">
          <a:extLst>
            <a:ext uri="{FF2B5EF4-FFF2-40B4-BE49-F238E27FC236}">
              <a16:creationId xmlns:a16="http://schemas.microsoft.com/office/drawing/2014/main" id="{899DE60B-F59D-4B6B-9120-692F5A97409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8" name="Picture 120" descr="http://www.jadecor.de/images/spacer.gif">
          <a:extLst>
            <a:ext uri="{FF2B5EF4-FFF2-40B4-BE49-F238E27FC236}">
              <a16:creationId xmlns:a16="http://schemas.microsoft.com/office/drawing/2014/main" id="{FEA2C9E9-380E-472B-87AC-AD5CCC3DA81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59" name="Picture 121" descr="http://www.jadecor.de/images/spacer.gif">
          <a:extLst>
            <a:ext uri="{FF2B5EF4-FFF2-40B4-BE49-F238E27FC236}">
              <a16:creationId xmlns:a16="http://schemas.microsoft.com/office/drawing/2014/main" id="{4915DFDD-B6E1-48A5-A69A-258F49BB4F5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60" name="Picture 307" descr="http://www.jadecor.de/images/spacer.gif">
          <a:extLst>
            <a:ext uri="{FF2B5EF4-FFF2-40B4-BE49-F238E27FC236}">
              <a16:creationId xmlns:a16="http://schemas.microsoft.com/office/drawing/2014/main" id="{D630CF86-3052-4936-B0DB-47F6C2D1989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61" name="Picture 308" descr="http://www.jadecor.de/images/spacer.gif">
          <a:extLst>
            <a:ext uri="{FF2B5EF4-FFF2-40B4-BE49-F238E27FC236}">
              <a16:creationId xmlns:a16="http://schemas.microsoft.com/office/drawing/2014/main" id="{8053008A-0F45-4271-84DF-D212CE45F2E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62" name="Picture 309" descr="http://www.jadecor.de/images/spacer.gif">
          <a:extLst>
            <a:ext uri="{FF2B5EF4-FFF2-40B4-BE49-F238E27FC236}">
              <a16:creationId xmlns:a16="http://schemas.microsoft.com/office/drawing/2014/main" id="{FC9A9B20-444E-4F22-9D36-C09B08E3983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63" name="Picture 310" descr="http://www.jadecor.de/images/spacer.gif">
          <a:extLst>
            <a:ext uri="{FF2B5EF4-FFF2-40B4-BE49-F238E27FC236}">
              <a16:creationId xmlns:a16="http://schemas.microsoft.com/office/drawing/2014/main" id="{6E9A488B-0C0A-461D-A6BD-D8B331DAEAA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64" name="Picture 323" descr="http://www.jadecor.de/images/spacer.gif">
          <a:extLst>
            <a:ext uri="{FF2B5EF4-FFF2-40B4-BE49-F238E27FC236}">
              <a16:creationId xmlns:a16="http://schemas.microsoft.com/office/drawing/2014/main" id="{4ECAE9A5-745B-413C-AF2C-D604BFC8222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65" name="Picture 324" descr="http://www.jadecor.de/images/spacer.gif">
          <a:extLst>
            <a:ext uri="{FF2B5EF4-FFF2-40B4-BE49-F238E27FC236}">
              <a16:creationId xmlns:a16="http://schemas.microsoft.com/office/drawing/2014/main" id="{97065326-3D85-45CE-A0E8-4C4384D7814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66" name="Picture 337" descr="http://www.jadecor.de/images/spacer.gif">
          <a:extLst>
            <a:ext uri="{FF2B5EF4-FFF2-40B4-BE49-F238E27FC236}">
              <a16:creationId xmlns:a16="http://schemas.microsoft.com/office/drawing/2014/main" id="{AE9C7822-0642-48D3-BE00-A83DDC7DEC4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67" name="Picture 338" descr="http://www.jadecor.de/images/spacer.gif">
          <a:extLst>
            <a:ext uri="{FF2B5EF4-FFF2-40B4-BE49-F238E27FC236}">
              <a16:creationId xmlns:a16="http://schemas.microsoft.com/office/drawing/2014/main" id="{4C0A1853-3306-44D9-8124-288A0E3FA70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68" name="Picture 348" descr="http://www.jadecor.de/images/spacer.gif">
          <a:extLst>
            <a:ext uri="{FF2B5EF4-FFF2-40B4-BE49-F238E27FC236}">
              <a16:creationId xmlns:a16="http://schemas.microsoft.com/office/drawing/2014/main" id="{6B0A6364-0530-4422-B416-B54769E7572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69" name="Picture 349" descr="http://www.jadecor.de/images/spacer.gif">
          <a:extLst>
            <a:ext uri="{FF2B5EF4-FFF2-40B4-BE49-F238E27FC236}">
              <a16:creationId xmlns:a16="http://schemas.microsoft.com/office/drawing/2014/main" id="{1225020B-150B-4C3F-B87F-69030E57344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70" name="Picture 350" descr="http://www.jadecor.de/images/spacer.gif">
          <a:extLst>
            <a:ext uri="{FF2B5EF4-FFF2-40B4-BE49-F238E27FC236}">
              <a16:creationId xmlns:a16="http://schemas.microsoft.com/office/drawing/2014/main" id="{4807F3E3-383E-4070-A9C3-9CD1FFE593B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71" name="Picture 351" descr="http://www.jadecor.de/images/spacer.gif">
          <a:extLst>
            <a:ext uri="{FF2B5EF4-FFF2-40B4-BE49-F238E27FC236}">
              <a16:creationId xmlns:a16="http://schemas.microsoft.com/office/drawing/2014/main" id="{6297CFB4-E4FB-4C18-913C-B5FBC47444B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72" name="Picture 364" descr="http://www.jadecor.de/images/spacer.gif">
          <a:extLst>
            <a:ext uri="{FF2B5EF4-FFF2-40B4-BE49-F238E27FC236}">
              <a16:creationId xmlns:a16="http://schemas.microsoft.com/office/drawing/2014/main" id="{3EEA94A2-6C23-4165-8F23-353AACAD6C2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73" name="Picture 365" descr="http://www.jadecor.de/images/spacer.gif">
          <a:extLst>
            <a:ext uri="{FF2B5EF4-FFF2-40B4-BE49-F238E27FC236}">
              <a16:creationId xmlns:a16="http://schemas.microsoft.com/office/drawing/2014/main" id="{F6D78400-5639-4DC1-ACBD-47E622EB67C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74" name="Picture 378" descr="http://www.jadecor.de/images/spacer.gif">
          <a:extLst>
            <a:ext uri="{FF2B5EF4-FFF2-40B4-BE49-F238E27FC236}">
              <a16:creationId xmlns:a16="http://schemas.microsoft.com/office/drawing/2014/main" id="{61A78A0E-BBDE-4A6B-BB9D-10D7815B51C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75" name="Picture 379" descr="http://www.jadecor.de/images/spacer.gif">
          <a:extLst>
            <a:ext uri="{FF2B5EF4-FFF2-40B4-BE49-F238E27FC236}">
              <a16:creationId xmlns:a16="http://schemas.microsoft.com/office/drawing/2014/main" id="{1A9BD3EF-B20E-4F29-80D2-400341587F8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76" name="Picture 389" descr="http://www.jadecor.de/images/spacer.gif">
          <a:extLst>
            <a:ext uri="{FF2B5EF4-FFF2-40B4-BE49-F238E27FC236}">
              <a16:creationId xmlns:a16="http://schemas.microsoft.com/office/drawing/2014/main" id="{02FD3D91-033A-41CA-8CC1-D2D894C1FBD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77" name="Picture 390" descr="http://www.jadecor.de/images/spacer.gif">
          <a:extLst>
            <a:ext uri="{FF2B5EF4-FFF2-40B4-BE49-F238E27FC236}">
              <a16:creationId xmlns:a16="http://schemas.microsoft.com/office/drawing/2014/main" id="{A9A2A1FE-0C7F-42CF-A412-8D544B7E754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78" name="Picture 391" descr="http://www.jadecor.de/images/spacer.gif">
          <a:extLst>
            <a:ext uri="{FF2B5EF4-FFF2-40B4-BE49-F238E27FC236}">
              <a16:creationId xmlns:a16="http://schemas.microsoft.com/office/drawing/2014/main" id="{BEB12053-78A2-402B-9B6D-7D2261CB3A7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79" name="Picture 392" descr="http://www.jadecor.de/images/spacer.gif">
          <a:extLst>
            <a:ext uri="{FF2B5EF4-FFF2-40B4-BE49-F238E27FC236}">
              <a16:creationId xmlns:a16="http://schemas.microsoft.com/office/drawing/2014/main" id="{44EF1597-1C9E-49EF-A784-BDC96DBAB87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0" name="Picture 405" descr="http://www.jadecor.de/images/spacer.gif">
          <a:extLst>
            <a:ext uri="{FF2B5EF4-FFF2-40B4-BE49-F238E27FC236}">
              <a16:creationId xmlns:a16="http://schemas.microsoft.com/office/drawing/2014/main" id="{CCCF36DE-3E92-4B4D-BCA7-F7FC6231811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1" name="Picture 406" descr="http://www.jadecor.de/images/spacer.gif">
          <a:extLst>
            <a:ext uri="{FF2B5EF4-FFF2-40B4-BE49-F238E27FC236}">
              <a16:creationId xmlns:a16="http://schemas.microsoft.com/office/drawing/2014/main" id="{F53A46E2-7898-4A5F-80D6-6C180F85410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2" name="Picture 419" descr="http://www.jadecor.de/images/spacer.gif">
          <a:extLst>
            <a:ext uri="{FF2B5EF4-FFF2-40B4-BE49-F238E27FC236}">
              <a16:creationId xmlns:a16="http://schemas.microsoft.com/office/drawing/2014/main" id="{F2DF24A4-52EC-4924-8AED-EA5D7F59443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3" name="Picture 420" descr="http://www.jadecor.de/images/spacer.gif">
          <a:extLst>
            <a:ext uri="{FF2B5EF4-FFF2-40B4-BE49-F238E27FC236}">
              <a16:creationId xmlns:a16="http://schemas.microsoft.com/office/drawing/2014/main" id="{1A14A1C3-1983-4D98-91F1-CFB9E82F31E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4" name="Picture 421" descr="http://www.jadecor.de/images/spacer.gif">
          <a:extLst>
            <a:ext uri="{FF2B5EF4-FFF2-40B4-BE49-F238E27FC236}">
              <a16:creationId xmlns:a16="http://schemas.microsoft.com/office/drawing/2014/main" id="{CAB985B7-D6FB-4FF1-A6C5-BA6ABAF5D55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5" name="Picture 422" descr="http://www.jadecor.de/images/spacer.gif">
          <a:extLst>
            <a:ext uri="{FF2B5EF4-FFF2-40B4-BE49-F238E27FC236}">
              <a16:creationId xmlns:a16="http://schemas.microsoft.com/office/drawing/2014/main" id="{1053A763-AC9F-4FA5-ABD9-53DE53AE1C8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6" name="Picture 423" descr="http://www.jadecor.de/images/spacer.gif">
          <a:extLst>
            <a:ext uri="{FF2B5EF4-FFF2-40B4-BE49-F238E27FC236}">
              <a16:creationId xmlns:a16="http://schemas.microsoft.com/office/drawing/2014/main" id="{32912C87-88EC-4B7C-A946-09A3A411538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87" name="Picture 424" descr="http://www.jadecor.de/images/spacer.gif">
          <a:extLst>
            <a:ext uri="{FF2B5EF4-FFF2-40B4-BE49-F238E27FC236}">
              <a16:creationId xmlns:a16="http://schemas.microsoft.com/office/drawing/2014/main" id="{C6F9B3F9-F481-48D4-A8DE-F5562C77E2F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88" name="Picture 425" descr="http://www.jadecor.de/images/spacer.gif">
          <a:extLst>
            <a:ext uri="{FF2B5EF4-FFF2-40B4-BE49-F238E27FC236}">
              <a16:creationId xmlns:a16="http://schemas.microsoft.com/office/drawing/2014/main" id="{2D69E03A-452D-4B6F-8169-69406028BCF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89" name="Picture 426" descr="http://www.jadecor.de/images/spacer.gif">
          <a:extLst>
            <a:ext uri="{FF2B5EF4-FFF2-40B4-BE49-F238E27FC236}">
              <a16:creationId xmlns:a16="http://schemas.microsoft.com/office/drawing/2014/main" id="{A20C6A9B-0266-4D2A-956C-C2D88DB1F83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0" name="Picture 427" descr="http://www.jadecor.de/images/spacer.gif">
          <a:extLst>
            <a:ext uri="{FF2B5EF4-FFF2-40B4-BE49-F238E27FC236}">
              <a16:creationId xmlns:a16="http://schemas.microsoft.com/office/drawing/2014/main" id="{30757BB8-03E7-4097-9A29-4CADCEB46E0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1" name="Picture 428" descr="http://www.jadecor.de/images/spacer.gif">
          <a:extLst>
            <a:ext uri="{FF2B5EF4-FFF2-40B4-BE49-F238E27FC236}">
              <a16:creationId xmlns:a16="http://schemas.microsoft.com/office/drawing/2014/main" id="{5CD5D819-D2D8-4D4E-8D30-E2913D74C1E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2" name="Picture 429" descr="http://www.jadecor.de/images/spacer.gif">
          <a:extLst>
            <a:ext uri="{FF2B5EF4-FFF2-40B4-BE49-F238E27FC236}">
              <a16:creationId xmlns:a16="http://schemas.microsoft.com/office/drawing/2014/main" id="{A96E8A23-251B-4D12-B967-CAA7F5E67BE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3" name="Picture 430" descr="http://www.jadecor.de/images/spacer.gif">
          <a:extLst>
            <a:ext uri="{FF2B5EF4-FFF2-40B4-BE49-F238E27FC236}">
              <a16:creationId xmlns:a16="http://schemas.microsoft.com/office/drawing/2014/main" id="{D151EE39-1BA0-453B-AE60-E58F3E5E3EF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4" name="Picture 431" descr="http://www.jadecor.de/images/spacer.gif">
          <a:extLst>
            <a:ext uri="{FF2B5EF4-FFF2-40B4-BE49-F238E27FC236}">
              <a16:creationId xmlns:a16="http://schemas.microsoft.com/office/drawing/2014/main" id="{25D67E2F-6225-48CD-921C-726D8BF56D9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5" name="Picture 432" descr="http://www.jadecor.de/images/spacer.gif">
          <a:extLst>
            <a:ext uri="{FF2B5EF4-FFF2-40B4-BE49-F238E27FC236}">
              <a16:creationId xmlns:a16="http://schemas.microsoft.com/office/drawing/2014/main" id="{62E53C98-7FA4-4609-8A60-81D907D9BE5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6" name="Picture 433" descr="http://www.jadecor.de/images/spacer.gif">
          <a:extLst>
            <a:ext uri="{FF2B5EF4-FFF2-40B4-BE49-F238E27FC236}">
              <a16:creationId xmlns:a16="http://schemas.microsoft.com/office/drawing/2014/main" id="{2D28ADE7-2712-445D-BBD8-DB49D087167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7" name="Picture 434" descr="http://www.jadecor.de/images/spacer.gif">
          <a:extLst>
            <a:ext uri="{FF2B5EF4-FFF2-40B4-BE49-F238E27FC236}">
              <a16:creationId xmlns:a16="http://schemas.microsoft.com/office/drawing/2014/main" id="{E3BB48D0-2998-44E1-AE19-E5E5FED7706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8" name="Picture 435" descr="http://www.jadecor.de/images/spacer.gif">
          <a:extLst>
            <a:ext uri="{FF2B5EF4-FFF2-40B4-BE49-F238E27FC236}">
              <a16:creationId xmlns:a16="http://schemas.microsoft.com/office/drawing/2014/main" id="{7756EF33-72B0-46E1-8C9E-F2FAEB665ED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99" name="Picture 436" descr="http://www.jadecor.de/images/spacer.gif">
          <a:extLst>
            <a:ext uri="{FF2B5EF4-FFF2-40B4-BE49-F238E27FC236}">
              <a16:creationId xmlns:a16="http://schemas.microsoft.com/office/drawing/2014/main" id="{367EE0B7-C235-4753-9119-342BE27F384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00" name="Picture 53" descr="http://www.jadecor.de/images/spacer.gif">
          <a:extLst>
            <a:ext uri="{FF2B5EF4-FFF2-40B4-BE49-F238E27FC236}">
              <a16:creationId xmlns:a16="http://schemas.microsoft.com/office/drawing/2014/main" id="{F68F177A-1ABB-4085-B31E-7858BBDF9AE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01" name="Picture 54" descr="http://www.jadecor.de/images/spacer.gif">
          <a:extLst>
            <a:ext uri="{FF2B5EF4-FFF2-40B4-BE49-F238E27FC236}">
              <a16:creationId xmlns:a16="http://schemas.microsoft.com/office/drawing/2014/main" id="{5ED27A48-B638-40A5-A48F-5A8EC52E81D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02" name="Picture 73" descr="http://www.jadecor.de/images/spacer.gif">
          <a:extLst>
            <a:ext uri="{FF2B5EF4-FFF2-40B4-BE49-F238E27FC236}">
              <a16:creationId xmlns:a16="http://schemas.microsoft.com/office/drawing/2014/main" id="{D4B09C26-CF29-4488-9134-0D17C934F30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03" name="Picture 74" descr="http://www.jadecor.de/images/spacer.gif">
          <a:extLst>
            <a:ext uri="{FF2B5EF4-FFF2-40B4-BE49-F238E27FC236}">
              <a16:creationId xmlns:a16="http://schemas.microsoft.com/office/drawing/2014/main" id="{2DD45E4D-D4F2-4A69-A4B7-EA109A29EC7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4" name="Picture 106" descr="http://www.jadecor.de/images/spacer.gif">
          <a:extLst>
            <a:ext uri="{FF2B5EF4-FFF2-40B4-BE49-F238E27FC236}">
              <a16:creationId xmlns:a16="http://schemas.microsoft.com/office/drawing/2014/main" id="{45275153-7D80-4AC1-A5D9-4D6209ABC7F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5" name="Picture 107" descr="http://www.jadecor.de/images/spacer.gif">
          <a:extLst>
            <a:ext uri="{FF2B5EF4-FFF2-40B4-BE49-F238E27FC236}">
              <a16:creationId xmlns:a16="http://schemas.microsoft.com/office/drawing/2014/main" id="{4C8EA4F6-B091-4F6C-830A-0EAC555FDF3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6" name="Picture 120" descr="http://www.jadecor.de/images/spacer.gif">
          <a:extLst>
            <a:ext uri="{FF2B5EF4-FFF2-40B4-BE49-F238E27FC236}">
              <a16:creationId xmlns:a16="http://schemas.microsoft.com/office/drawing/2014/main" id="{034724AB-F396-49AA-B93D-10949775EAF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7" name="Picture 121" descr="http://www.jadecor.de/images/spacer.gif">
          <a:extLst>
            <a:ext uri="{FF2B5EF4-FFF2-40B4-BE49-F238E27FC236}">
              <a16:creationId xmlns:a16="http://schemas.microsoft.com/office/drawing/2014/main" id="{BD7773B9-1A60-4186-83F9-75210472FD1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8" name="Picture 106" descr="http://www.jadecor.de/images/spacer.gif">
          <a:extLst>
            <a:ext uri="{FF2B5EF4-FFF2-40B4-BE49-F238E27FC236}">
              <a16:creationId xmlns:a16="http://schemas.microsoft.com/office/drawing/2014/main" id="{891B39C5-4C0D-4931-B9AC-50DD166834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09" name="Picture 107" descr="http://www.jadecor.de/images/spacer.gif">
          <a:extLst>
            <a:ext uri="{FF2B5EF4-FFF2-40B4-BE49-F238E27FC236}">
              <a16:creationId xmlns:a16="http://schemas.microsoft.com/office/drawing/2014/main" id="{E14DFC89-1EF8-491D-8BAA-F5981B95839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0" name="Picture 120" descr="http://www.jadecor.de/images/spacer.gif">
          <a:extLst>
            <a:ext uri="{FF2B5EF4-FFF2-40B4-BE49-F238E27FC236}">
              <a16:creationId xmlns:a16="http://schemas.microsoft.com/office/drawing/2014/main" id="{A9BC3A6B-269C-41FD-9B90-F2A2499243B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1" name="Picture 121" descr="http://www.jadecor.de/images/spacer.gif">
          <a:extLst>
            <a:ext uri="{FF2B5EF4-FFF2-40B4-BE49-F238E27FC236}">
              <a16:creationId xmlns:a16="http://schemas.microsoft.com/office/drawing/2014/main" id="{EE805B88-3D57-41E0-8FE0-6D7DE20AEE5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12" name="Picture 307" descr="http://www.jadecor.de/images/spacer.gif">
          <a:extLst>
            <a:ext uri="{FF2B5EF4-FFF2-40B4-BE49-F238E27FC236}">
              <a16:creationId xmlns:a16="http://schemas.microsoft.com/office/drawing/2014/main" id="{5E96849B-6E54-41E2-B202-69F7266209D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13" name="Picture 308" descr="http://www.jadecor.de/images/spacer.gif">
          <a:extLst>
            <a:ext uri="{FF2B5EF4-FFF2-40B4-BE49-F238E27FC236}">
              <a16:creationId xmlns:a16="http://schemas.microsoft.com/office/drawing/2014/main" id="{0B269795-BBAF-4B97-9581-7B53768C2C6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14" name="Picture 309" descr="http://www.jadecor.de/images/spacer.gif">
          <a:extLst>
            <a:ext uri="{FF2B5EF4-FFF2-40B4-BE49-F238E27FC236}">
              <a16:creationId xmlns:a16="http://schemas.microsoft.com/office/drawing/2014/main" id="{13880760-C022-4817-92CB-29954A52F9E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15" name="Picture 310" descr="http://www.jadecor.de/images/spacer.gif">
          <a:extLst>
            <a:ext uri="{FF2B5EF4-FFF2-40B4-BE49-F238E27FC236}">
              <a16:creationId xmlns:a16="http://schemas.microsoft.com/office/drawing/2014/main" id="{F6F3A9FD-743D-4BA3-9CC1-7C5B0DD8A61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6" name="Picture 323" descr="http://www.jadecor.de/images/spacer.gif">
          <a:extLst>
            <a:ext uri="{FF2B5EF4-FFF2-40B4-BE49-F238E27FC236}">
              <a16:creationId xmlns:a16="http://schemas.microsoft.com/office/drawing/2014/main" id="{BD18F869-DDBC-4116-9122-A17FA4CB8AC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7" name="Picture 324" descr="http://www.jadecor.de/images/spacer.gif">
          <a:extLst>
            <a:ext uri="{FF2B5EF4-FFF2-40B4-BE49-F238E27FC236}">
              <a16:creationId xmlns:a16="http://schemas.microsoft.com/office/drawing/2014/main" id="{E1CEA36F-241C-4DE2-A45F-816C625F5A2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8" name="Picture 337" descr="http://www.jadecor.de/images/spacer.gif">
          <a:extLst>
            <a:ext uri="{FF2B5EF4-FFF2-40B4-BE49-F238E27FC236}">
              <a16:creationId xmlns:a16="http://schemas.microsoft.com/office/drawing/2014/main" id="{78E27C51-2DF1-443B-8A64-F196141D3FF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19" name="Picture 338" descr="http://www.jadecor.de/images/spacer.gif">
          <a:extLst>
            <a:ext uri="{FF2B5EF4-FFF2-40B4-BE49-F238E27FC236}">
              <a16:creationId xmlns:a16="http://schemas.microsoft.com/office/drawing/2014/main" id="{EDEED1A6-6DA5-4440-8F0C-D2AF7E93EA9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20" name="Picture 348" descr="http://www.jadecor.de/images/spacer.gif">
          <a:extLst>
            <a:ext uri="{FF2B5EF4-FFF2-40B4-BE49-F238E27FC236}">
              <a16:creationId xmlns:a16="http://schemas.microsoft.com/office/drawing/2014/main" id="{0C4F0F9B-58D1-476E-8B42-1E1D10F1B34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21" name="Picture 349" descr="http://www.jadecor.de/images/spacer.gif">
          <a:extLst>
            <a:ext uri="{FF2B5EF4-FFF2-40B4-BE49-F238E27FC236}">
              <a16:creationId xmlns:a16="http://schemas.microsoft.com/office/drawing/2014/main" id="{A4459CED-DAFB-4BA3-AE2C-E51CE3F2279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22" name="Picture 350" descr="http://www.jadecor.de/images/spacer.gif">
          <a:extLst>
            <a:ext uri="{FF2B5EF4-FFF2-40B4-BE49-F238E27FC236}">
              <a16:creationId xmlns:a16="http://schemas.microsoft.com/office/drawing/2014/main" id="{D3B2944E-1BD7-4C7A-80DD-3A6D89E9B90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23" name="Picture 351" descr="http://www.jadecor.de/images/spacer.gif">
          <a:extLst>
            <a:ext uri="{FF2B5EF4-FFF2-40B4-BE49-F238E27FC236}">
              <a16:creationId xmlns:a16="http://schemas.microsoft.com/office/drawing/2014/main" id="{6EBC853B-223A-46B4-B5C5-653E6D52F8B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24" name="Picture 364" descr="http://www.jadecor.de/images/spacer.gif">
          <a:extLst>
            <a:ext uri="{FF2B5EF4-FFF2-40B4-BE49-F238E27FC236}">
              <a16:creationId xmlns:a16="http://schemas.microsoft.com/office/drawing/2014/main" id="{88324C9E-31FC-428D-B83A-EF613C6B9F9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25" name="Picture 365" descr="http://www.jadecor.de/images/spacer.gif">
          <a:extLst>
            <a:ext uri="{FF2B5EF4-FFF2-40B4-BE49-F238E27FC236}">
              <a16:creationId xmlns:a16="http://schemas.microsoft.com/office/drawing/2014/main" id="{DFE694E9-8F39-4E6F-97AB-967BC0DA7EF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26" name="Picture 378" descr="http://www.jadecor.de/images/spacer.gif">
          <a:extLst>
            <a:ext uri="{FF2B5EF4-FFF2-40B4-BE49-F238E27FC236}">
              <a16:creationId xmlns:a16="http://schemas.microsoft.com/office/drawing/2014/main" id="{1F06E005-3235-4862-8908-58F06C865E6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27" name="Picture 379" descr="http://www.jadecor.de/images/spacer.gif">
          <a:extLst>
            <a:ext uri="{FF2B5EF4-FFF2-40B4-BE49-F238E27FC236}">
              <a16:creationId xmlns:a16="http://schemas.microsoft.com/office/drawing/2014/main" id="{CD57FE4D-2340-45B7-99CC-762B5FAF048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28" name="Picture 389" descr="http://www.jadecor.de/images/spacer.gif">
          <a:extLst>
            <a:ext uri="{FF2B5EF4-FFF2-40B4-BE49-F238E27FC236}">
              <a16:creationId xmlns:a16="http://schemas.microsoft.com/office/drawing/2014/main" id="{28D1D33B-079C-4AA1-8DA0-A298F6631C1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17</xdr:row>
      <xdr:rowOff>0</xdr:rowOff>
    </xdr:from>
    <xdr:to>
      <xdr:col>6</xdr:col>
      <xdr:colOff>9525</xdr:colOff>
      <xdr:row>17</xdr:row>
      <xdr:rowOff>0</xdr:rowOff>
    </xdr:to>
    <xdr:pic>
      <xdr:nvPicPr>
        <xdr:cNvPr id="129" name="Picture 390" descr="http://www.jadecor.de/images/spacer.gif">
          <a:extLst>
            <a:ext uri="{FF2B5EF4-FFF2-40B4-BE49-F238E27FC236}">
              <a16:creationId xmlns:a16="http://schemas.microsoft.com/office/drawing/2014/main" id="{913440C2-881B-437C-9B63-1464C54ACEB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3813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30" name="Picture 391" descr="http://www.jadecor.de/images/spacer.gif">
          <a:extLst>
            <a:ext uri="{FF2B5EF4-FFF2-40B4-BE49-F238E27FC236}">
              <a16:creationId xmlns:a16="http://schemas.microsoft.com/office/drawing/2014/main" id="{DE4C4BC3-66C7-4D64-B487-3B5C850578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24</xdr:row>
      <xdr:rowOff>0</xdr:rowOff>
    </xdr:from>
    <xdr:to>
      <xdr:col>6</xdr:col>
      <xdr:colOff>9525</xdr:colOff>
      <xdr:row>24</xdr:row>
      <xdr:rowOff>0</xdr:rowOff>
    </xdr:to>
    <xdr:pic>
      <xdr:nvPicPr>
        <xdr:cNvPr id="131" name="Picture 392" descr="http://www.jadecor.de/images/spacer.gif">
          <a:extLst>
            <a:ext uri="{FF2B5EF4-FFF2-40B4-BE49-F238E27FC236}">
              <a16:creationId xmlns:a16="http://schemas.microsoft.com/office/drawing/2014/main" id="{9D2A47C0-6515-485E-9938-293DFDC15B9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4714875"/>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2" name="Picture 405" descr="http://www.jadecor.de/images/spacer.gif">
          <a:extLst>
            <a:ext uri="{FF2B5EF4-FFF2-40B4-BE49-F238E27FC236}">
              <a16:creationId xmlns:a16="http://schemas.microsoft.com/office/drawing/2014/main" id="{E0529678-F142-4E95-A97A-DB2EA7B8A18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3" name="Picture 406" descr="http://www.jadecor.de/images/spacer.gif">
          <a:extLst>
            <a:ext uri="{FF2B5EF4-FFF2-40B4-BE49-F238E27FC236}">
              <a16:creationId xmlns:a16="http://schemas.microsoft.com/office/drawing/2014/main" id="{E58ADC78-7165-4CE4-AE6D-5A9AF8851C6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4" name="Picture 419" descr="http://www.jadecor.de/images/spacer.gif">
          <a:extLst>
            <a:ext uri="{FF2B5EF4-FFF2-40B4-BE49-F238E27FC236}">
              <a16:creationId xmlns:a16="http://schemas.microsoft.com/office/drawing/2014/main" id="{87C6FA46-E3EA-4FAA-A039-DCDC152BEDB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5" name="Picture 420" descr="http://www.jadecor.de/images/spacer.gif">
          <a:extLst>
            <a:ext uri="{FF2B5EF4-FFF2-40B4-BE49-F238E27FC236}">
              <a16:creationId xmlns:a16="http://schemas.microsoft.com/office/drawing/2014/main" id="{D45400D0-FD2C-46E3-B2E2-6DC1D87EFB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6" name="Picture 421" descr="http://www.jadecor.de/images/spacer.gif">
          <a:extLst>
            <a:ext uri="{FF2B5EF4-FFF2-40B4-BE49-F238E27FC236}">
              <a16:creationId xmlns:a16="http://schemas.microsoft.com/office/drawing/2014/main" id="{4C52155E-3CA8-4F3A-8814-9DAD300A6A4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7" name="Picture 422" descr="http://www.jadecor.de/images/spacer.gif">
          <a:extLst>
            <a:ext uri="{FF2B5EF4-FFF2-40B4-BE49-F238E27FC236}">
              <a16:creationId xmlns:a16="http://schemas.microsoft.com/office/drawing/2014/main" id="{F472D905-F458-4031-A057-C54B93A9EC7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8" name="Picture 423" descr="http://www.jadecor.de/images/spacer.gif">
          <a:extLst>
            <a:ext uri="{FF2B5EF4-FFF2-40B4-BE49-F238E27FC236}">
              <a16:creationId xmlns:a16="http://schemas.microsoft.com/office/drawing/2014/main" id="{99C71F24-7B0F-44B0-8264-8CBC0ABB3EA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7</xdr:row>
      <xdr:rowOff>0</xdr:rowOff>
    </xdr:from>
    <xdr:to>
      <xdr:col>6</xdr:col>
      <xdr:colOff>9525</xdr:colOff>
      <xdr:row>7</xdr:row>
      <xdr:rowOff>0</xdr:rowOff>
    </xdr:to>
    <xdr:pic>
      <xdr:nvPicPr>
        <xdr:cNvPr id="139" name="Picture 424" descr="http://www.jadecor.de/images/spacer.gif">
          <a:extLst>
            <a:ext uri="{FF2B5EF4-FFF2-40B4-BE49-F238E27FC236}">
              <a16:creationId xmlns:a16="http://schemas.microsoft.com/office/drawing/2014/main" id="{EB2C5849-AA47-48B7-A169-5A358536BD4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63830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0" name="Picture 425" descr="http://www.jadecor.de/images/spacer.gif">
          <a:extLst>
            <a:ext uri="{FF2B5EF4-FFF2-40B4-BE49-F238E27FC236}">
              <a16:creationId xmlns:a16="http://schemas.microsoft.com/office/drawing/2014/main" id="{7D406631-88D5-4D06-8830-5095F7221BB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1" name="Picture 426" descr="http://www.jadecor.de/images/spacer.gif">
          <a:extLst>
            <a:ext uri="{FF2B5EF4-FFF2-40B4-BE49-F238E27FC236}">
              <a16:creationId xmlns:a16="http://schemas.microsoft.com/office/drawing/2014/main" id="{5A37088E-C4C1-4127-886F-2595B124D2C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2" name="Picture 427" descr="http://www.jadecor.de/images/spacer.gif">
          <a:extLst>
            <a:ext uri="{FF2B5EF4-FFF2-40B4-BE49-F238E27FC236}">
              <a16:creationId xmlns:a16="http://schemas.microsoft.com/office/drawing/2014/main" id="{F1E79E3B-3EDB-40AF-B10F-D0A01041D9B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3" name="Picture 428" descr="http://www.jadecor.de/images/spacer.gif">
          <a:extLst>
            <a:ext uri="{FF2B5EF4-FFF2-40B4-BE49-F238E27FC236}">
              <a16:creationId xmlns:a16="http://schemas.microsoft.com/office/drawing/2014/main" id="{DE1EBAD9-4EE5-4156-9D53-F35262FDD00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4" name="Picture 429" descr="http://www.jadecor.de/images/spacer.gif">
          <a:extLst>
            <a:ext uri="{FF2B5EF4-FFF2-40B4-BE49-F238E27FC236}">
              <a16:creationId xmlns:a16="http://schemas.microsoft.com/office/drawing/2014/main" id="{BF661A71-1BF0-4248-B9FA-06B3363BF7C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5" name="Picture 430" descr="http://www.jadecor.de/images/spacer.gif">
          <a:extLst>
            <a:ext uri="{FF2B5EF4-FFF2-40B4-BE49-F238E27FC236}">
              <a16:creationId xmlns:a16="http://schemas.microsoft.com/office/drawing/2014/main" id="{65DB5627-48F5-44B6-92C6-07135EF3319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6" name="Picture 431" descr="http://www.jadecor.de/images/spacer.gif">
          <a:extLst>
            <a:ext uri="{FF2B5EF4-FFF2-40B4-BE49-F238E27FC236}">
              <a16:creationId xmlns:a16="http://schemas.microsoft.com/office/drawing/2014/main" id="{B6E5D9D6-8C52-4172-8FAA-9D25D75003B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7" name="Picture 432" descr="http://www.jadecor.de/images/spacer.gif">
          <a:extLst>
            <a:ext uri="{FF2B5EF4-FFF2-40B4-BE49-F238E27FC236}">
              <a16:creationId xmlns:a16="http://schemas.microsoft.com/office/drawing/2014/main" id="{45FB13F5-0F15-454F-80A3-C91356237F9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8" name="Picture 433" descr="http://www.jadecor.de/images/spacer.gif">
          <a:extLst>
            <a:ext uri="{FF2B5EF4-FFF2-40B4-BE49-F238E27FC236}">
              <a16:creationId xmlns:a16="http://schemas.microsoft.com/office/drawing/2014/main" id="{E7AA2806-BF9D-48CC-9365-DF7815FDB30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49" name="Picture 434" descr="http://www.jadecor.de/images/spacer.gif">
          <a:extLst>
            <a:ext uri="{FF2B5EF4-FFF2-40B4-BE49-F238E27FC236}">
              <a16:creationId xmlns:a16="http://schemas.microsoft.com/office/drawing/2014/main" id="{3F2630FA-2CBA-4052-8C0C-E99483CB4B5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50" name="Picture 435" descr="http://www.jadecor.de/images/spacer.gif">
          <a:extLst>
            <a:ext uri="{FF2B5EF4-FFF2-40B4-BE49-F238E27FC236}">
              <a16:creationId xmlns:a16="http://schemas.microsoft.com/office/drawing/2014/main" id="{3ACE23F9-884E-43F3-B133-DA9427126E1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5</xdr:row>
      <xdr:rowOff>0</xdr:rowOff>
    </xdr:from>
    <xdr:to>
      <xdr:col>6</xdr:col>
      <xdr:colOff>9525</xdr:colOff>
      <xdr:row>5</xdr:row>
      <xdr:rowOff>0</xdr:rowOff>
    </xdr:to>
    <xdr:pic>
      <xdr:nvPicPr>
        <xdr:cNvPr id="151" name="Picture 436" descr="http://www.jadecor.de/images/spacer.gif">
          <a:extLst>
            <a:ext uri="{FF2B5EF4-FFF2-40B4-BE49-F238E27FC236}">
              <a16:creationId xmlns:a16="http://schemas.microsoft.com/office/drawing/2014/main" id="{8656AFB1-C563-419E-8DB0-B7CFE8ED35A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76350"/>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2" name="Picture 53" descr="http://www.jadecor.de/images/spacer.gif">
          <a:extLst>
            <a:ext uri="{FF2B5EF4-FFF2-40B4-BE49-F238E27FC236}">
              <a16:creationId xmlns:a16="http://schemas.microsoft.com/office/drawing/2014/main" id="{32B68BA0-3BFD-4C9C-9C55-2168B79A020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3" name="Picture 54" descr="http://www.jadecor.de/images/spacer.gif">
          <a:extLst>
            <a:ext uri="{FF2B5EF4-FFF2-40B4-BE49-F238E27FC236}">
              <a16:creationId xmlns:a16="http://schemas.microsoft.com/office/drawing/2014/main" id="{44862287-ECAF-4A4F-941F-1A58626F4E3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4" name="Picture 307" descr="http://www.jadecor.de/images/spacer.gif">
          <a:extLst>
            <a:ext uri="{FF2B5EF4-FFF2-40B4-BE49-F238E27FC236}">
              <a16:creationId xmlns:a16="http://schemas.microsoft.com/office/drawing/2014/main" id="{437401F8-708D-43B5-B052-182DFF69239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5" name="Picture 308" descr="http://www.jadecor.de/images/spacer.gif">
          <a:extLst>
            <a:ext uri="{FF2B5EF4-FFF2-40B4-BE49-F238E27FC236}">
              <a16:creationId xmlns:a16="http://schemas.microsoft.com/office/drawing/2014/main" id="{EBB3100E-B631-4ECC-9D99-E04E42C70B5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6" name="Picture 348" descr="http://www.jadecor.de/images/spacer.gif">
          <a:extLst>
            <a:ext uri="{FF2B5EF4-FFF2-40B4-BE49-F238E27FC236}">
              <a16:creationId xmlns:a16="http://schemas.microsoft.com/office/drawing/2014/main" id="{8CA5DEFC-BD1B-4B47-94A1-D2707F631A0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7" name="Picture 349" descr="http://www.jadecor.de/images/spacer.gif">
          <a:extLst>
            <a:ext uri="{FF2B5EF4-FFF2-40B4-BE49-F238E27FC236}">
              <a16:creationId xmlns:a16="http://schemas.microsoft.com/office/drawing/2014/main" id="{4BD0E862-B3E2-4517-BE57-A02DD6DE89E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8" name="Picture 389" descr="http://www.jadecor.de/images/spacer.gif">
          <a:extLst>
            <a:ext uri="{FF2B5EF4-FFF2-40B4-BE49-F238E27FC236}">
              <a16:creationId xmlns:a16="http://schemas.microsoft.com/office/drawing/2014/main" id="{039594A6-EDEF-4149-99C5-2A9C3F3D9E9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16</xdr:row>
      <xdr:rowOff>0</xdr:rowOff>
    </xdr:from>
    <xdr:to>
      <xdr:col>6</xdr:col>
      <xdr:colOff>9525</xdr:colOff>
      <xdr:row>16</xdr:row>
      <xdr:rowOff>0</xdr:rowOff>
    </xdr:to>
    <xdr:pic>
      <xdr:nvPicPr>
        <xdr:cNvPr id="159" name="Picture 390" descr="http://www.jadecor.de/images/spacer.gif">
          <a:extLst>
            <a:ext uri="{FF2B5EF4-FFF2-40B4-BE49-F238E27FC236}">
              <a16:creationId xmlns:a16="http://schemas.microsoft.com/office/drawing/2014/main" id="{BCCD55B1-D259-4917-A6A4-2F20AD9215B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3190875"/>
          <a:ext cx="9525" cy="0"/>
        </a:xfrm>
        <a:prstGeom prst="rect">
          <a:avLst/>
        </a:prstGeom>
        <a:noFill/>
        <a:ln w="9525">
          <a:noFill/>
          <a:miter lim="800000"/>
          <a:headEnd/>
          <a:tailEnd/>
        </a:ln>
      </xdr:spPr>
    </xdr:pic>
    <xdr:clientData/>
  </xdr:twoCellAnchor>
  <xdr:twoCellAnchor>
    <xdr:from>
      <xdr:col>6</xdr:col>
      <xdr:colOff>0</xdr:colOff>
      <xdr:row>63</xdr:row>
      <xdr:rowOff>0</xdr:rowOff>
    </xdr:from>
    <xdr:to>
      <xdr:col>6</xdr:col>
      <xdr:colOff>9525</xdr:colOff>
      <xdr:row>63</xdr:row>
      <xdr:rowOff>0</xdr:rowOff>
    </xdr:to>
    <xdr:pic>
      <xdr:nvPicPr>
        <xdr:cNvPr id="160" name="Picture 448" descr="http://www.jadecor.de/images/spacer.gif">
          <a:extLst>
            <a:ext uri="{FF2B5EF4-FFF2-40B4-BE49-F238E27FC236}">
              <a16:creationId xmlns:a16="http://schemas.microsoft.com/office/drawing/2014/main" id="{28337E9F-5265-4449-B879-E74D8C698CC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1029950"/>
          <a:ext cx="9525" cy="0"/>
        </a:xfrm>
        <a:prstGeom prst="rect">
          <a:avLst/>
        </a:prstGeom>
        <a:noFill/>
        <a:ln w="9525">
          <a:noFill/>
          <a:miter lim="800000"/>
          <a:headEnd/>
          <a:tailEnd/>
        </a:ln>
      </xdr:spPr>
    </xdr:pic>
    <xdr:clientData/>
  </xdr:twoCellAnchor>
  <xdr:twoCellAnchor>
    <xdr:from>
      <xdr:col>6</xdr:col>
      <xdr:colOff>0</xdr:colOff>
      <xdr:row>63</xdr:row>
      <xdr:rowOff>0</xdr:rowOff>
    </xdr:from>
    <xdr:to>
      <xdr:col>6</xdr:col>
      <xdr:colOff>9525</xdr:colOff>
      <xdr:row>63</xdr:row>
      <xdr:rowOff>0</xdr:rowOff>
    </xdr:to>
    <xdr:pic>
      <xdr:nvPicPr>
        <xdr:cNvPr id="161" name="Picture 449" descr="http://www.jadecor.de/images/spacer.gif">
          <a:extLst>
            <a:ext uri="{FF2B5EF4-FFF2-40B4-BE49-F238E27FC236}">
              <a16:creationId xmlns:a16="http://schemas.microsoft.com/office/drawing/2014/main" id="{ABDC9EAD-2CAC-4769-BAA2-CBD8C512B4D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1029950"/>
          <a:ext cx="9525" cy="0"/>
        </a:xfrm>
        <a:prstGeom prst="rect">
          <a:avLst/>
        </a:prstGeom>
        <a:noFill/>
        <a:ln w="9525">
          <a:noFill/>
          <a:miter lim="800000"/>
          <a:headEnd/>
          <a:tailEnd/>
        </a:ln>
      </xdr:spPr>
    </xdr:pic>
    <xdr:clientData/>
  </xdr:twoCellAnchor>
  <xdr:twoCellAnchor>
    <xdr:from>
      <xdr:col>6</xdr:col>
      <xdr:colOff>0</xdr:colOff>
      <xdr:row>70</xdr:row>
      <xdr:rowOff>0</xdr:rowOff>
    </xdr:from>
    <xdr:to>
      <xdr:col>6</xdr:col>
      <xdr:colOff>9525</xdr:colOff>
      <xdr:row>70</xdr:row>
      <xdr:rowOff>0</xdr:rowOff>
    </xdr:to>
    <xdr:pic>
      <xdr:nvPicPr>
        <xdr:cNvPr id="162" name="Picture 450" descr="http://www.jadecor.de/images/spacer.gif">
          <a:extLst>
            <a:ext uri="{FF2B5EF4-FFF2-40B4-BE49-F238E27FC236}">
              <a16:creationId xmlns:a16="http://schemas.microsoft.com/office/drawing/2014/main" id="{657865A4-9458-435E-A1A6-D334A2E4EF1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163425"/>
          <a:ext cx="9525" cy="0"/>
        </a:xfrm>
        <a:prstGeom prst="rect">
          <a:avLst/>
        </a:prstGeom>
        <a:noFill/>
        <a:ln w="9525">
          <a:noFill/>
          <a:miter lim="800000"/>
          <a:headEnd/>
          <a:tailEnd/>
        </a:ln>
      </xdr:spPr>
    </xdr:pic>
    <xdr:clientData/>
  </xdr:twoCellAnchor>
  <xdr:twoCellAnchor>
    <xdr:from>
      <xdr:col>6</xdr:col>
      <xdr:colOff>0</xdr:colOff>
      <xdr:row>70</xdr:row>
      <xdr:rowOff>0</xdr:rowOff>
    </xdr:from>
    <xdr:to>
      <xdr:col>6</xdr:col>
      <xdr:colOff>9525</xdr:colOff>
      <xdr:row>70</xdr:row>
      <xdr:rowOff>0</xdr:rowOff>
    </xdr:to>
    <xdr:pic>
      <xdr:nvPicPr>
        <xdr:cNvPr id="163" name="Picture 451" descr="http://www.jadecor.de/images/spacer.gif">
          <a:extLst>
            <a:ext uri="{FF2B5EF4-FFF2-40B4-BE49-F238E27FC236}">
              <a16:creationId xmlns:a16="http://schemas.microsoft.com/office/drawing/2014/main" id="{E78FDFC1-6B8A-437E-BA12-4E3AB54C502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7528500" y="12163425"/>
          <a:ext cx="952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1</xdr:col>
      <xdr:colOff>1369695</xdr:colOff>
      <xdr:row>1</xdr:row>
      <xdr:rowOff>731520</xdr:rowOff>
    </xdr:to>
    <xdr:pic>
      <xdr:nvPicPr>
        <xdr:cNvPr id="3" name="Image 2">
          <a:extLst>
            <a:ext uri="{FF2B5EF4-FFF2-40B4-BE49-F238E27FC236}">
              <a16:creationId xmlns:a16="http://schemas.microsoft.com/office/drawing/2014/main" id="{47FFAFAC-ABEC-D5CA-38B8-B1BB13205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4650" y="161925"/>
          <a:ext cx="1341120" cy="731520"/>
        </a:xfrm>
        <a:prstGeom prst="rect">
          <a:avLst/>
        </a:prstGeom>
      </xdr:spPr>
    </xdr:pic>
    <xdr:clientData/>
  </xdr:twoCellAnchor>
  <xdr:twoCellAnchor editAs="oneCell">
    <xdr:from>
      <xdr:col>1</xdr:col>
      <xdr:colOff>28575</xdr:colOff>
      <xdr:row>2</xdr:row>
      <xdr:rowOff>9525</xdr:rowOff>
    </xdr:from>
    <xdr:to>
      <xdr:col>1</xdr:col>
      <xdr:colOff>1369695</xdr:colOff>
      <xdr:row>2</xdr:row>
      <xdr:rowOff>741045</xdr:rowOff>
    </xdr:to>
    <xdr:pic>
      <xdr:nvPicPr>
        <xdr:cNvPr id="5" name="Image 4">
          <a:extLst>
            <a:ext uri="{FF2B5EF4-FFF2-40B4-BE49-F238E27FC236}">
              <a16:creationId xmlns:a16="http://schemas.microsoft.com/office/drawing/2014/main" id="{80AB9FA0-C7C4-AE0C-F9C6-16E516C67D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14650" y="933450"/>
          <a:ext cx="1341120" cy="731520"/>
        </a:xfrm>
        <a:prstGeom prst="rect">
          <a:avLst/>
        </a:prstGeom>
      </xdr:spPr>
    </xdr:pic>
    <xdr:clientData/>
  </xdr:twoCellAnchor>
  <xdr:twoCellAnchor editAs="oneCell">
    <xdr:from>
      <xdr:col>1</xdr:col>
      <xdr:colOff>38100</xdr:colOff>
      <xdr:row>3</xdr:row>
      <xdr:rowOff>9525</xdr:rowOff>
    </xdr:from>
    <xdr:to>
      <xdr:col>1</xdr:col>
      <xdr:colOff>1379220</xdr:colOff>
      <xdr:row>3</xdr:row>
      <xdr:rowOff>741045</xdr:rowOff>
    </xdr:to>
    <xdr:pic>
      <xdr:nvPicPr>
        <xdr:cNvPr id="8" name="Image 7">
          <a:extLst>
            <a:ext uri="{FF2B5EF4-FFF2-40B4-BE49-F238E27FC236}">
              <a16:creationId xmlns:a16="http://schemas.microsoft.com/office/drawing/2014/main" id="{FECD9D1A-9FAD-540E-2AA6-02DA647E88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24175" y="1695450"/>
          <a:ext cx="1341120" cy="731520"/>
        </a:xfrm>
        <a:prstGeom prst="rect">
          <a:avLst/>
        </a:prstGeom>
      </xdr:spPr>
    </xdr:pic>
    <xdr:clientData/>
  </xdr:twoCellAnchor>
  <xdr:twoCellAnchor editAs="oneCell">
    <xdr:from>
      <xdr:col>1</xdr:col>
      <xdr:colOff>38100</xdr:colOff>
      <xdr:row>4</xdr:row>
      <xdr:rowOff>19050</xdr:rowOff>
    </xdr:from>
    <xdr:to>
      <xdr:col>1</xdr:col>
      <xdr:colOff>1379220</xdr:colOff>
      <xdr:row>4</xdr:row>
      <xdr:rowOff>750570</xdr:rowOff>
    </xdr:to>
    <xdr:pic>
      <xdr:nvPicPr>
        <xdr:cNvPr id="12" name="Image 11">
          <a:extLst>
            <a:ext uri="{FF2B5EF4-FFF2-40B4-BE49-F238E27FC236}">
              <a16:creationId xmlns:a16="http://schemas.microsoft.com/office/drawing/2014/main" id="{0B237FD6-5B8D-E35A-6483-7FB14E2A661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924175" y="2466975"/>
          <a:ext cx="1341120" cy="731520"/>
        </a:xfrm>
        <a:prstGeom prst="rect">
          <a:avLst/>
        </a:prstGeom>
      </xdr:spPr>
    </xdr:pic>
    <xdr:clientData/>
  </xdr:twoCellAnchor>
  <xdr:twoCellAnchor editAs="oneCell">
    <xdr:from>
      <xdr:col>1</xdr:col>
      <xdr:colOff>38100</xdr:colOff>
      <xdr:row>5</xdr:row>
      <xdr:rowOff>19050</xdr:rowOff>
    </xdr:from>
    <xdr:to>
      <xdr:col>1</xdr:col>
      <xdr:colOff>1379220</xdr:colOff>
      <xdr:row>5</xdr:row>
      <xdr:rowOff>750570</xdr:rowOff>
    </xdr:to>
    <xdr:pic>
      <xdr:nvPicPr>
        <xdr:cNvPr id="16" name="Image 15">
          <a:extLst>
            <a:ext uri="{FF2B5EF4-FFF2-40B4-BE49-F238E27FC236}">
              <a16:creationId xmlns:a16="http://schemas.microsoft.com/office/drawing/2014/main" id="{876927EC-E4EF-DF2E-6BAD-A3ACE75A561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924175" y="3228975"/>
          <a:ext cx="1341120" cy="731520"/>
        </a:xfrm>
        <a:prstGeom prst="rect">
          <a:avLst/>
        </a:prstGeom>
      </xdr:spPr>
    </xdr:pic>
    <xdr:clientData/>
  </xdr:twoCellAnchor>
  <xdr:twoCellAnchor editAs="oneCell">
    <xdr:from>
      <xdr:col>1</xdr:col>
      <xdr:colOff>19050</xdr:colOff>
      <xdr:row>6</xdr:row>
      <xdr:rowOff>28575</xdr:rowOff>
    </xdr:from>
    <xdr:to>
      <xdr:col>1</xdr:col>
      <xdr:colOff>1360170</xdr:colOff>
      <xdr:row>6</xdr:row>
      <xdr:rowOff>760095</xdr:rowOff>
    </xdr:to>
    <xdr:pic>
      <xdr:nvPicPr>
        <xdr:cNvPr id="20" name="Image 19">
          <a:extLst>
            <a:ext uri="{FF2B5EF4-FFF2-40B4-BE49-F238E27FC236}">
              <a16:creationId xmlns:a16="http://schemas.microsoft.com/office/drawing/2014/main" id="{78D63892-5A1E-4299-74DD-6D43472F191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905125" y="4000500"/>
          <a:ext cx="1341120" cy="731520"/>
        </a:xfrm>
        <a:prstGeom prst="rect">
          <a:avLst/>
        </a:prstGeom>
      </xdr:spPr>
    </xdr:pic>
    <xdr:clientData/>
  </xdr:twoCellAnchor>
  <xdr:twoCellAnchor editAs="oneCell">
    <xdr:from>
      <xdr:col>1</xdr:col>
      <xdr:colOff>28575</xdr:colOff>
      <xdr:row>8</xdr:row>
      <xdr:rowOff>28575</xdr:rowOff>
    </xdr:from>
    <xdr:to>
      <xdr:col>1</xdr:col>
      <xdr:colOff>1369695</xdr:colOff>
      <xdr:row>8</xdr:row>
      <xdr:rowOff>760095</xdr:rowOff>
    </xdr:to>
    <xdr:pic>
      <xdr:nvPicPr>
        <xdr:cNvPr id="22" name="Image 21">
          <a:extLst>
            <a:ext uri="{FF2B5EF4-FFF2-40B4-BE49-F238E27FC236}">
              <a16:creationId xmlns:a16="http://schemas.microsoft.com/office/drawing/2014/main" id="{81B2D756-1F3F-7C33-1721-BE3744878F1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914650" y="5524500"/>
          <a:ext cx="1341120" cy="731520"/>
        </a:xfrm>
        <a:prstGeom prst="rect">
          <a:avLst/>
        </a:prstGeom>
      </xdr:spPr>
    </xdr:pic>
    <xdr:clientData/>
  </xdr:twoCellAnchor>
  <xdr:twoCellAnchor editAs="oneCell">
    <xdr:from>
      <xdr:col>1</xdr:col>
      <xdr:colOff>19050</xdr:colOff>
      <xdr:row>9</xdr:row>
      <xdr:rowOff>28575</xdr:rowOff>
    </xdr:from>
    <xdr:to>
      <xdr:col>1</xdr:col>
      <xdr:colOff>1360170</xdr:colOff>
      <xdr:row>9</xdr:row>
      <xdr:rowOff>760095</xdr:rowOff>
    </xdr:to>
    <xdr:pic>
      <xdr:nvPicPr>
        <xdr:cNvPr id="26" name="Image 25">
          <a:extLst>
            <a:ext uri="{FF2B5EF4-FFF2-40B4-BE49-F238E27FC236}">
              <a16:creationId xmlns:a16="http://schemas.microsoft.com/office/drawing/2014/main" id="{ADB10EFC-4842-26CD-A203-17E1A0033C6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905125" y="6286500"/>
          <a:ext cx="1341120" cy="731520"/>
        </a:xfrm>
        <a:prstGeom prst="rect">
          <a:avLst/>
        </a:prstGeom>
      </xdr:spPr>
    </xdr:pic>
    <xdr:clientData/>
  </xdr:twoCellAnchor>
  <xdr:twoCellAnchor editAs="oneCell">
    <xdr:from>
      <xdr:col>1</xdr:col>
      <xdr:colOff>28575</xdr:colOff>
      <xdr:row>10</xdr:row>
      <xdr:rowOff>19050</xdr:rowOff>
    </xdr:from>
    <xdr:to>
      <xdr:col>1</xdr:col>
      <xdr:colOff>1369695</xdr:colOff>
      <xdr:row>10</xdr:row>
      <xdr:rowOff>750570</xdr:rowOff>
    </xdr:to>
    <xdr:pic>
      <xdr:nvPicPr>
        <xdr:cNvPr id="30" name="Image 29">
          <a:extLst>
            <a:ext uri="{FF2B5EF4-FFF2-40B4-BE49-F238E27FC236}">
              <a16:creationId xmlns:a16="http://schemas.microsoft.com/office/drawing/2014/main" id="{B555EB48-6F1C-B2EB-5385-6BD0FEDCF3E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914650" y="7038975"/>
          <a:ext cx="1341120" cy="731520"/>
        </a:xfrm>
        <a:prstGeom prst="rect">
          <a:avLst/>
        </a:prstGeom>
      </xdr:spPr>
    </xdr:pic>
    <xdr:clientData/>
  </xdr:twoCellAnchor>
  <xdr:twoCellAnchor editAs="oneCell">
    <xdr:from>
      <xdr:col>1</xdr:col>
      <xdr:colOff>28575</xdr:colOff>
      <xdr:row>12</xdr:row>
      <xdr:rowOff>19050</xdr:rowOff>
    </xdr:from>
    <xdr:to>
      <xdr:col>1</xdr:col>
      <xdr:colOff>1369695</xdr:colOff>
      <xdr:row>12</xdr:row>
      <xdr:rowOff>750570</xdr:rowOff>
    </xdr:to>
    <xdr:pic>
      <xdr:nvPicPr>
        <xdr:cNvPr id="34" name="Image 33">
          <a:extLst>
            <a:ext uri="{FF2B5EF4-FFF2-40B4-BE49-F238E27FC236}">
              <a16:creationId xmlns:a16="http://schemas.microsoft.com/office/drawing/2014/main" id="{CD0234B6-F181-1FAA-8040-ACF33E56447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914650" y="8562975"/>
          <a:ext cx="1341120" cy="731520"/>
        </a:xfrm>
        <a:prstGeom prst="rect">
          <a:avLst/>
        </a:prstGeom>
      </xdr:spPr>
    </xdr:pic>
    <xdr:clientData/>
  </xdr:twoCellAnchor>
  <xdr:twoCellAnchor editAs="oneCell">
    <xdr:from>
      <xdr:col>1</xdr:col>
      <xdr:colOff>28575</xdr:colOff>
      <xdr:row>11</xdr:row>
      <xdr:rowOff>28575</xdr:rowOff>
    </xdr:from>
    <xdr:to>
      <xdr:col>1</xdr:col>
      <xdr:colOff>1369695</xdr:colOff>
      <xdr:row>11</xdr:row>
      <xdr:rowOff>760095</xdr:rowOff>
    </xdr:to>
    <xdr:pic>
      <xdr:nvPicPr>
        <xdr:cNvPr id="38" name="Image 37">
          <a:extLst>
            <a:ext uri="{FF2B5EF4-FFF2-40B4-BE49-F238E27FC236}">
              <a16:creationId xmlns:a16="http://schemas.microsoft.com/office/drawing/2014/main" id="{125655C9-24BC-670C-1B90-95C7637B533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914650" y="7810500"/>
          <a:ext cx="1341120" cy="731520"/>
        </a:xfrm>
        <a:prstGeom prst="rect">
          <a:avLst/>
        </a:prstGeom>
      </xdr:spPr>
    </xdr:pic>
    <xdr:clientData/>
  </xdr:twoCellAnchor>
  <xdr:twoCellAnchor editAs="oneCell">
    <xdr:from>
      <xdr:col>1</xdr:col>
      <xdr:colOff>19050</xdr:colOff>
      <xdr:row>13</xdr:row>
      <xdr:rowOff>28575</xdr:rowOff>
    </xdr:from>
    <xdr:to>
      <xdr:col>1</xdr:col>
      <xdr:colOff>1360170</xdr:colOff>
      <xdr:row>13</xdr:row>
      <xdr:rowOff>760095</xdr:rowOff>
    </xdr:to>
    <xdr:pic>
      <xdr:nvPicPr>
        <xdr:cNvPr id="42" name="Image 41">
          <a:extLst>
            <a:ext uri="{FF2B5EF4-FFF2-40B4-BE49-F238E27FC236}">
              <a16:creationId xmlns:a16="http://schemas.microsoft.com/office/drawing/2014/main" id="{36DA5CE5-48D9-C457-A2DE-4EAE9CF7E35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905125" y="9334500"/>
          <a:ext cx="1341120" cy="731520"/>
        </a:xfrm>
        <a:prstGeom prst="rect">
          <a:avLst/>
        </a:prstGeom>
      </xdr:spPr>
    </xdr:pic>
    <xdr:clientData/>
  </xdr:twoCellAnchor>
  <xdr:twoCellAnchor editAs="oneCell">
    <xdr:from>
      <xdr:col>1</xdr:col>
      <xdr:colOff>28575</xdr:colOff>
      <xdr:row>14</xdr:row>
      <xdr:rowOff>19050</xdr:rowOff>
    </xdr:from>
    <xdr:to>
      <xdr:col>1</xdr:col>
      <xdr:colOff>1369695</xdr:colOff>
      <xdr:row>14</xdr:row>
      <xdr:rowOff>750570</xdr:rowOff>
    </xdr:to>
    <xdr:pic>
      <xdr:nvPicPr>
        <xdr:cNvPr id="46" name="Image 45">
          <a:extLst>
            <a:ext uri="{FF2B5EF4-FFF2-40B4-BE49-F238E27FC236}">
              <a16:creationId xmlns:a16="http://schemas.microsoft.com/office/drawing/2014/main" id="{60DE0B24-461F-3D06-1A75-E5702CD33C76}"/>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14650" y="10086975"/>
          <a:ext cx="1341120" cy="731520"/>
        </a:xfrm>
        <a:prstGeom prst="rect">
          <a:avLst/>
        </a:prstGeom>
      </xdr:spPr>
    </xdr:pic>
    <xdr:clientData/>
  </xdr:twoCellAnchor>
  <xdr:twoCellAnchor editAs="oneCell">
    <xdr:from>
      <xdr:col>1</xdr:col>
      <xdr:colOff>38100</xdr:colOff>
      <xdr:row>15</xdr:row>
      <xdr:rowOff>19050</xdr:rowOff>
    </xdr:from>
    <xdr:to>
      <xdr:col>1</xdr:col>
      <xdr:colOff>1379220</xdr:colOff>
      <xdr:row>15</xdr:row>
      <xdr:rowOff>750570</xdr:rowOff>
    </xdr:to>
    <xdr:pic>
      <xdr:nvPicPr>
        <xdr:cNvPr id="50" name="Image 49">
          <a:extLst>
            <a:ext uri="{FF2B5EF4-FFF2-40B4-BE49-F238E27FC236}">
              <a16:creationId xmlns:a16="http://schemas.microsoft.com/office/drawing/2014/main" id="{A8711D59-21AF-730C-54F3-C1FB5BE7E03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924175" y="10848975"/>
          <a:ext cx="1341120" cy="731520"/>
        </a:xfrm>
        <a:prstGeom prst="rect">
          <a:avLst/>
        </a:prstGeom>
      </xdr:spPr>
    </xdr:pic>
    <xdr:clientData/>
  </xdr:twoCellAnchor>
  <xdr:twoCellAnchor editAs="oneCell">
    <xdr:from>
      <xdr:col>1</xdr:col>
      <xdr:colOff>19050</xdr:colOff>
      <xdr:row>16</xdr:row>
      <xdr:rowOff>19050</xdr:rowOff>
    </xdr:from>
    <xdr:to>
      <xdr:col>1</xdr:col>
      <xdr:colOff>1360170</xdr:colOff>
      <xdr:row>16</xdr:row>
      <xdr:rowOff>750570</xdr:rowOff>
    </xdr:to>
    <xdr:pic>
      <xdr:nvPicPr>
        <xdr:cNvPr id="52" name="Image 51">
          <a:extLst>
            <a:ext uri="{FF2B5EF4-FFF2-40B4-BE49-F238E27FC236}">
              <a16:creationId xmlns:a16="http://schemas.microsoft.com/office/drawing/2014/main" id="{1A396011-5906-9CC6-8444-E49064E2428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05125" y="11610975"/>
          <a:ext cx="1341120" cy="731520"/>
        </a:xfrm>
        <a:prstGeom prst="rect">
          <a:avLst/>
        </a:prstGeom>
      </xdr:spPr>
    </xdr:pic>
    <xdr:clientData/>
  </xdr:twoCellAnchor>
  <xdr:twoCellAnchor editAs="oneCell">
    <xdr:from>
      <xdr:col>1</xdr:col>
      <xdr:colOff>38100</xdr:colOff>
      <xdr:row>17</xdr:row>
      <xdr:rowOff>0</xdr:rowOff>
    </xdr:from>
    <xdr:to>
      <xdr:col>1</xdr:col>
      <xdr:colOff>1379220</xdr:colOff>
      <xdr:row>17</xdr:row>
      <xdr:rowOff>731520</xdr:rowOff>
    </xdr:to>
    <xdr:pic>
      <xdr:nvPicPr>
        <xdr:cNvPr id="54" name="Image 53">
          <a:extLst>
            <a:ext uri="{FF2B5EF4-FFF2-40B4-BE49-F238E27FC236}">
              <a16:creationId xmlns:a16="http://schemas.microsoft.com/office/drawing/2014/main" id="{F82BC4B4-F4F5-C98F-1848-BCAF67918552}"/>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924175" y="12353925"/>
          <a:ext cx="1341120" cy="731520"/>
        </a:xfrm>
        <a:prstGeom prst="rect">
          <a:avLst/>
        </a:prstGeom>
      </xdr:spPr>
    </xdr:pic>
    <xdr:clientData/>
  </xdr:twoCellAnchor>
  <xdr:twoCellAnchor editAs="oneCell">
    <xdr:from>
      <xdr:col>1</xdr:col>
      <xdr:colOff>19050</xdr:colOff>
      <xdr:row>18</xdr:row>
      <xdr:rowOff>0</xdr:rowOff>
    </xdr:from>
    <xdr:to>
      <xdr:col>1</xdr:col>
      <xdr:colOff>1360170</xdr:colOff>
      <xdr:row>18</xdr:row>
      <xdr:rowOff>731520</xdr:rowOff>
    </xdr:to>
    <xdr:pic>
      <xdr:nvPicPr>
        <xdr:cNvPr id="58" name="Image 57">
          <a:extLst>
            <a:ext uri="{FF2B5EF4-FFF2-40B4-BE49-F238E27FC236}">
              <a16:creationId xmlns:a16="http://schemas.microsoft.com/office/drawing/2014/main" id="{15FA75F7-DC68-FBEB-22D2-4A793F6FEA9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905125" y="13877925"/>
          <a:ext cx="1341120" cy="731520"/>
        </a:xfrm>
        <a:prstGeom prst="rect">
          <a:avLst/>
        </a:prstGeom>
      </xdr:spPr>
    </xdr:pic>
    <xdr:clientData/>
  </xdr:twoCellAnchor>
  <xdr:twoCellAnchor editAs="oneCell">
    <xdr:from>
      <xdr:col>1</xdr:col>
      <xdr:colOff>19050</xdr:colOff>
      <xdr:row>7</xdr:row>
      <xdr:rowOff>28575</xdr:rowOff>
    </xdr:from>
    <xdr:to>
      <xdr:col>1</xdr:col>
      <xdr:colOff>1360170</xdr:colOff>
      <xdr:row>7</xdr:row>
      <xdr:rowOff>760095</xdr:rowOff>
    </xdr:to>
    <xdr:pic>
      <xdr:nvPicPr>
        <xdr:cNvPr id="60" name="Image 59">
          <a:extLst>
            <a:ext uri="{FF2B5EF4-FFF2-40B4-BE49-F238E27FC236}">
              <a16:creationId xmlns:a16="http://schemas.microsoft.com/office/drawing/2014/main" id="{5512EAF2-EA1B-0818-9F68-82DDEDA0E8A4}"/>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905125" y="4762500"/>
          <a:ext cx="1341120" cy="731520"/>
        </a:xfrm>
        <a:prstGeom prst="rect">
          <a:avLst/>
        </a:prstGeom>
      </xdr:spPr>
    </xdr:pic>
    <xdr:clientData/>
  </xdr:twoCellAnchor>
  <xdr:twoCellAnchor editAs="oneCell">
    <xdr:from>
      <xdr:col>1</xdr:col>
      <xdr:colOff>38100</xdr:colOff>
      <xdr:row>19</xdr:row>
      <xdr:rowOff>38100</xdr:rowOff>
    </xdr:from>
    <xdr:to>
      <xdr:col>1</xdr:col>
      <xdr:colOff>1379220</xdr:colOff>
      <xdr:row>20</xdr:row>
      <xdr:rowOff>7620</xdr:rowOff>
    </xdr:to>
    <xdr:pic>
      <xdr:nvPicPr>
        <xdr:cNvPr id="64" name="Image 63">
          <a:extLst>
            <a:ext uri="{FF2B5EF4-FFF2-40B4-BE49-F238E27FC236}">
              <a16:creationId xmlns:a16="http://schemas.microsoft.com/office/drawing/2014/main" id="{B3368FD7-0BF2-BE0E-F81A-A3849A3DBD4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924175" y="13916025"/>
          <a:ext cx="1341120" cy="731520"/>
        </a:xfrm>
        <a:prstGeom prst="rect">
          <a:avLst/>
        </a:prstGeom>
      </xdr:spPr>
    </xdr:pic>
    <xdr:clientData/>
  </xdr:twoCellAnchor>
  <xdr:twoCellAnchor editAs="oneCell">
    <xdr:from>
      <xdr:col>1</xdr:col>
      <xdr:colOff>28575</xdr:colOff>
      <xdr:row>20</xdr:row>
      <xdr:rowOff>38100</xdr:rowOff>
    </xdr:from>
    <xdr:to>
      <xdr:col>1</xdr:col>
      <xdr:colOff>1369695</xdr:colOff>
      <xdr:row>21</xdr:row>
      <xdr:rowOff>7620</xdr:rowOff>
    </xdr:to>
    <xdr:pic>
      <xdr:nvPicPr>
        <xdr:cNvPr id="68" name="Image 67">
          <a:extLst>
            <a:ext uri="{FF2B5EF4-FFF2-40B4-BE49-F238E27FC236}">
              <a16:creationId xmlns:a16="http://schemas.microsoft.com/office/drawing/2014/main" id="{6DC53E2B-EB41-C797-4C01-7BAB0B12478F}"/>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914650" y="14678025"/>
          <a:ext cx="1341120" cy="731520"/>
        </a:xfrm>
        <a:prstGeom prst="rect">
          <a:avLst/>
        </a:prstGeom>
      </xdr:spPr>
    </xdr:pic>
    <xdr:clientData/>
  </xdr:twoCellAnchor>
  <xdr:twoCellAnchor editAs="oneCell">
    <xdr:from>
      <xdr:col>1</xdr:col>
      <xdr:colOff>38100</xdr:colOff>
      <xdr:row>21</xdr:row>
      <xdr:rowOff>28575</xdr:rowOff>
    </xdr:from>
    <xdr:to>
      <xdr:col>1</xdr:col>
      <xdr:colOff>1379220</xdr:colOff>
      <xdr:row>21</xdr:row>
      <xdr:rowOff>760095</xdr:rowOff>
    </xdr:to>
    <xdr:pic>
      <xdr:nvPicPr>
        <xdr:cNvPr id="71" name="Image 70">
          <a:extLst>
            <a:ext uri="{FF2B5EF4-FFF2-40B4-BE49-F238E27FC236}">
              <a16:creationId xmlns:a16="http://schemas.microsoft.com/office/drawing/2014/main" id="{930105AA-659F-C171-5E5B-B97D651CA7E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924175" y="15430500"/>
          <a:ext cx="1341120" cy="731520"/>
        </a:xfrm>
        <a:prstGeom prst="rect">
          <a:avLst/>
        </a:prstGeom>
      </xdr:spPr>
    </xdr:pic>
    <xdr:clientData/>
  </xdr:twoCellAnchor>
  <xdr:twoCellAnchor editAs="oneCell">
    <xdr:from>
      <xdr:col>1</xdr:col>
      <xdr:colOff>28575</xdr:colOff>
      <xdr:row>22</xdr:row>
      <xdr:rowOff>28575</xdr:rowOff>
    </xdr:from>
    <xdr:to>
      <xdr:col>1</xdr:col>
      <xdr:colOff>1369695</xdr:colOff>
      <xdr:row>22</xdr:row>
      <xdr:rowOff>760095</xdr:rowOff>
    </xdr:to>
    <xdr:pic>
      <xdr:nvPicPr>
        <xdr:cNvPr id="74" name="Image 73">
          <a:extLst>
            <a:ext uri="{FF2B5EF4-FFF2-40B4-BE49-F238E27FC236}">
              <a16:creationId xmlns:a16="http://schemas.microsoft.com/office/drawing/2014/main" id="{E27CC441-53D7-AB57-8038-6797C6172AB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914650" y="16192500"/>
          <a:ext cx="1341120" cy="731520"/>
        </a:xfrm>
        <a:prstGeom prst="rect">
          <a:avLst/>
        </a:prstGeom>
      </xdr:spPr>
    </xdr:pic>
    <xdr:clientData/>
  </xdr:twoCellAnchor>
  <xdr:twoCellAnchor editAs="oneCell">
    <xdr:from>
      <xdr:col>1</xdr:col>
      <xdr:colOff>38100</xdr:colOff>
      <xdr:row>23</xdr:row>
      <xdr:rowOff>19050</xdr:rowOff>
    </xdr:from>
    <xdr:to>
      <xdr:col>1</xdr:col>
      <xdr:colOff>1379220</xdr:colOff>
      <xdr:row>23</xdr:row>
      <xdr:rowOff>750570</xdr:rowOff>
    </xdr:to>
    <xdr:pic>
      <xdr:nvPicPr>
        <xdr:cNvPr id="78" name="Image 77">
          <a:extLst>
            <a:ext uri="{FF2B5EF4-FFF2-40B4-BE49-F238E27FC236}">
              <a16:creationId xmlns:a16="http://schemas.microsoft.com/office/drawing/2014/main" id="{4D8F20A3-B1FC-A2AA-2974-508FE70A05F9}"/>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924175" y="16944975"/>
          <a:ext cx="1341120" cy="731520"/>
        </a:xfrm>
        <a:prstGeom prst="rect">
          <a:avLst/>
        </a:prstGeom>
      </xdr:spPr>
    </xdr:pic>
    <xdr:clientData/>
  </xdr:twoCellAnchor>
  <xdr:twoCellAnchor editAs="oneCell">
    <xdr:from>
      <xdr:col>1</xdr:col>
      <xdr:colOff>38100</xdr:colOff>
      <xdr:row>24</xdr:row>
      <xdr:rowOff>19050</xdr:rowOff>
    </xdr:from>
    <xdr:to>
      <xdr:col>1</xdr:col>
      <xdr:colOff>1379220</xdr:colOff>
      <xdr:row>24</xdr:row>
      <xdr:rowOff>750570</xdr:rowOff>
    </xdr:to>
    <xdr:pic>
      <xdr:nvPicPr>
        <xdr:cNvPr id="82" name="Image 81">
          <a:extLst>
            <a:ext uri="{FF2B5EF4-FFF2-40B4-BE49-F238E27FC236}">
              <a16:creationId xmlns:a16="http://schemas.microsoft.com/office/drawing/2014/main" id="{00B2BF50-A0F0-36BE-1A37-0BE7FC7FAD4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924175" y="17706975"/>
          <a:ext cx="1341120" cy="731520"/>
        </a:xfrm>
        <a:prstGeom prst="rect">
          <a:avLst/>
        </a:prstGeom>
      </xdr:spPr>
    </xdr:pic>
    <xdr:clientData/>
  </xdr:twoCellAnchor>
  <xdr:twoCellAnchor editAs="oneCell">
    <xdr:from>
      <xdr:col>1</xdr:col>
      <xdr:colOff>28575</xdr:colOff>
      <xdr:row>25</xdr:row>
      <xdr:rowOff>9525</xdr:rowOff>
    </xdr:from>
    <xdr:to>
      <xdr:col>1</xdr:col>
      <xdr:colOff>1369695</xdr:colOff>
      <xdr:row>25</xdr:row>
      <xdr:rowOff>741045</xdr:rowOff>
    </xdr:to>
    <xdr:pic>
      <xdr:nvPicPr>
        <xdr:cNvPr id="86" name="Image 85">
          <a:extLst>
            <a:ext uri="{FF2B5EF4-FFF2-40B4-BE49-F238E27FC236}">
              <a16:creationId xmlns:a16="http://schemas.microsoft.com/office/drawing/2014/main" id="{ED105E77-960E-2DF8-0A5E-51D3F5A77D5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914650" y="18459450"/>
          <a:ext cx="1341120" cy="731520"/>
        </a:xfrm>
        <a:prstGeom prst="rect">
          <a:avLst/>
        </a:prstGeom>
      </xdr:spPr>
    </xdr:pic>
    <xdr:clientData/>
  </xdr:twoCellAnchor>
  <xdr:twoCellAnchor editAs="oneCell">
    <xdr:from>
      <xdr:col>1</xdr:col>
      <xdr:colOff>28575</xdr:colOff>
      <xdr:row>26</xdr:row>
      <xdr:rowOff>9525</xdr:rowOff>
    </xdr:from>
    <xdr:to>
      <xdr:col>1</xdr:col>
      <xdr:colOff>1369695</xdr:colOff>
      <xdr:row>26</xdr:row>
      <xdr:rowOff>741045</xdr:rowOff>
    </xdr:to>
    <xdr:pic>
      <xdr:nvPicPr>
        <xdr:cNvPr id="90" name="Image 89">
          <a:extLst>
            <a:ext uri="{FF2B5EF4-FFF2-40B4-BE49-F238E27FC236}">
              <a16:creationId xmlns:a16="http://schemas.microsoft.com/office/drawing/2014/main" id="{434AF4C6-ACA6-FAA7-C2DF-92989886454F}"/>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2914650" y="19221450"/>
          <a:ext cx="1341120" cy="731520"/>
        </a:xfrm>
        <a:prstGeom prst="rect">
          <a:avLst/>
        </a:prstGeom>
      </xdr:spPr>
    </xdr:pic>
    <xdr:clientData/>
  </xdr:twoCellAnchor>
  <xdr:twoCellAnchor editAs="oneCell">
    <xdr:from>
      <xdr:col>1</xdr:col>
      <xdr:colOff>38100</xdr:colOff>
      <xdr:row>27</xdr:row>
      <xdr:rowOff>9525</xdr:rowOff>
    </xdr:from>
    <xdr:to>
      <xdr:col>1</xdr:col>
      <xdr:colOff>1379220</xdr:colOff>
      <xdr:row>27</xdr:row>
      <xdr:rowOff>741045</xdr:rowOff>
    </xdr:to>
    <xdr:pic>
      <xdr:nvPicPr>
        <xdr:cNvPr id="94" name="Image 93">
          <a:extLst>
            <a:ext uri="{FF2B5EF4-FFF2-40B4-BE49-F238E27FC236}">
              <a16:creationId xmlns:a16="http://schemas.microsoft.com/office/drawing/2014/main" id="{F6B3EDED-1B5C-45A2-29B6-F035C523A5AB}"/>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2924175" y="19983450"/>
          <a:ext cx="1341120" cy="731520"/>
        </a:xfrm>
        <a:prstGeom prst="rect">
          <a:avLst/>
        </a:prstGeom>
      </xdr:spPr>
    </xdr:pic>
    <xdr:clientData/>
  </xdr:twoCellAnchor>
  <xdr:twoCellAnchor editAs="oneCell">
    <xdr:from>
      <xdr:col>1</xdr:col>
      <xdr:colOff>38100</xdr:colOff>
      <xdr:row>28</xdr:row>
      <xdr:rowOff>19050</xdr:rowOff>
    </xdr:from>
    <xdr:to>
      <xdr:col>1</xdr:col>
      <xdr:colOff>1379220</xdr:colOff>
      <xdr:row>28</xdr:row>
      <xdr:rowOff>750570</xdr:rowOff>
    </xdr:to>
    <xdr:pic>
      <xdr:nvPicPr>
        <xdr:cNvPr id="96" name="Image 95">
          <a:extLst>
            <a:ext uri="{FF2B5EF4-FFF2-40B4-BE49-F238E27FC236}">
              <a16:creationId xmlns:a16="http://schemas.microsoft.com/office/drawing/2014/main" id="{9B3114CB-3A08-59B6-50B5-85EA1DCFC7A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924175" y="21516975"/>
          <a:ext cx="1341120" cy="731520"/>
        </a:xfrm>
        <a:prstGeom prst="rect">
          <a:avLst/>
        </a:prstGeom>
      </xdr:spPr>
    </xdr:pic>
    <xdr:clientData/>
  </xdr:twoCellAnchor>
  <xdr:twoCellAnchor editAs="oneCell">
    <xdr:from>
      <xdr:col>1</xdr:col>
      <xdr:colOff>38100</xdr:colOff>
      <xdr:row>29</xdr:row>
      <xdr:rowOff>28575</xdr:rowOff>
    </xdr:from>
    <xdr:to>
      <xdr:col>1</xdr:col>
      <xdr:colOff>1379220</xdr:colOff>
      <xdr:row>29</xdr:row>
      <xdr:rowOff>760095</xdr:rowOff>
    </xdr:to>
    <xdr:pic>
      <xdr:nvPicPr>
        <xdr:cNvPr id="100" name="Image 99">
          <a:extLst>
            <a:ext uri="{FF2B5EF4-FFF2-40B4-BE49-F238E27FC236}">
              <a16:creationId xmlns:a16="http://schemas.microsoft.com/office/drawing/2014/main" id="{C6399424-A9C6-2E00-9C76-3D124F66D7FF}"/>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2924175" y="22288500"/>
          <a:ext cx="1341120" cy="731520"/>
        </a:xfrm>
        <a:prstGeom prst="rect">
          <a:avLst/>
        </a:prstGeom>
      </xdr:spPr>
    </xdr:pic>
    <xdr:clientData/>
  </xdr:twoCellAnchor>
  <xdr:twoCellAnchor editAs="oneCell">
    <xdr:from>
      <xdr:col>1</xdr:col>
      <xdr:colOff>28575</xdr:colOff>
      <xdr:row>30</xdr:row>
      <xdr:rowOff>19050</xdr:rowOff>
    </xdr:from>
    <xdr:to>
      <xdr:col>1</xdr:col>
      <xdr:colOff>1369695</xdr:colOff>
      <xdr:row>30</xdr:row>
      <xdr:rowOff>750570</xdr:rowOff>
    </xdr:to>
    <xdr:pic>
      <xdr:nvPicPr>
        <xdr:cNvPr id="104" name="Image 103">
          <a:extLst>
            <a:ext uri="{FF2B5EF4-FFF2-40B4-BE49-F238E27FC236}">
              <a16:creationId xmlns:a16="http://schemas.microsoft.com/office/drawing/2014/main" id="{5D3726A2-DCE2-3D20-1DDA-24F8474B602D}"/>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914650" y="23802975"/>
          <a:ext cx="1341120" cy="731520"/>
        </a:xfrm>
        <a:prstGeom prst="rect">
          <a:avLst/>
        </a:prstGeom>
      </xdr:spPr>
    </xdr:pic>
    <xdr:clientData/>
  </xdr:twoCellAnchor>
  <xdr:twoCellAnchor editAs="oneCell">
    <xdr:from>
      <xdr:col>1</xdr:col>
      <xdr:colOff>38100</xdr:colOff>
      <xdr:row>31</xdr:row>
      <xdr:rowOff>19050</xdr:rowOff>
    </xdr:from>
    <xdr:to>
      <xdr:col>1</xdr:col>
      <xdr:colOff>1379220</xdr:colOff>
      <xdr:row>31</xdr:row>
      <xdr:rowOff>750570</xdr:rowOff>
    </xdr:to>
    <xdr:pic>
      <xdr:nvPicPr>
        <xdr:cNvPr id="108" name="Image 107">
          <a:extLst>
            <a:ext uri="{FF2B5EF4-FFF2-40B4-BE49-F238E27FC236}">
              <a16:creationId xmlns:a16="http://schemas.microsoft.com/office/drawing/2014/main" id="{AD5EB684-2B04-A197-1361-25016C7606C2}"/>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924175" y="23040975"/>
          <a:ext cx="1341120" cy="731520"/>
        </a:xfrm>
        <a:prstGeom prst="rect">
          <a:avLst/>
        </a:prstGeom>
      </xdr:spPr>
    </xdr:pic>
    <xdr:clientData/>
  </xdr:twoCellAnchor>
  <xdr:twoCellAnchor editAs="oneCell">
    <xdr:from>
      <xdr:col>1</xdr:col>
      <xdr:colOff>28575</xdr:colOff>
      <xdr:row>32</xdr:row>
      <xdr:rowOff>19050</xdr:rowOff>
    </xdr:from>
    <xdr:to>
      <xdr:col>1</xdr:col>
      <xdr:colOff>1369695</xdr:colOff>
      <xdr:row>32</xdr:row>
      <xdr:rowOff>750570</xdr:rowOff>
    </xdr:to>
    <xdr:pic>
      <xdr:nvPicPr>
        <xdr:cNvPr id="112" name="Image 111">
          <a:extLst>
            <a:ext uri="{FF2B5EF4-FFF2-40B4-BE49-F238E27FC236}">
              <a16:creationId xmlns:a16="http://schemas.microsoft.com/office/drawing/2014/main" id="{637F58D1-9E2E-FFE5-4E75-521AE4F0430E}"/>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914650" y="24564975"/>
          <a:ext cx="1341120" cy="731520"/>
        </a:xfrm>
        <a:prstGeom prst="rect">
          <a:avLst/>
        </a:prstGeom>
      </xdr:spPr>
    </xdr:pic>
    <xdr:clientData/>
  </xdr:twoCellAnchor>
  <xdr:twoCellAnchor editAs="oneCell">
    <xdr:from>
      <xdr:col>1</xdr:col>
      <xdr:colOff>38100</xdr:colOff>
      <xdr:row>33</xdr:row>
      <xdr:rowOff>28575</xdr:rowOff>
    </xdr:from>
    <xdr:to>
      <xdr:col>1</xdr:col>
      <xdr:colOff>1379220</xdr:colOff>
      <xdr:row>33</xdr:row>
      <xdr:rowOff>760095</xdr:rowOff>
    </xdr:to>
    <xdr:pic>
      <xdr:nvPicPr>
        <xdr:cNvPr id="120" name="Image 119">
          <a:extLst>
            <a:ext uri="{FF2B5EF4-FFF2-40B4-BE49-F238E27FC236}">
              <a16:creationId xmlns:a16="http://schemas.microsoft.com/office/drawing/2014/main" id="{F55DE46F-9C0B-7A84-7857-07315276E29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924175" y="25336500"/>
          <a:ext cx="1341120" cy="731520"/>
        </a:xfrm>
        <a:prstGeom prst="rect">
          <a:avLst/>
        </a:prstGeom>
      </xdr:spPr>
    </xdr:pic>
    <xdr:clientData/>
  </xdr:twoCellAnchor>
  <xdr:twoCellAnchor editAs="oneCell">
    <xdr:from>
      <xdr:col>1</xdr:col>
      <xdr:colOff>38100</xdr:colOff>
      <xdr:row>35</xdr:row>
      <xdr:rowOff>19050</xdr:rowOff>
    </xdr:from>
    <xdr:to>
      <xdr:col>1</xdr:col>
      <xdr:colOff>1379220</xdr:colOff>
      <xdr:row>35</xdr:row>
      <xdr:rowOff>750570</xdr:rowOff>
    </xdr:to>
    <xdr:pic>
      <xdr:nvPicPr>
        <xdr:cNvPr id="124" name="Image 123">
          <a:extLst>
            <a:ext uri="{FF2B5EF4-FFF2-40B4-BE49-F238E27FC236}">
              <a16:creationId xmlns:a16="http://schemas.microsoft.com/office/drawing/2014/main" id="{6FE7DC4F-FA35-9B98-C103-937B12A32013}"/>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924175" y="26850975"/>
          <a:ext cx="1341120" cy="731520"/>
        </a:xfrm>
        <a:prstGeom prst="rect">
          <a:avLst/>
        </a:prstGeom>
      </xdr:spPr>
    </xdr:pic>
    <xdr:clientData/>
  </xdr:twoCellAnchor>
  <xdr:twoCellAnchor editAs="oneCell">
    <xdr:from>
      <xdr:col>1</xdr:col>
      <xdr:colOff>28575</xdr:colOff>
      <xdr:row>34</xdr:row>
      <xdr:rowOff>28575</xdr:rowOff>
    </xdr:from>
    <xdr:to>
      <xdr:col>1</xdr:col>
      <xdr:colOff>1369695</xdr:colOff>
      <xdr:row>34</xdr:row>
      <xdr:rowOff>760095</xdr:rowOff>
    </xdr:to>
    <xdr:pic>
      <xdr:nvPicPr>
        <xdr:cNvPr id="128" name="Image 127">
          <a:extLst>
            <a:ext uri="{FF2B5EF4-FFF2-40B4-BE49-F238E27FC236}">
              <a16:creationId xmlns:a16="http://schemas.microsoft.com/office/drawing/2014/main" id="{00DB969C-0F73-FCAC-FABC-427C7B4D2811}"/>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914650" y="26098500"/>
          <a:ext cx="1341120" cy="731520"/>
        </a:xfrm>
        <a:prstGeom prst="rect">
          <a:avLst/>
        </a:prstGeom>
      </xdr:spPr>
    </xdr:pic>
    <xdr:clientData/>
  </xdr:twoCellAnchor>
  <xdr:twoCellAnchor editAs="oneCell">
    <xdr:from>
      <xdr:col>1</xdr:col>
      <xdr:colOff>47625</xdr:colOff>
      <xdr:row>36</xdr:row>
      <xdr:rowOff>19050</xdr:rowOff>
    </xdr:from>
    <xdr:to>
      <xdr:col>1</xdr:col>
      <xdr:colOff>1388745</xdr:colOff>
      <xdr:row>36</xdr:row>
      <xdr:rowOff>750570</xdr:rowOff>
    </xdr:to>
    <xdr:pic>
      <xdr:nvPicPr>
        <xdr:cNvPr id="132" name="Image 131">
          <a:extLst>
            <a:ext uri="{FF2B5EF4-FFF2-40B4-BE49-F238E27FC236}">
              <a16:creationId xmlns:a16="http://schemas.microsoft.com/office/drawing/2014/main" id="{4A039F09-F575-1678-11B5-137D7CA8504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933700" y="26850975"/>
          <a:ext cx="1341120" cy="731520"/>
        </a:xfrm>
        <a:prstGeom prst="rect">
          <a:avLst/>
        </a:prstGeom>
      </xdr:spPr>
    </xdr:pic>
    <xdr:clientData/>
  </xdr:twoCellAnchor>
  <xdr:twoCellAnchor editAs="oneCell">
    <xdr:from>
      <xdr:col>1</xdr:col>
      <xdr:colOff>38100</xdr:colOff>
      <xdr:row>37</xdr:row>
      <xdr:rowOff>9525</xdr:rowOff>
    </xdr:from>
    <xdr:to>
      <xdr:col>1</xdr:col>
      <xdr:colOff>1379220</xdr:colOff>
      <xdr:row>37</xdr:row>
      <xdr:rowOff>741045</xdr:rowOff>
    </xdr:to>
    <xdr:pic>
      <xdr:nvPicPr>
        <xdr:cNvPr id="134" name="Image 133">
          <a:extLst>
            <a:ext uri="{FF2B5EF4-FFF2-40B4-BE49-F238E27FC236}">
              <a16:creationId xmlns:a16="http://schemas.microsoft.com/office/drawing/2014/main" id="{C0A496A7-4056-DB21-3686-4BE188B440F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924175" y="27603450"/>
          <a:ext cx="1341120" cy="731520"/>
        </a:xfrm>
        <a:prstGeom prst="rect">
          <a:avLst/>
        </a:prstGeom>
      </xdr:spPr>
    </xdr:pic>
    <xdr:clientData/>
  </xdr:twoCellAnchor>
  <xdr:twoCellAnchor editAs="oneCell">
    <xdr:from>
      <xdr:col>1</xdr:col>
      <xdr:colOff>38100</xdr:colOff>
      <xdr:row>38</xdr:row>
      <xdr:rowOff>9525</xdr:rowOff>
    </xdr:from>
    <xdr:to>
      <xdr:col>1</xdr:col>
      <xdr:colOff>1379220</xdr:colOff>
      <xdr:row>38</xdr:row>
      <xdr:rowOff>741045</xdr:rowOff>
    </xdr:to>
    <xdr:pic>
      <xdr:nvPicPr>
        <xdr:cNvPr id="136" name="Image 135">
          <a:extLst>
            <a:ext uri="{FF2B5EF4-FFF2-40B4-BE49-F238E27FC236}">
              <a16:creationId xmlns:a16="http://schemas.microsoft.com/office/drawing/2014/main" id="{E5A26345-8B2A-1608-B821-6F88F6CC5603}"/>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924175" y="28365450"/>
          <a:ext cx="1341120" cy="731520"/>
        </a:xfrm>
        <a:prstGeom prst="rect">
          <a:avLst/>
        </a:prstGeom>
      </xdr:spPr>
    </xdr:pic>
    <xdr:clientData/>
  </xdr:twoCellAnchor>
  <xdr:twoCellAnchor editAs="oneCell">
    <xdr:from>
      <xdr:col>1</xdr:col>
      <xdr:colOff>47625</xdr:colOff>
      <xdr:row>39</xdr:row>
      <xdr:rowOff>0</xdr:rowOff>
    </xdr:from>
    <xdr:to>
      <xdr:col>1</xdr:col>
      <xdr:colOff>1388745</xdr:colOff>
      <xdr:row>39</xdr:row>
      <xdr:rowOff>731520</xdr:rowOff>
    </xdr:to>
    <xdr:pic>
      <xdr:nvPicPr>
        <xdr:cNvPr id="140" name="Image 139">
          <a:extLst>
            <a:ext uri="{FF2B5EF4-FFF2-40B4-BE49-F238E27FC236}">
              <a16:creationId xmlns:a16="http://schemas.microsoft.com/office/drawing/2014/main" id="{59BDBA17-EB5F-32F7-E9B3-7BAB7CFA9758}"/>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933700" y="29117925"/>
          <a:ext cx="1341120" cy="731520"/>
        </a:xfrm>
        <a:prstGeom prst="rect">
          <a:avLst/>
        </a:prstGeom>
      </xdr:spPr>
    </xdr:pic>
    <xdr:clientData/>
  </xdr:twoCellAnchor>
  <xdr:twoCellAnchor editAs="oneCell">
    <xdr:from>
      <xdr:col>1</xdr:col>
      <xdr:colOff>47625</xdr:colOff>
      <xdr:row>40</xdr:row>
      <xdr:rowOff>0</xdr:rowOff>
    </xdr:from>
    <xdr:to>
      <xdr:col>1</xdr:col>
      <xdr:colOff>1388745</xdr:colOff>
      <xdr:row>40</xdr:row>
      <xdr:rowOff>731520</xdr:rowOff>
    </xdr:to>
    <xdr:pic>
      <xdr:nvPicPr>
        <xdr:cNvPr id="144" name="Image 143">
          <a:extLst>
            <a:ext uri="{FF2B5EF4-FFF2-40B4-BE49-F238E27FC236}">
              <a16:creationId xmlns:a16="http://schemas.microsoft.com/office/drawing/2014/main" id="{E022ED74-3289-7C32-1BFA-FB6C47BAA55B}"/>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933700" y="29879925"/>
          <a:ext cx="1341120" cy="731520"/>
        </a:xfrm>
        <a:prstGeom prst="rect">
          <a:avLst/>
        </a:prstGeom>
      </xdr:spPr>
    </xdr:pic>
    <xdr:clientData/>
  </xdr:twoCellAnchor>
  <xdr:twoCellAnchor editAs="oneCell">
    <xdr:from>
      <xdr:col>1</xdr:col>
      <xdr:colOff>28575</xdr:colOff>
      <xdr:row>41</xdr:row>
      <xdr:rowOff>0</xdr:rowOff>
    </xdr:from>
    <xdr:to>
      <xdr:col>1</xdr:col>
      <xdr:colOff>1369695</xdr:colOff>
      <xdr:row>41</xdr:row>
      <xdr:rowOff>731520</xdr:rowOff>
    </xdr:to>
    <xdr:pic>
      <xdr:nvPicPr>
        <xdr:cNvPr id="148" name="Image 147">
          <a:extLst>
            <a:ext uri="{FF2B5EF4-FFF2-40B4-BE49-F238E27FC236}">
              <a16:creationId xmlns:a16="http://schemas.microsoft.com/office/drawing/2014/main" id="{8543B757-6809-502E-0186-34FB88E0AD9B}"/>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2914650" y="30641925"/>
          <a:ext cx="1341120" cy="731520"/>
        </a:xfrm>
        <a:prstGeom prst="rect">
          <a:avLst/>
        </a:prstGeom>
      </xdr:spPr>
    </xdr:pic>
    <xdr:clientData/>
  </xdr:twoCellAnchor>
  <xdr:twoCellAnchor editAs="oneCell">
    <xdr:from>
      <xdr:col>1</xdr:col>
      <xdr:colOff>28575</xdr:colOff>
      <xdr:row>42</xdr:row>
      <xdr:rowOff>0</xdr:rowOff>
    </xdr:from>
    <xdr:to>
      <xdr:col>1</xdr:col>
      <xdr:colOff>1369695</xdr:colOff>
      <xdr:row>42</xdr:row>
      <xdr:rowOff>731520</xdr:rowOff>
    </xdr:to>
    <xdr:pic>
      <xdr:nvPicPr>
        <xdr:cNvPr id="152" name="Image 151">
          <a:extLst>
            <a:ext uri="{FF2B5EF4-FFF2-40B4-BE49-F238E27FC236}">
              <a16:creationId xmlns:a16="http://schemas.microsoft.com/office/drawing/2014/main" id="{E5217E77-35D2-4114-E5FC-C9961F4DBDC1}"/>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914650" y="31403925"/>
          <a:ext cx="1341120" cy="731520"/>
        </a:xfrm>
        <a:prstGeom prst="rect">
          <a:avLst/>
        </a:prstGeom>
      </xdr:spPr>
    </xdr:pic>
    <xdr:clientData/>
  </xdr:twoCellAnchor>
  <xdr:twoCellAnchor editAs="oneCell">
    <xdr:from>
      <xdr:col>1</xdr:col>
      <xdr:colOff>28575</xdr:colOff>
      <xdr:row>43</xdr:row>
      <xdr:rowOff>9525</xdr:rowOff>
    </xdr:from>
    <xdr:to>
      <xdr:col>1</xdr:col>
      <xdr:colOff>1369695</xdr:colOff>
      <xdr:row>43</xdr:row>
      <xdr:rowOff>741045</xdr:rowOff>
    </xdr:to>
    <xdr:pic>
      <xdr:nvPicPr>
        <xdr:cNvPr id="157" name="Image 156">
          <a:extLst>
            <a:ext uri="{FF2B5EF4-FFF2-40B4-BE49-F238E27FC236}">
              <a16:creationId xmlns:a16="http://schemas.microsoft.com/office/drawing/2014/main" id="{DB37F2CA-1E58-D04D-981B-5C736A705DD2}"/>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2914650" y="32175450"/>
          <a:ext cx="1341120" cy="731520"/>
        </a:xfrm>
        <a:prstGeom prst="rect">
          <a:avLst/>
        </a:prstGeom>
      </xdr:spPr>
    </xdr:pic>
    <xdr:clientData/>
  </xdr:twoCellAnchor>
  <xdr:twoCellAnchor editAs="oneCell">
    <xdr:from>
      <xdr:col>1</xdr:col>
      <xdr:colOff>38100</xdr:colOff>
      <xdr:row>44</xdr:row>
      <xdr:rowOff>9525</xdr:rowOff>
    </xdr:from>
    <xdr:to>
      <xdr:col>1</xdr:col>
      <xdr:colOff>1379220</xdr:colOff>
      <xdr:row>44</xdr:row>
      <xdr:rowOff>741045</xdr:rowOff>
    </xdr:to>
    <xdr:pic>
      <xdr:nvPicPr>
        <xdr:cNvPr id="159" name="Image 158">
          <a:extLst>
            <a:ext uri="{FF2B5EF4-FFF2-40B4-BE49-F238E27FC236}">
              <a16:creationId xmlns:a16="http://schemas.microsoft.com/office/drawing/2014/main" id="{6CD22128-DB2E-949C-4C70-5CEA3BDA6A5D}"/>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924175" y="32937450"/>
          <a:ext cx="1341120" cy="731520"/>
        </a:xfrm>
        <a:prstGeom prst="rect">
          <a:avLst/>
        </a:prstGeom>
      </xdr:spPr>
    </xdr:pic>
    <xdr:clientData/>
  </xdr:twoCellAnchor>
  <xdr:twoCellAnchor editAs="oneCell">
    <xdr:from>
      <xdr:col>1</xdr:col>
      <xdr:colOff>38100</xdr:colOff>
      <xdr:row>45</xdr:row>
      <xdr:rowOff>9525</xdr:rowOff>
    </xdr:from>
    <xdr:to>
      <xdr:col>1</xdr:col>
      <xdr:colOff>1379220</xdr:colOff>
      <xdr:row>45</xdr:row>
      <xdr:rowOff>741045</xdr:rowOff>
    </xdr:to>
    <xdr:pic>
      <xdr:nvPicPr>
        <xdr:cNvPr id="161" name="Image 160">
          <a:extLst>
            <a:ext uri="{FF2B5EF4-FFF2-40B4-BE49-F238E27FC236}">
              <a16:creationId xmlns:a16="http://schemas.microsoft.com/office/drawing/2014/main" id="{4DC79BA4-1E37-9833-8581-17CBA206894B}"/>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2924175" y="33699450"/>
          <a:ext cx="1341120" cy="731520"/>
        </a:xfrm>
        <a:prstGeom prst="rect">
          <a:avLst/>
        </a:prstGeom>
      </xdr:spPr>
    </xdr:pic>
    <xdr:clientData/>
  </xdr:twoCellAnchor>
  <xdr:twoCellAnchor editAs="oneCell">
    <xdr:from>
      <xdr:col>1</xdr:col>
      <xdr:colOff>38100</xdr:colOff>
      <xdr:row>46</xdr:row>
      <xdr:rowOff>9525</xdr:rowOff>
    </xdr:from>
    <xdr:to>
      <xdr:col>1</xdr:col>
      <xdr:colOff>1379220</xdr:colOff>
      <xdr:row>46</xdr:row>
      <xdr:rowOff>741045</xdr:rowOff>
    </xdr:to>
    <xdr:pic>
      <xdr:nvPicPr>
        <xdr:cNvPr id="163" name="Image 162">
          <a:extLst>
            <a:ext uri="{FF2B5EF4-FFF2-40B4-BE49-F238E27FC236}">
              <a16:creationId xmlns:a16="http://schemas.microsoft.com/office/drawing/2014/main" id="{275977F8-0A25-5B13-24C6-BE218311B067}"/>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924175" y="34461450"/>
          <a:ext cx="1341120" cy="731520"/>
        </a:xfrm>
        <a:prstGeom prst="rect">
          <a:avLst/>
        </a:prstGeom>
      </xdr:spPr>
    </xdr:pic>
    <xdr:clientData/>
  </xdr:twoCellAnchor>
  <xdr:twoCellAnchor editAs="oneCell">
    <xdr:from>
      <xdr:col>1</xdr:col>
      <xdr:colOff>38100</xdr:colOff>
      <xdr:row>47</xdr:row>
      <xdr:rowOff>19050</xdr:rowOff>
    </xdr:from>
    <xdr:to>
      <xdr:col>1</xdr:col>
      <xdr:colOff>1379220</xdr:colOff>
      <xdr:row>47</xdr:row>
      <xdr:rowOff>750570</xdr:rowOff>
    </xdr:to>
    <xdr:pic>
      <xdr:nvPicPr>
        <xdr:cNvPr id="165" name="Image 164">
          <a:extLst>
            <a:ext uri="{FF2B5EF4-FFF2-40B4-BE49-F238E27FC236}">
              <a16:creationId xmlns:a16="http://schemas.microsoft.com/office/drawing/2014/main" id="{988CA918-8E6B-2EFD-1654-2B8489AF0CF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924175" y="35232975"/>
          <a:ext cx="1341120" cy="731520"/>
        </a:xfrm>
        <a:prstGeom prst="rect">
          <a:avLst/>
        </a:prstGeom>
      </xdr:spPr>
    </xdr:pic>
    <xdr:clientData/>
  </xdr:twoCellAnchor>
  <xdr:twoCellAnchor editAs="oneCell">
    <xdr:from>
      <xdr:col>1</xdr:col>
      <xdr:colOff>38100</xdr:colOff>
      <xdr:row>48</xdr:row>
      <xdr:rowOff>9525</xdr:rowOff>
    </xdr:from>
    <xdr:to>
      <xdr:col>1</xdr:col>
      <xdr:colOff>1379220</xdr:colOff>
      <xdr:row>48</xdr:row>
      <xdr:rowOff>741045</xdr:rowOff>
    </xdr:to>
    <xdr:pic>
      <xdr:nvPicPr>
        <xdr:cNvPr id="167" name="Image 166">
          <a:extLst>
            <a:ext uri="{FF2B5EF4-FFF2-40B4-BE49-F238E27FC236}">
              <a16:creationId xmlns:a16="http://schemas.microsoft.com/office/drawing/2014/main" id="{BDE58AE8-56D6-EFA0-3345-7CC6ED0FC547}"/>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2924175" y="35985450"/>
          <a:ext cx="1341120" cy="731520"/>
        </a:xfrm>
        <a:prstGeom prst="rect">
          <a:avLst/>
        </a:prstGeom>
      </xdr:spPr>
    </xdr:pic>
    <xdr:clientData/>
  </xdr:twoCellAnchor>
  <xdr:twoCellAnchor editAs="oneCell">
    <xdr:from>
      <xdr:col>1</xdr:col>
      <xdr:colOff>38100</xdr:colOff>
      <xdr:row>49</xdr:row>
      <xdr:rowOff>9525</xdr:rowOff>
    </xdr:from>
    <xdr:to>
      <xdr:col>1</xdr:col>
      <xdr:colOff>1379220</xdr:colOff>
      <xdr:row>49</xdr:row>
      <xdr:rowOff>741045</xdr:rowOff>
    </xdr:to>
    <xdr:pic>
      <xdr:nvPicPr>
        <xdr:cNvPr id="169" name="Image 168">
          <a:extLst>
            <a:ext uri="{FF2B5EF4-FFF2-40B4-BE49-F238E27FC236}">
              <a16:creationId xmlns:a16="http://schemas.microsoft.com/office/drawing/2014/main" id="{4B3838CA-8B30-C41A-D7E3-1F09E2694458}"/>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2924175" y="36747450"/>
          <a:ext cx="1341120" cy="731520"/>
        </a:xfrm>
        <a:prstGeom prst="rect">
          <a:avLst/>
        </a:prstGeom>
      </xdr:spPr>
    </xdr:pic>
    <xdr:clientData/>
  </xdr:twoCellAnchor>
  <xdr:twoCellAnchor editAs="oneCell">
    <xdr:from>
      <xdr:col>1</xdr:col>
      <xdr:colOff>28575</xdr:colOff>
      <xdr:row>50</xdr:row>
      <xdr:rowOff>9525</xdr:rowOff>
    </xdr:from>
    <xdr:to>
      <xdr:col>1</xdr:col>
      <xdr:colOff>1369695</xdr:colOff>
      <xdr:row>50</xdr:row>
      <xdr:rowOff>741045</xdr:rowOff>
    </xdr:to>
    <xdr:pic>
      <xdr:nvPicPr>
        <xdr:cNvPr id="171" name="Image 170">
          <a:extLst>
            <a:ext uri="{FF2B5EF4-FFF2-40B4-BE49-F238E27FC236}">
              <a16:creationId xmlns:a16="http://schemas.microsoft.com/office/drawing/2014/main" id="{8E7C4020-200A-B9A9-C912-013EB68BDE9F}"/>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2914650" y="37509450"/>
          <a:ext cx="1341120" cy="731520"/>
        </a:xfrm>
        <a:prstGeom prst="rect">
          <a:avLst/>
        </a:prstGeom>
      </xdr:spPr>
    </xdr:pic>
    <xdr:clientData/>
  </xdr:twoCellAnchor>
  <xdr:twoCellAnchor editAs="oneCell">
    <xdr:from>
      <xdr:col>1</xdr:col>
      <xdr:colOff>38100</xdr:colOff>
      <xdr:row>51</xdr:row>
      <xdr:rowOff>0</xdr:rowOff>
    </xdr:from>
    <xdr:to>
      <xdr:col>1</xdr:col>
      <xdr:colOff>1379220</xdr:colOff>
      <xdr:row>51</xdr:row>
      <xdr:rowOff>731520</xdr:rowOff>
    </xdr:to>
    <xdr:pic>
      <xdr:nvPicPr>
        <xdr:cNvPr id="173" name="Image 172">
          <a:extLst>
            <a:ext uri="{FF2B5EF4-FFF2-40B4-BE49-F238E27FC236}">
              <a16:creationId xmlns:a16="http://schemas.microsoft.com/office/drawing/2014/main" id="{9B8877D1-3210-1D7F-5BE0-6645793E86C1}"/>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2924175" y="38261925"/>
          <a:ext cx="1341120" cy="731520"/>
        </a:xfrm>
        <a:prstGeom prst="rect">
          <a:avLst/>
        </a:prstGeom>
      </xdr:spPr>
    </xdr:pic>
    <xdr:clientData/>
  </xdr:twoCellAnchor>
  <xdr:twoCellAnchor editAs="oneCell">
    <xdr:from>
      <xdr:col>1</xdr:col>
      <xdr:colOff>19050</xdr:colOff>
      <xdr:row>52</xdr:row>
      <xdr:rowOff>38100</xdr:rowOff>
    </xdr:from>
    <xdr:to>
      <xdr:col>1</xdr:col>
      <xdr:colOff>1360170</xdr:colOff>
      <xdr:row>53</xdr:row>
      <xdr:rowOff>7620</xdr:rowOff>
    </xdr:to>
    <xdr:pic>
      <xdr:nvPicPr>
        <xdr:cNvPr id="4" name="Image 3">
          <a:extLst>
            <a:ext uri="{FF2B5EF4-FFF2-40B4-BE49-F238E27FC236}">
              <a16:creationId xmlns:a16="http://schemas.microsoft.com/office/drawing/2014/main" id="{68689677-4889-3786-2C40-832F3E53ABEC}"/>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2905125" y="39062025"/>
          <a:ext cx="1341120" cy="731520"/>
        </a:xfrm>
        <a:prstGeom prst="rect">
          <a:avLst/>
        </a:prstGeom>
      </xdr:spPr>
    </xdr:pic>
    <xdr:clientData/>
  </xdr:twoCellAnchor>
  <xdr:twoCellAnchor editAs="oneCell">
    <xdr:from>
      <xdr:col>1</xdr:col>
      <xdr:colOff>0</xdr:colOff>
      <xdr:row>53</xdr:row>
      <xdr:rowOff>0</xdr:rowOff>
    </xdr:from>
    <xdr:to>
      <xdr:col>1</xdr:col>
      <xdr:colOff>1341120</xdr:colOff>
      <xdr:row>53</xdr:row>
      <xdr:rowOff>731520</xdr:rowOff>
    </xdr:to>
    <xdr:pic>
      <xdr:nvPicPr>
        <xdr:cNvPr id="7" name="Image 6">
          <a:extLst>
            <a:ext uri="{FF2B5EF4-FFF2-40B4-BE49-F238E27FC236}">
              <a16:creationId xmlns:a16="http://schemas.microsoft.com/office/drawing/2014/main" id="{403F19EE-3480-A27B-1F91-B3F8D43E259C}"/>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2886075" y="39785925"/>
          <a:ext cx="1341120" cy="731520"/>
        </a:xfrm>
        <a:prstGeom prst="rect">
          <a:avLst/>
        </a:prstGeom>
      </xdr:spPr>
    </xdr:pic>
    <xdr:clientData/>
  </xdr:twoCellAnchor>
  <xdr:twoCellAnchor editAs="oneCell">
    <xdr:from>
      <xdr:col>1</xdr:col>
      <xdr:colOff>0</xdr:colOff>
      <xdr:row>58</xdr:row>
      <xdr:rowOff>0</xdr:rowOff>
    </xdr:from>
    <xdr:to>
      <xdr:col>1</xdr:col>
      <xdr:colOff>1341120</xdr:colOff>
      <xdr:row>58</xdr:row>
      <xdr:rowOff>731520</xdr:rowOff>
    </xdr:to>
    <xdr:pic>
      <xdr:nvPicPr>
        <xdr:cNvPr id="15" name="Image 14">
          <a:extLst>
            <a:ext uri="{FF2B5EF4-FFF2-40B4-BE49-F238E27FC236}">
              <a16:creationId xmlns:a16="http://schemas.microsoft.com/office/drawing/2014/main" id="{1D1AE034-CD9E-ED44-C0A8-FF167B004A84}"/>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2886075" y="42071925"/>
          <a:ext cx="1341120" cy="731520"/>
        </a:xfrm>
        <a:prstGeom prst="rect">
          <a:avLst/>
        </a:prstGeom>
      </xdr:spPr>
    </xdr:pic>
    <xdr:clientData/>
  </xdr:twoCellAnchor>
  <xdr:twoCellAnchor editAs="oneCell">
    <xdr:from>
      <xdr:col>1</xdr:col>
      <xdr:colOff>0</xdr:colOff>
      <xdr:row>59</xdr:row>
      <xdr:rowOff>0</xdr:rowOff>
    </xdr:from>
    <xdr:to>
      <xdr:col>1</xdr:col>
      <xdr:colOff>1341120</xdr:colOff>
      <xdr:row>59</xdr:row>
      <xdr:rowOff>731520</xdr:rowOff>
    </xdr:to>
    <xdr:pic>
      <xdr:nvPicPr>
        <xdr:cNvPr id="18" name="Image 17">
          <a:extLst>
            <a:ext uri="{FF2B5EF4-FFF2-40B4-BE49-F238E27FC236}">
              <a16:creationId xmlns:a16="http://schemas.microsoft.com/office/drawing/2014/main" id="{FF41761D-77C7-0EEA-A187-FCA8ED862DB1}"/>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2886075" y="42833925"/>
          <a:ext cx="1341120" cy="731520"/>
        </a:xfrm>
        <a:prstGeom prst="rect">
          <a:avLst/>
        </a:prstGeom>
      </xdr:spPr>
    </xdr:pic>
    <xdr:clientData/>
  </xdr:twoCellAnchor>
  <xdr:twoCellAnchor editAs="oneCell">
    <xdr:from>
      <xdr:col>1</xdr:col>
      <xdr:colOff>0</xdr:colOff>
      <xdr:row>60</xdr:row>
      <xdr:rowOff>0</xdr:rowOff>
    </xdr:from>
    <xdr:to>
      <xdr:col>1</xdr:col>
      <xdr:colOff>1341120</xdr:colOff>
      <xdr:row>60</xdr:row>
      <xdr:rowOff>731520</xdr:rowOff>
    </xdr:to>
    <xdr:pic>
      <xdr:nvPicPr>
        <xdr:cNvPr id="21" name="Image 20">
          <a:extLst>
            <a:ext uri="{FF2B5EF4-FFF2-40B4-BE49-F238E27FC236}">
              <a16:creationId xmlns:a16="http://schemas.microsoft.com/office/drawing/2014/main" id="{7641A6F2-A463-A804-8CA0-348007E1AF9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886075" y="43595925"/>
          <a:ext cx="1341120" cy="731520"/>
        </a:xfrm>
        <a:prstGeom prst="rect">
          <a:avLst/>
        </a:prstGeom>
      </xdr:spPr>
    </xdr:pic>
    <xdr:clientData/>
  </xdr:twoCellAnchor>
  <xdr:twoCellAnchor editAs="oneCell">
    <xdr:from>
      <xdr:col>1</xdr:col>
      <xdr:colOff>0</xdr:colOff>
      <xdr:row>61</xdr:row>
      <xdr:rowOff>0</xdr:rowOff>
    </xdr:from>
    <xdr:to>
      <xdr:col>1</xdr:col>
      <xdr:colOff>1341120</xdr:colOff>
      <xdr:row>61</xdr:row>
      <xdr:rowOff>731520</xdr:rowOff>
    </xdr:to>
    <xdr:pic>
      <xdr:nvPicPr>
        <xdr:cNvPr id="24" name="Image 23">
          <a:extLst>
            <a:ext uri="{FF2B5EF4-FFF2-40B4-BE49-F238E27FC236}">
              <a16:creationId xmlns:a16="http://schemas.microsoft.com/office/drawing/2014/main" id="{31895AE2-D7FD-DEFE-369E-4D7C3B81D054}"/>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2886075" y="44357925"/>
          <a:ext cx="1341120" cy="731520"/>
        </a:xfrm>
        <a:prstGeom prst="rect">
          <a:avLst/>
        </a:prstGeom>
      </xdr:spPr>
    </xdr:pic>
    <xdr:clientData/>
  </xdr:twoCellAnchor>
  <xdr:twoCellAnchor editAs="oneCell">
    <xdr:from>
      <xdr:col>1</xdr:col>
      <xdr:colOff>0</xdr:colOff>
      <xdr:row>62</xdr:row>
      <xdr:rowOff>0</xdr:rowOff>
    </xdr:from>
    <xdr:to>
      <xdr:col>1</xdr:col>
      <xdr:colOff>1341120</xdr:colOff>
      <xdr:row>62</xdr:row>
      <xdr:rowOff>731520</xdr:rowOff>
    </xdr:to>
    <xdr:pic>
      <xdr:nvPicPr>
        <xdr:cNvPr id="27" name="Image 26">
          <a:extLst>
            <a:ext uri="{FF2B5EF4-FFF2-40B4-BE49-F238E27FC236}">
              <a16:creationId xmlns:a16="http://schemas.microsoft.com/office/drawing/2014/main" id="{8F9C676E-070D-3E48-2520-88F4EE8302E5}"/>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2886075" y="45119925"/>
          <a:ext cx="1341120" cy="731520"/>
        </a:xfrm>
        <a:prstGeom prst="rect">
          <a:avLst/>
        </a:prstGeom>
      </xdr:spPr>
    </xdr:pic>
    <xdr:clientData/>
  </xdr:twoCellAnchor>
  <xdr:twoCellAnchor editAs="oneCell">
    <xdr:from>
      <xdr:col>1</xdr:col>
      <xdr:colOff>0</xdr:colOff>
      <xdr:row>63</xdr:row>
      <xdr:rowOff>0</xdr:rowOff>
    </xdr:from>
    <xdr:to>
      <xdr:col>1</xdr:col>
      <xdr:colOff>1341120</xdr:colOff>
      <xdr:row>63</xdr:row>
      <xdr:rowOff>731520</xdr:rowOff>
    </xdr:to>
    <xdr:pic>
      <xdr:nvPicPr>
        <xdr:cNvPr id="29" name="Image 28">
          <a:extLst>
            <a:ext uri="{FF2B5EF4-FFF2-40B4-BE49-F238E27FC236}">
              <a16:creationId xmlns:a16="http://schemas.microsoft.com/office/drawing/2014/main" id="{2F2D179D-385A-214F-AED0-36CF2EF5ABA9}"/>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886075" y="45881925"/>
          <a:ext cx="1341120" cy="731520"/>
        </a:xfrm>
        <a:prstGeom prst="rect">
          <a:avLst/>
        </a:prstGeom>
      </xdr:spPr>
    </xdr:pic>
    <xdr:clientData/>
  </xdr:twoCellAnchor>
  <xdr:twoCellAnchor editAs="oneCell">
    <xdr:from>
      <xdr:col>1</xdr:col>
      <xdr:colOff>0</xdr:colOff>
      <xdr:row>64</xdr:row>
      <xdr:rowOff>0</xdr:rowOff>
    </xdr:from>
    <xdr:to>
      <xdr:col>1</xdr:col>
      <xdr:colOff>1341120</xdr:colOff>
      <xdr:row>64</xdr:row>
      <xdr:rowOff>731520</xdr:rowOff>
    </xdr:to>
    <xdr:pic>
      <xdr:nvPicPr>
        <xdr:cNvPr id="32" name="Image 31">
          <a:extLst>
            <a:ext uri="{FF2B5EF4-FFF2-40B4-BE49-F238E27FC236}">
              <a16:creationId xmlns:a16="http://schemas.microsoft.com/office/drawing/2014/main" id="{3DB52306-B68C-9E45-7BF9-FF2259A2DFBD}"/>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886075" y="46643925"/>
          <a:ext cx="1341120" cy="731520"/>
        </a:xfrm>
        <a:prstGeom prst="rect">
          <a:avLst/>
        </a:prstGeom>
      </xdr:spPr>
    </xdr:pic>
    <xdr:clientData/>
  </xdr:twoCellAnchor>
  <xdr:twoCellAnchor editAs="oneCell">
    <xdr:from>
      <xdr:col>1</xdr:col>
      <xdr:colOff>0</xdr:colOff>
      <xdr:row>65</xdr:row>
      <xdr:rowOff>0</xdr:rowOff>
    </xdr:from>
    <xdr:to>
      <xdr:col>1</xdr:col>
      <xdr:colOff>1341120</xdr:colOff>
      <xdr:row>65</xdr:row>
      <xdr:rowOff>731520</xdr:rowOff>
    </xdr:to>
    <xdr:pic>
      <xdr:nvPicPr>
        <xdr:cNvPr id="36" name="Image 35">
          <a:extLst>
            <a:ext uri="{FF2B5EF4-FFF2-40B4-BE49-F238E27FC236}">
              <a16:creationId xmlns:a16="http://schemas.microsoft.com/office/drawing/2014/main" id="{08562B3A-81CF-461C-A062-740B97E428D4}"/>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886075" y="47405925"/>
          <a:ext cx="1341120" cy="731520"/>
        </a:xfrm>
        <a:prstGeom prst="rect">
          <a:avLst/>
        </a:prstGeom>
      </xdr:spPr>
    </xdr:pic>
    <xdr:clientData/>
  </xdr:twoCellAnchor>
  <xdr:twoCellAnchor editAs="oneCell">
    <xdr:from>
      <xdr:col>1</xdr:col>
      <xdr:colOff>0</xdr:colOff>
      <xdr:row>66</xdr:row>
      <xdr:rowOff>0</xdr:rowOff>
    </xdr:from>
    <xdr:to>
      <xdr:col>1</xdr:col>
      <xdr:colOff>1341120</xdr:colOff>
      <xdr:row>66</xdr:row>
      <xdr:rowOff>731520</xdr:rowOff>
    </xdr:to>
    <xdr:pic>
      <xdr:nvPicPr>
        <xdr:cNvPr id="39" name="Image 38">
          <a:extLst>
            <a:ext uri="{FF2B5EF4-FFF2-40B4-BE49-F238E27FC236}">
              <a16:creationId xmlns:a16="http://schemas.microsoft.com/office/drawing/2014/main" id="{19DE48F4-D604-AEA6-A1E9-CBFC08B0D46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2886075" y="48167925"/>
          <a:ext cx="1341120" cy="731520"/>
        </a:xfrm>
        <a:prstGeom prst="rect">
          <a:avLst/>
        </a:prstGeom>
      </xdr:spPr>
    </xdr:pic>
    <xdr:clientData/>
  </xdr:twoCellAnchor>
  <xdr:twoCellAnchor editAs="oneCell">
    <xdr:from>
      <xdr:col>1</xdr:col>
      <xdr:colOff>0</xdr:colOff>
      <xdr:row>67</xdr:row>
      <xdr:rowOff>0</xdr:rowOff>
    </xdr:from>
    <xdr:to>
      <xdr:col>1</xdr:col>
      <xdr:colOff>1341120</xdr:colOff>
      <xdr:row>67</xdr:row>
      <xdr:rowOff>731520</xdr:rowOff>
    </xdr:to>
    <xdr:pic>
      <xdr:nvPicPr>
        <xdr:cNvPr id="41" name="Image 40">
          <a:extLst>
            <a:ext uri="{FF2B5EF4-FFF2-40B4-BE49-F238E27FC236}">
              <a16:creationId xmlns:a16="http://schemas.microsoft.com/office/drawing/2014/main" id="{594FD4E7-A951-C88E-2FAD-AEE37D77E2A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86075" y="48929925"/>
          <a:ext cx="1341120" cy="731520"/>
        </a:xfrm>
        <a:prstGeom prst="rect">
          <a:avLst/>
        </a:prstGeom>
      </xdr:spPr>
    </xdr:pic>
    <xdr:clientData/>
  </xdr:twoCellAnchor>
  <xdr:twoCellAnchor editAs="oneCell">
    <xdr:from>
      <xdr:col>1</xdr:col>
      <xdr:colOff>0</xdr:colOff>
      <xdr:row>68</xdr:row>
      <xdr:rowOff>0</xdr:rowOff>
    </xdr:from>
    <xdr:to>
      <xdr:col>1</xdr:col>
      <xdr:colOff>1341120</xdr:colOff>
      <xdr:row>68</xdr:row>
      <xdr:rowOff>731520</xdr:rowOff>
    </xdr:to>
    <xdr:pic>
      <xdr:nvPicPr>
        <xdr:cNvPr id="44" name="Image 43">
          <a:extLst>
            <a:ext uri="{FF2B5EF4-FFF2-40B4-BE49-F238E27FC236}">
              <a16:creationId xmlns:a16="http://schemas.microsoft.com/office/drawing/2014/main" id="{1EABC3CA-E198-179B-85B2-12C36F08B4D9}"/>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886075" y="49691925"/>
          <a:ext cx="1341120" cy="731520"/>
        </a:xfrm>
        <a:prstGeom prst="rect">
          <a:avLst/>
        </a:prstGeom>
      </xdr:spPr>
    </xdr:pic>
    <xdr:clientData/>
  </xdr:twoCellAnchor>
  <xdr:twoCellAnchor editAs="oneCell">
    <xdr:from>
      <xdr:col>1</xdr:col>
      <xdr:colOff>0</xdr:colOff>
      <xdr:row>69</xdr:row>
      <xdr:rowOff>0</xdr:rowOff>
    </xdr:from>
    <xdr:to>
      <xdr:col>1</xdr:col>
      <xdr:colOff>1341120</xdr:colOff>
      <xdr:row>69</xdr:row>
      <xdr:rowOff>731520</xdr:rowOff>
    </xdr:to>
    <xdr:pic>
      <xdr:nvPicPr>
        <xdr:cNvPr id="47" name="Image 46">
          <a:extLst>
            <a:ext uri="{FF2B5EF4-FFF2-40B4-BE49-F238E27FC236}">
              <a16:creationId xmlns:a16="http://schemas.microsoft.com/office/drawing/2014/main" id="{56127B61-DCE9-D81F-CAE9-C05755A89A8B}"/>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2886075" y="50453925"/>
          <a:ext cx="1341120" cy="731520"/>
        </a:xfrm>
        <a:prstGeom prst="rect">
          <a:avLst/>
        </a:prstGeom>
      </xdr:spPr>
    </xdr:pic>
    <xdr:clientData/>
  </xdr:twoCellAnchor>
  <xdr:twoCellAnchor editAs="oneCell">
    <xdr:from>
      <xdr:col>1</xdr:col>
      <xdr:colOff>0</xdr:colOff>
      <xdr:row>70</xdr:row>
      <xdr:rowOff>0</xdr:rowOff>
    </xdr:from>
    <xdr:to>
      <xdr:col>1</xdr:col>
      <xdr:colOff>1341120</xdr:colOff>
      <xdr:row>70</xdr:row>
      <xdr:rowOff>731520</xdr:rowOff>
    </xdr:to>
    <xdr:pic>
      <xdr:nvPicPr>
        <xdr:cNvPr id="51" name="Image 50">
          <a:extLst>
            <a:ext uri="{FF2B5EF4-FFF2-40B4-BE49-F238E27FC236}">
              <a16:creationId xmlns:a16="http://schemas.microsoft.com/office/drawing/2014/main" id="{EEE5BCBF-2362-8516-5488-8CE507877F34}"/>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886075" y="51215925"/>
          <a:ext cx="1341120" cy="731520"/>
        </a:xfrm>
        <a:prstGeom prst="rect">
          <a:avLst/>
        </a:prstGeom>
      </xdr:spPr>
    </xdr:pic>
    <xdr:clientData/>
  </xdr:twoCellAnchor>
  <xdr:twoCellAnchor editAs="oneCell">
    <xdr:from>
      <xdr:col>1</xdr:col>
      <xdr:colOff>0</xdr:colOff>
      <xdr:row>71</xdr:row>
      <xdr:rowOff>0</xdr:rowOff>
    </xdr:from>
    <xdr:to>
      <xdr:col>1</xdr:col>
      <xdr:colOff>1341120</xdr:colOff>
      <xdr:row>71</xdr:row>
      <xdr:rowOff>731520</xdr:rowOff>
    </xdr:to>
    <xdr:pic>
      <xdr:nvPicPr>
        <xdr:cNvPr id="55" name="Image 54">
          <a:extLst>
            <a:ext uri="{FF2B5EF4-FFF2-40B4-BE49-F238E27FC236}">
              <a16:creationId xmlns:a16="http://schemas.microsoft.com/office/drawing/2014/main" id="{1BD3FF36-5E1D-EF45-2CAF-0C6811ADEA73}"/>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886075" y="51977925"/>
          <a:ext cx="1341120" cy="731520"/>
        </a:xfrm>
        <a:prstGeom prst="rect">
          <a:avLst/>
        </a:prstGeom>
      </xdr:spPr>
    </xdr:pic>
    <xdr:clientData/>
  </xdr:twoCellAnchor>
  <xdr:twoCellAnchor editAs="oneCell">
    <xdr:from>
      <xdr:col>1</xdr:col>
      <xdr:colOff>0</xdr:colOff>
      <xdr:row>72</xdr:row>
      <xdr:rowOff>0</xdr:rowOff>
    </xdr:from>
    <xdr:to>
      <xdr:col>1</xdr:col>
      <xdr:colOff>1341120</xdr:colOff>
      <xdr:row>72</xdr:row>
      <xdr:rowOff>731520</xdr:rowOff>
    </xdr:to>
    <xdr:pic>
      <xdr:nvPicPr>
        <xdr:cNvPr id="57" name="Image 56">
          <a:extLst>
            <a:ext uri="{FF2B5EF4-FFF2-40B4-BE49-F238E27FC236}">
              <a16:creationId xmlns:a16="http://schemas.microsoft.com/office/drawing/2014/main" id="{F63295D7-93A0-6EC5-86AD-74B5EC2E3878}"/>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2886075" y="52739925"/>
          <a:ext cx="1341120" cy="731520"/>
        </a:xfrm>
        <a:prstGeom prst="rect">
          <a:avLst/>
        </a:prstGeom>
      </xdr:spPr>
    </xdr:pic>
    <xdr:clientData/>
  </xdr:twoCellAnchor>
  <xdr:twoCellAnchor editAs="oneCell">
    <xdr:from>
      <xdr:col>1</xdr:col>
      <xdr:colOff>0</xdr:colOff>
      <xdr:row>73</xdr:row>
      <xdr:rowOff>0</xdr:rowOff>
    </xdr:from>
    <xdr:to>
      <xdr:col>1</xdr:col>
      <xdr:colOff>1341120</xdr:colOff>
      <xdr:row>73</xdr:row>
      <xdr:rowOff>731520</xdr:rowOff>
    </xdr:to>
    <xdr:pic>
      <xdr:nvPicPr>
        <xdr:cNvPr id="62" name="Image 61">
          <a:extLst>
            <a:ext uri="{FF2B5EF4-FFF2-40B4-BE49-F238E27FC236}">
              <a16:creationId xmlns:a16="http://schemas.microsoft.com/office/drawing/2014/main" id="{27A12849-E102-912D-8885-3980221BA8B3}"/>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2886075" y="53501925"/>
          <a:ext cx="1341120" cy="731520"/>
        </a:xfrm>
        <a:prstGeom prst="rect">
          <a:avLst/>
        </a:prstGeom>
      </xdr:spPr>
    </xdr:pic>
    <xdr:clientData/>
  </xdr:twoCellAnchor>
  <xdr:twoCellAnchor editAs="oneCell">
    <xdr:from>
      <xdr:col>1</xdr:col>
      <xdr:colOff>0</xdr:colOff>
      <xdr:row>74</xdr:row>
      <xdr:rowOff>0</xdr:rowOff>
    </xdr:from>
    <xdr:to>
      <xdr:col>1</xdr:col>
      <xdr:colOff>1341120</xdr:colOff>
      <xdr:row>74</xdr:row>
      <xdr:rowOff>731520</xdr:rowOff>
    </xdr:to>
    <xdr:pic>
      <xdr:nvPicPr>
        <xdr:cNvPr id="66" name="Image 65">
          <a:extLst>
            <a:ext uri="{FF2B5EF4-FFF2-40B4-BE49-F238E27FC236}">
              <a16:creationId xmlns:a16="http://schemas.microsoft.com/office/drawing/2014/main" id="{F6FAC3B6-ECF9-65BB-5EF5-B4CFB00D16F8}"/>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86075" y="54263925"/>
          <a:ext cx="1341120" cy="731520"/>
        </a:xfrm>
        <a:prstGeom prst="rect">
          <a:avLst/>
        </a:prstGeom>
      </xdr:spPr>
    </xdr:pic>
    <xdr:clientData/>
  </xdr:twoCellAnchor>
  <xdr:twoCellAnchor editAs="oneCell">
    <xdr:from>
      <xdr:col>1</xdr:col>
      <xdr:colOff>0</xdr:colOff>
      <xdr:row>75</xdr:row>
      <xdr:rowOff>0</xdr:rowOff>
    </xdr:from>
    <xdr:to>
      <xdr:col>1</xdr:col>
      <xdr:colOff>1341120</xdr:colOff>
      <xdr:row>75</xdr:row>
      <xdr:rowOff>731520</xdr:rowOff>
    </xdr:to>
    <xdr:pic>
      <xdr:nvPicPr>
        <xdr:cNvPr id="69" name="Image 68">
          <a:extLst>
            <a:ext uri="{FF2B5EF4-FFF2-40B4-BE49-F238E27FC236}">
              <a16:creationId xmlns:a16="http://schemas.microsoft.com/office/drawing/2014/main" id="{ABDD6D08-6949-415B-79B9-1AAB12031CFB}"/>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2886075" y="55025925"/>
          <a:ext cx="1341120" cy="731520"/>
        </a:xfrm>
        <a:prstGeom prst="rect">
          <a:avLst/>
        </a:prstGeom>
      </xdr:spPr>
    </xdr:pic>
    <xdr:clientData/>
  </xdr:twoCellAnchor>
  <xdr:twoCellAnchor editAs="oneCell">
    <xdr:from>
      <xdr:col>1</xdr:col>
      <xdr:colOff>0</xdr:colOff>
      <xdr:row>76</xdr:row>
      <xdr:rowOff>0</xdr:rowOff>
    </xdr:from>
    <xdr:to>
      <xdr:col>1</xdr:col>
      <xdr:colOff>1341120</xdr:colOff>
      <xdr:row>76</xdr:row>
      <xdr:rowOff>731520</xdr:rowOff>
    </xdr:to>
    <xdr:pic>
      <xdr:nvPicPr>
        <xdr:cNvPr id="72" name="Image 71">
          <a:extLst>
            <a:ext uri="{FF2B5EF4-FFF2-40B4-BE49-F238E27FC236}">
              <a16:creationId xmlns:a16="http://schemas.microsoft.com/office/drawing/2014/main" id="{583DFA50-A184-F921-7A5C-B59D31859214}"/>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886075" y="55787925"/>
          <a:ext cx="1341120" cy="731520"/>
        </a:xfrm>
        <a:prstGeom prst="rect">
          <a:avLst/>
        </a:prstGeom>
      </xdr:spPr>
    </xdr:pic>
    <xdr:clientData/>
  </xdr:twoCellAnchor>
  <xdr:twoCellAnchor editAs="oneCell">
    <xdr:from>
      <xdr:col>1</xdr:col>
      <xdr:colOff>0</xdr:colOff>
      <xdr:row>77</xdr:row>
      <xdr:rowOff>0</xdr:rowOff>
    </xdr:from>
    <xdr:to>
      <xdr:col>1</xdr:col>
      <xdr:colOff>1341120</xdr:colOff>
      <xdr:row>77</xdr:row>
      <xdr:rowOff>731520</xdr:rowOff>
    </xdr:to>
    <xdr:pic>
      <xdr:nvPicPr>
        <xdr:cNvPr id="80" name="Image 79">
          <a:extLst>
            <a:ext uri="{FF2B5EF4-FFF2-40B4-BE49-F238E27FC236}">
              <a16:creationId xmlns:a16="http://schemas.microsoft.com/office/drawing/2014/main" id="{D57FFC68-AA3A-FBE8-1618-99456B93AE5C}"/>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2886075" y="56549925"/>
          <a:ext cx="1341120" cy="731520"/>
        </a:xfrm>
        <a:prstGeom prst="rect">
          <a:avLst/>
        </a:prstGeom>
      </xdr:spPr>
    </xdr:pic>
    <xdr:clientData/>
  </xdr:twoCellAnchor>
  <xdr:twoCellAnchor editAs="oneCell">
    <xdr:from>
      <xdr:col>1</xdr:col>
      <xdr:colOff>0</xdr:colOff>
      <xdr:row>78</xdr:row>
      <xdr:rowOff>0</xdr:rowOff>
    </xdr:from>
    <xdr:to>
      <xdr:col>1</xdr:col>
      <xdr:colOff>1341120</xdr:colOff>
      <xdr:row>78</xdr:row>
      <xdr:rowOff>731520</xdr:rowOff>
    </xdr:to>
    <xdr:pic>
      <xdr:nvPicPr>
        <xdr:cNvPr id="88" name="Image 87">
          <a:extLst>
            <a:ext uri="{FF2B5EF4-FFF2-40B4-BE49-F238E27FC236}">
              <a16:creationId xmlns:a16="http://schemas.microsoft.com/office/drawing/2014/main" id="{B29850D7-CCF3-7CD4-E998-5CF71BA1FDE2}"/>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2886075" y="57311925"/>
          <a:ext cx="1341120" cy="731520"/>
        </a:xfrm>
        <a:prstGeom prst="rect">
          <a:avLst/>
        </a:prstGeom>
      </xdr:spPr>
    </xdr:pic>
    <xdr:clientData/>
  </xdr:twoCellAnchor>
  <xdr:twoCellAnchor editAs="oneCell">
    <xdr:from>
      <xdr:col>1</xdr:col>
      <xdr:colOff>0</xdr:colOff>
      <xdr:row>79</xdr:row>
      <xdr:rowOff>0</xdr:rowOff>
    </xdr:from>
    <xdr:to>
      <xdr:col>1</xdr:col>
      <xdr:colOff>1341120</xdr:colOff>
      <xdr:row>79</xdr:row>
      <xdr:rowOff>731520</xdr:rowOff>
    </xdr:to>
    <xdr:pic>
      <xdr:nvPicPr>
        <xdr:cNvPr id="95" name="Image 94">
          <a:extLst>
            <a:ext uri="{FF2B5EF4-FFF2-40B4-BE49-F238E27FC236}">
              <a16:creationId xmlns:a16="http://schemas.microsoft.com/office/drawing/2014/main" id="{294D6D40-3E34-F968-E1EB-8D5F24D562B3}"/>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886075" y="58073925"/>
          <a:ext cx="1341120" cy="731520"/>
        </a:xfrm>
        <a:prstGeom prst="rect">
          <a:avLst/>
        </a:prstGeom>
      </xdr:spPr>
    </xdr:pic>
    <xdr:clientData/>
  </xdr:twoCellAnchor>
  <xdr:twoCellAnchor editAs="oneCell">
    <xdr:from>
      <xdr:col>1</xdr:col>
      <xdr:colOff>0</xdr:colOff>
      <xdr:row>80</xdr:row>
      <xdr:rowOff>0</xdr:rowOff>
    </xdr:from>
    <xdr:to>
      <xdr:col>1</xdr:col>
      <xdr:colOff>1341120</xdr:colOff>
      <xdr:row>80</xdr:row>
      <xdr:rowOff>731520</xdr:rowOff>
    </xdr:to>
    <xdr:pic>
      <xdr:nvPicPr>
        <xdr:cNvPr id="102" name="Image 101">
          <a:extLst>
            <a:ext uri="{FF2B5EF4-FFF2-40B4-BE49-F238E27FC236}">
              <a16:creationId xmlns:a16="http://schemas.microsoft.com/office/drawing/2014/main" id="{A8B4679B-1DA4-9BFD-B32A-42497453F7D1}"/>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2886075" y="58835925"/>
          <a:ext cx="1341120" cy="731520"/>
        </a:xfrm>
        <a:prstGeom prst="rect">
          <a:avLst/>
        </a:prstGeom>
      </xdr:spPr>
    </xdr:pic>
    <xdr:clientData/>
  </xdr:twoCellAnchor>
  <xdr:twoCellAnchor editAs="oneCell">
    <xdr:from>
      <xdr:col>1</xdr:col>
      <xdr:colOff>0</xdr:colOff>
      <xdr:row>81</xdr:row>
      <xdr:rowOff>0</xdr:rowOff>
    </xdr:from>
    <xdr:to>
      <xdr:col>1</xdr:col>
      <xdr:colOff>1341120</xdr:colOff>
      <xdr:row>81</xdr:row>
      <xdr:rowOff>731520</xdr:rowOff>
    </xdr:to>
    <xdr:pic>
      <xdr:nvPicPr>
        <xdr:cNvPr id="110" name="Image 109">
          <a:extLst>
            <a:ext uri="{FF2B5EF4-FFF2-40B4-BE49-F238E27FC236}">
              <a16:creationId xmlns:a16="http://schemas.microsoft.com/office/drawing/2014/main" id="{542E1C1D-139A-837A-DF64-EACF1776AC8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2886075" y="59597925"/>
          <a:ext cx="1341120" cy="731520"/>
        </a:xfrm>
        <a:prstGeom prst="rect">
          <a:avLst/>
        </a:prstGeom>
      </xdr:spPr>
    </xdr:pic>
    <xdr:clientData/>
  </xdr:twoCellAnchor>
  <xdr:twoCellAnchor editAs="oneCell">
    <xdr:from>
      <xdr:col>1</xdr:col>
      <xdr:colOff>0</xdr:colOff>
      <xdr:row>82</xdr:row>
      <xdr:rowOff>0</xdr:rowOff>
    </xdr:from>
    <xdr:to>
      <xdr:col>1</xdr:col>
      <xdr:colOff>1341120</xdr:colOff>
      <xdr:row>82</xdr:row>
      <xdr:rowOff>731520</xdr:rowOff>
    </xdr:to>
    <xdr:pic>
      <xdr:nvPicPr>
        <xdr:cNvPr id="116" name="Image 115">
          <a:extLst>
            <a:ext uri="{FF2B5EF4-FFF2-40B4-BE49-F238E27FC236}">
              <a16:creationId xmlns:a16="http://schemas.microsoft.com/office/drawing/2014/main" id="{6F87A822-BAEA-AF94-C359-9905D4081402}"/>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2886075" y="60359925"/>
          <a:ext cx="1341120" cy="731520"/>
        </a:xfrm>
        <a:prstGeom prst="rect">
          <a:avLst/>
        </a:prstGeom>
      </xdr:spPr>
    </xdr:pic>
    <xdr:clientData/>
  </xdr:twoCellAnchor>
  <xdr:twoCellAnchor editAs="oneCell">
    <xdr:from>
      <xdr:col>1</xdr:col>
      <xdr:colOff>0</xdr:colOff>
      <xdr:row>83</xdr:row>
      <xdr:rowOff>0</xdr:rowOff>
    </xdr:from>
    <xdr:to>
      <xdr:col>1</xdr:col>
      <xdr:colOff>1341120</xdr:colOff>
      <xdr:row>83</xdr:row>
      <xdr:rowOff>731520</xdr:rowOff>
    </xdr:to>
    <xdr:pic>
      <xdr:nvPicPr>
        <xdr:cNvPr id="122" name="Image 121">
          <a:extLst>
            <a:ext uri="{FF2B5EF4-FFF2-40B4-BE49-F238E27FC236}">
              <a16:creationId xmlns:a16="http://schemas.microsoft.com/office/drawing/2014/main" id="{5B6DE2D4-F9FF-5359-5153-CB739C6BC9B6}"/>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886075" y="61121925"/>
          <a:ext cx="1341120" cy="731520"/>
        </a:xfrm>
        <a:prstGeom prst="rect">
          <a:avLst/>
        </a:prstGeom>
      </xdr:spPr>
    </xdr:pic>
    <xdr:clientData/>
  </xdr:twoCellAnchor>
  <xdr:twoCellAnchor editAs="oneCell">
    <xdr:from>
      <xdr:col>1</xdr:col>
      <xdr:colOff>0</xdr:colOff>
      <xdr:row>84</xdr:row>
      <xdr:rowOff>0</xdr:rowOff>
    </xdr:from>
    <xdr:to>
      <xdr:col>1</xdr:col>
      <xdr:colOff>1341120</xdr:colOff>
      <xdr:row>84</xdr:row>
      <xdr:rowOff>731520</xdr:rowOff>
    </xdr:to>
    <xdr:pic>
      <xdr:nvPicPr>
        <xdr:cNvPr id="130" name="Image 129">
          <a:extLst>
            <a:ext uri="{FF2B5EF4-FFF2-40B4-BE49-F238E27FC236}">
              <a16:creationId xmlns:a16="http://schemas.microsoft.com/office/drawing/2014/main" id="{06E1D074-7E27-95E5-0828-59AF53C7A388}"/>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2886075" y="61883925"/>
          <a:ext cx="1341120" cy="731520"/>
        </a:xfrm>
        <a:prstGeom prst="rect">
          <a:avLst/>
        </a:prstGeom>
      </xdr:spPr>
    </xdr:pic>
    <xdr:clientData/>
  </xdr:twoCellAnchor>
  <xdr:twoCellAnchor editAs="oneCell">
    <xdr:from>
      <xdr:col>1</xdr:col>
      <xdr:colOff>0</xdr:colOff>
      <xdr:row>85</xdr:row>
      <xdr:rowOff>0</xdr:rowOff>
    </xdr:from>
    <xdr:to>
      <xdr:col>1</xdr:col>
      <xdr:colOff>1341120</xdr:colOff>
      <xdr:row>85</xdr:row>
      <xdr:rowOff>731520</xdr:rowOff>
    </xdr:to>
    <xdr:pic>
      <xdr:nvPicPr>
        <xdr:cNvPr id="135" name="Image 134">
          <a:extLst>
            <a:ext uri="{FF2B5EF4-FFF2-40B4-BE49-F238E27FC236}">
              <a16:creationId xmlns:a16="http://schemas.microsoft.com/office/drawing/2014/main" id="{262D9AE5-FD9B-730E-F7C5-AF2E7D533962}"/>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2886075" y="62645925"/>
          <a:ext cx="1341120" cy="731520"/>
        </a:xfrm>
        <a:prstGeom prst="rect">
          <a:avLst/>
        </a:prstGeom>
      </xdr:spPr>
    </xdr:pic>
    <xdr:clientData/>
  </xdr:twoCellAnchor>
  <xdr:twoCellAnchor editAs="oneCell">
    <xdr:from>
      <xdr:col>1</xdr:col>
      <xdr:colOff>0</xdr:colOff>
      <xdr:row>86</xdr:row>
      <xdr:rowOff>0</xdr:rowOff>
    </xdr:from>
    <xdr:to>
      <xdr:col>1</xdr:col>
      <xdr:colOff>1341120</xdr:colOff>
      <xdr:row>86</xdr:row>
      <xdr:rowOff>731520</xdr:rowOff>
    </xdr:to>
    <xdr:pic>
      <xdr:nvPicPr>
        <xdr:cNvPr id="142" name="Image 141">
          <a:extLst>
            <a:ext uri="{FF2B5EF4-FFF2-40B4-BE49-F238E27FC236}">
              <a16:creationId xmlns:a16="http://schemas.microsoft.com/office/drawing/2014/main" id="{EA766D23-38D3-0DF7-E2ED-0EA43DFD38A9}"/>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2886075" y="63407925"/>
          <a:ext cx="1341120" cy="731520"/>
        </a:xfrm>
        <a:prstGeom prst="rect">
          <a:avLst/>
        </a:prstGeom>
      </xdr:spPr>
    </xdr:pic>
    <xdr:clientData/>
  </xdr:twoCellAnchor>
  <xdr:twoCellAnchor editAs="oneCell">
    <xdr:from>
      <xdr:col>1</xdr:col>
      <xdr:colOff>0</xdr:colOff>
      <xdr:row>87</xdr:row>
      <xdr:rowOff>0</xdr:rowOff>
    </xdr:from>
    <xdr:to>
      <xdr:col>1</xdr:col>
      <xdr:colOff>1341120</xdr:colOff>
      <xdr:row>87</xdr:row>
      <xdr:rowOff>731520</xdr:rowOff>
    </xdr:to>
    <xdr:pic>
      <xdr:nvPicPr>
        <xdr:cNvPr id="150" name="Image 149">
          <a:extLst>
            <a:ext uri="{FF2B5EF4-FFF2-40B4-BE49-F238E27FC236}">
              <a16:creationId xmlns:a16="http://schemas.microsoft.com/office/drawing/2014/main" id="{A3C3922B-63CE-B5B6-2DE5-7213B54A4377}"/>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2886075" y="64169925"/>
          <a:ext cx="1341120" cy="731520"/>
        </a:xfrm>
        <a:prstGeom prst="rect">
          <a:avLst/>
        </a:prstGeom>
      </xdr:spPr>
    </xdr:pic>
    <xdr:clientData/>
  </xdr:twoCellAnchor>
  <xdr:twoCellAnchor editAs="oneCell">
    <xdr:from>
      <xdr:col>1</xdr:col>
      <xdr:colOff>0</xdr:colOff>
      <xdr:row>88</xdr:row>
      <xdr:rowOff>0</xdr:rowOff>
    </xdr:from>
    <xdr:to>
      <xdr:col>1</xdr:col>
      <xdr:colOff>1341120</xdr:colOff>
      <xdr:row>88</xdr:row>
      <xdr:rowOff>731520</xdr:rowOff>
    </xdr:to>
    <xdr:pic>
      <xdr:nvPicPr>
        <xdr:cNvPr id="155" name="Image 154">
          <a:extLst>
            <a:ext uri="{FF2B5EF4-FFF2-40B4-BE49-F238E27FC236}">
              <a16:creationId xmlns:a16="http://schemas.microsoft.com/office/drawing/2014/main" id="{971282FC-AE4C-F065-1F8F-455EE9F1139E}"/>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86075" y="64931925"/>
          <a:ext cx="1341120" cy="731520"/>
        </a:xfrm>
        <a:prstGeom prst="rect">
          <a:avLst/>
        </a:prstGeom>
      </xdr:spPr>
    </xdr:pic>
    <xdr:clientData/>
  </xdr:twoCellAnchor>
  <xdr:twoCellAnchor editAs="oneCell">
    <xdr:from>
      <xdr:col>1</xdr:col>
      <xdr:colOff>0</xdr:colOff>
      <xdr:row>89</xdr:row>
      <xdr:rowOff>0</xdr:rowOff>
    </xdr:from>
    <xdr:to>
      <xdr:col>1</xdr:col>
      <xdr:colOff>1341120</xdr:colOff>
      <xdr:row>89</xdr:row>
      <xdr:rowOff>731520</xdr:rowOff>
    </xdr:to>
    <xdr:pic>
      <xdr:nvPicPr>
        <xdr:cNvPr id="158" name="Image 157">
          <a:extLst>
            <a:ext uri="{FF2B5EF4-FFF2-40B4-BE49-F238E27FC236}">
              <a16:creationId xmlns:a16="http://schemas.microsoft.com/office/drawing/2014/main" id="{2CE3E1A9-EA89-D850-A7FB-DDD4C9C28572}"/>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2886075" y="65693925"/>
          <a:ext cx="1341120" cy="731520"/>
        </a:xfrm>
        <a:prstGeom prst="rect">
          <a:avLst/>
        </a:prstGeom>
      </xdr:spPr>
    </xdr:pic>
    <xdr:clientData/>
  </xdr:twoCellAnchor>
  <xdr:twoCellAnchor editAs="oneCell">
    <xdr:from>
      <xdr:col>1</xdr:col>
      <xdr:colOff>0</xdr:colOff>
      <xdr:row>90</xdr:row>
      <xdr:rowOff>0</xdr:rowOff>
    </xdr:from>
    <xdr:to>
      <xdr:col>1</xdr:col>
      <xdr:colOff>1341120</xdr:colOff>
      <xdr:row>90</xdr:row>
      <xdr:rowOff>731520</xdr:rowOff>
    </xdr:to>
    <xdr:pic>
      <xdr:nvPicPr>
        <xdr:cNvPr id="162" name="Image 161">
          <a:extLst>
            <a:ext uri="{FF2B5EF4-FFF2-40B4-BE49-F238E27FC236}">
              <a16:creationId xmlns:a16="http://schemas.microsoft.com/office/drawing/2014/main" id="{73292BC4-A08E-59C2-A452-DB0CBCB52979}"/>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886075" y="66455925"/>
          <a:ext cx="1341120" cy="731520"/>
        </a:xfrm>
        <a:prstGeom prst="rect">
          <a:avLst/>
        </a:prstGeom>
      </xdr:spPr>
    </xdr:pic>
    <xdr:clientData/>
  </xdr:twoCellAnchor>
  <xdr:twoCellAnchor editAs="oneCell">
    <xdr:from>
      <xdr:col>1</xdr:col>
      <xdr:colOff>0</xdr:colOff>
      <xdr:row>91</xdr:row>
      <xdr:rowOff>0</xdr:rowOff>
    </xdr:from>
    <xdr:to>
      <xdr:col>1</xdr:col>
      <xdr:colOff>1341120</xdr:colOff>
      <xdr:row>91</xdr:row>
      <xdr:rowOff>731520</xdr:rowOff>
    </xdr:to>
    <xdr:pic>
      <xdr:nvPicPr>
        <xdr:cNvPr id="166" name="Image 165">
          <a:extLst>
            <a:ext uri="{FF2B5EF4-FFF2-40B4-BE49-F238E27FC236}">
              <a16:creationId xmlns:a16="http://schemas.microsoft.com/office/drawing/2014/main" id="{68DAF535-36DF-AFCE-4981-DE821F078933}"/>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886075" y="67217925"/>
          <a:ext cx="1341120" cy="731520"/>
        </a:xfrm>
        <a:prstGeom prst="rect">
          <a:avLst/>
        </a:prstGeom>
      </xdr:spPr>
    </xdr:pic>
    <xdr:clientData/>
  </xdr:twoCellAnchor>
  <xdr:twoCellAnchor editAs="oneCell">
    <xdr:from>
      <xdr:col>1</xdr:col>
      <xdr:colOff>0</xdr:colOff>
      <xdr:row>92</xdr:row>
      <xdr:rowOff>0</xdr:rowOff>
    </xdr:from>
    <xdr:to>
      <xdr:col>1</xdr:col>
      <xdr:colOff>1341120</xdr:colOff>
      <xdr:row>92</xdr:row>
      <xdr:rowOff>731520</xdr:rowOff>
    </xdr:to>
    <xdr:pic>
      <xdr:nvPicPr>
        <xdr:cNvPr id="170" name="Image 169">
          <a:extLst>
            <a:ext uri="{FF2B5EF4-FFF2-40B4-BE49-F238E27FC236}">
              <a16:creationId xmlns:a16="http://schemas.microsoft.com/office/drawing/2014/main" id="{6498207C-42B6-9C89-0B50-3BB2DF85307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2886075" y="67979925"/>
          <a:ext cx="1341120" cy="731520"/>
        </a:xfrm>
        <a:prstGeom prst="rect">
          <a:avLst/>
        </a:prstGeom>
      </xdr:spPr>
    </xdr:pic>
    <xdr:clientData/>
  </xdr:twoCellAnchor>
  <xdr:twoCellAnchor editAs="oneCell">
    <xdr:from>
      <xdr:col>1</xdr:col>
      <xdr:colOff>0</xdr:colOff>
      <xdr:row>93</xdr:row>
      <xdr:rowOff>0</xdr:rowOff>
    </xdr:from>
    <xdr:to>
      <xdr:col>1</xdr:col>
      <xdr:colOff>1341120</xdr:colOff>
      <xdr:row>93</xdr:row>
      <xdr:rowOff>731520</xdr:rowOff>
    </xdr:to>
    <xdr:pic>
      <xdr:nvPicPr>
        <xdr:cNvPr id="174" name="Image 173">
          <a:extLst>
            <a:ext uri="{FF2B5EF4-FFF2-40B4-BE49-F238E27FC236}">
              <a16:creationId xmlns:a16="http://schemas.microsoft.com/office/drawing/2014/main" id="{37A99046-7FB0-15E5-BDA5-D84C6F53E583}"/>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2886075" y="68741925"/>
          <a:ext cx="1341120" cy="731520"/>
        </a:xfrm>
        <a:prstGeom prst="rect">
          <a:avLst/>
        </a:prstGeom>
      </xdr:spPr>
    </xdr:pic>
    <xdr:clientData/>
  </xdr:twoCellAnchor>
  <xdr:twoCellAnchor editAs="oneCell">
    <xdr:from>
      <xdr:col>1</xdr:col>
      <xdr:colOff>0</xdr:colOff>
      <xdr:row>94</xdr:row>
      <xdr:rowOff>0</xdr:rowOff>
    </xdr:from>
    <xdr:to>
      <xdr:col>1</xdr:col>
      <xdr:colOff>1341120</xdr:colOff>
      <xdr:row>94</xdr:row>
      <xdr:rowOff>731520</xdr:rowOff>
    </xdr:to>
    <xdr:pic>
      <xdr:nvPicPr>
        <xdr:cNvPr id="176" name="Image 175">
          <a:extLst>
            <a:ext uri="{FF2B5EF4-FFF2-40B4-BE49-F238E27FC236}">
              <a16:creationId xmlns:a16="http://schemas.microsoft.com/office/drawing/2014/main" id="{A6CA4BD4-0EF9-15B3-240D-EF3F1644779C}"/>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2886075" y="69503925"/>
          <a:ext cx="1341120" cy="731520"/>
        </a:xfrm>
        <a:prstGeom prst="rect">
          <a:avLst/>
        </a:prstGeom>
      </xdr:spPr>
    </xdr:pic>
    <xdr:clientData/>
  </xdr:twoCellAnchor>
  <xdr:twoCellAnchor editAs="oneCell">
    <xdr:from>
      <xdr:col>1</xdr:col>
      <xdr:colOff>0</xdr:colOff>
      <xdr:row>95</xdr:row>
      <xdr:rowOff>0</xdr:rowOff>
    </xdr:from>
    <xdr:to>
      <xdr:col>1</xdr:col>
      <xdr:colOff>1341120</xdr:colOff>
      <xdr:row>95</xdr:row>
      <xdr:rowOff>731520</xdr:rowOff>
    </xdr:to>
    <xdr:pic>
      <xdr:nvPicPr>
        <xdr:cNvPr id="178" name="Image 177">
          <a:extLst>
            <a:ext uri="{FF2B5EF4-FFF2-40B4-BE49-F238E27FC236}">
              <a16:creationId xmlns:a16="http://schemas.microsoft.com/office/drawing/2014/main" id="{5D8B9AC9-A530-ED8C-5D13-611DC66C7886}"/>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2886075" y="70265925"/>
          <a:ext cx="1341120" cy="731520"/>
        </a:xfrm>
        <a:prstGeom prst="rect">
          <a:avLst/>
        </a:prstGeom>
      </xdr:spPr>
    </xdr:pic>
    <xdr:clientData/>
  </xdr:twoCellAnchor>
  <xdr:twoCellAnchor editAs="oneCell">
    <xdr:from>
      <xdr:col>1</xdr:col>
      <xdr:colOff>0</xdr:colOff>
      <xdr:row>96</xdr:row>
      <xdr:rowOff>0</xdr:rowOff>
    </xdr:from>
    <xdr:to>
      <xdr:col>1</xdr:col>
      <xdr:colOff>1341120</xdr:colOff>
      <xdr:row>96</xdr:row>
      <xdr:rowOff>731520</xdr:rowOff>
    </xdr:to>
    <xdr:pic>
      <xdr:nvPicPr>
        <xdr:cNvPr id="180" name="Image 179">
          <a:extLst>
            <a:ext uri="{FF2B5EF4-FFF2-40B4-BE49-F238E27FC236}">
              <a16:creationId xmlns:a16="http://schemas.microsoft.com/office/drawing/2014/main" id="{D312E313-1C33-D4F1-110D-7C8BDDEA65A9}"/>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2886075" y="71027925"/>
          <a:ext cx="1341120" cy="731520"/>
        </a:xfrm>
        <a:prstGeom prst="rect">
          <a:avLst/>
        </a:prstGeom>
      </xdr:spPr>
    </xdr:pic>
    <xdr:clientData/>
  </xdr:twoCellAnchor>
  <xdr:twoCellAnchor editAs="oneCell">
    <xdr:from>
      <xdr:col>1</xdr:col>
      <xdr:colOff>0</xdr:colOff>
      <xdr:row>97</xdr:row>
      <xdr:rowOff>0</xdr:rowOff>
    </xdr:from>
    <xdr:to>
      <xdr:col>1</xdr:col>
      <xdr:colOff>1341120</xdr:colOff>
      <xdr:row>97</xdr:row>
      <xdr:rowOff>731520</xdr:rowOff>
    </xdr:to>
    <xdr:pic>
      <xdr:nvPicPr>
        <xdr:cNvPr id="182" name="Image 181">
          <a:extLst>
            <a:ext uri="{FF2B5EF4-FFF2-40B4-BE49-F238E27FC236}">
              <a16:creationId xmlns:a16="http://schemas.microsoft.com/office/drawing/2014/main" id="{DB550BEB-8587-0B6A-E8C6-A966A316AC8D}"/>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886075" y="71789925"/>
          <a:ext cx="1341120" cy="731520"/>
        </a:xfrm>
        <a:prstGeom prst="rect">
          <a:avLst/>
        </a:prstGeom>
      </xdr:spPr>
    </xdr:pic>
    <xdr:clientData/>
  </xdr:twoCellAnchor>
  <xdr:twoCellAnchor editAs="oneCell">
    <xdr:from>
      <xdr:col>1</xdr:col>
      <xdr:colOff>0</xdr:colOff>
      <xdr:row>98</xdr:row>
      <xdr:rowOff>0</xdr:rowOff>
    </xdr:from>
    <xdr:to>
      <xdr:col>1</xdr:col>
      <xdr:colOff>1341120</xdr:colOff>
      <xdr:row>98</xdr:row>
      <xdr:rowOff>731520</xdr:rowOff>
    </xdr:to>
    <xdr:pic>
      <xdr:nvPicPr>
        <xdr:cNvPr id="184" name="Image 183">
          <a:extLst>
            <a:ext uri="{FF2B5EF4-FFF2-40B4-BE49-F238E27FC236}">
              <a16:creationId xmlns:a16="http://schemas.microsoft.com/office/drawing/2014/main" id="{B370737E-D265-419E-4C95-5AA230D61B6A}"/>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2886075" y="72551925"/>
          <a:ext cx="1341120" cy="731520"/>
        </a:xfrm>
        <a:prstGeom prst="rect">
          <a:avLst/>
        </a:prstGeom>
      </xdr:spPr>
    </xdr:pic>
    <xdr:clientData/>
  </xdr:twoCellAnchor>
  <xdr:twoCellAnchor editAs="oneCell">
    <xdr:from>
      <xdr:col>1</xdr:col>
      <xdr:colOff>0</xdr:colOff>
      <xdr:row>99</xdr:row>
      <xdr:rowOff>0</xdr:rowOff>
    </xdr:from>
    <xdr:to>
      <xdr:col>1</xdr:col>
      <xdr:colOff>1341120</xdr:colOff>
      <xdr:row>99</xdr:row>
      <xdr:rowOff>731520</xdr:rowOff>
    </xdr:to>
    <xdr:pic>
      <xdr:nvPicPr>
        <xdr:cNvPr id="186" name="Image 185">
          <a:extLst>
            <a:ext uri="{FF2B5EF4-FFF2-40B4-BE49-F238E27FC236}">
              <a16:creationId xmlns:a16="http://schemas.microsoft.com/office/drawing/2014/main" id="{17F07943-AB41-46FE-DD30-37219BAFC7AF}"/>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886075" y="73313925"/>
          <a:ext cx="1341120" cy="731520"/>
        </a:xfrm>
        <a:prstGeom prst="rect">
          <a:avLst/>
        </a:prstGeom>
      </xdr:spPr>
    </xdr:pic>
    <xdr:clientData/>
  </xdr:twoCellAnchor>
  <xdr:twoCellAnchor editAs="oneCell">
    <xdr:from>
      <xdr:col>1</xdr:col>
      <xdr:colOff>0</xdr:colOff>
      <xdr:row>100</xdr:row>
      <xdr:rowOff>0</xdr:rowOff>
    </xdr:from>
    <xdr:to>
      <xdr:col>1</xdr:col>
      <xdr:colOff>1341120</xdr:colOff>
      <xdr:row>100</xdr:row>
      <xdr:rowOff>731520</xdr:rowOff>
    </xdr:to>
    <xdr:pic>
      <xdr:nvPicPr>
        <xdr:cNvPr id="188" name="Image 187">
          <a:extLst>
            <a:ext uri="{FF2B5EF4-FFF2-40B4-BE49-F238E27FC236}">
              <a16:creationId xmlns:a16="http://schemas.microsoft.com/office/drawing/2014/main" id="{2CB2D6F1-49B8-808B-0A1D-D5E3C0B8102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2886075" y="74075925"/>
          <a:ext cx="1341120" cy="731520"/>
        </a:xfrm>
        <a:prstGeom prst="rect">
          <a:avLst/>
        </a:prstGeom>
      </xdr:spPr>
    </xdr:pic>
    <xdr:clientData/>
  </xdr:twoCellAnchor>
  <xdr:twoCellAnchor editAs="oneCell">
    <xdr:from>
      <xdr:col>1</xdr:col>
      <xdr:colOff>0</xdr:colOff>
      <xdr:row>101</xdr:row>
      <xdr:rowOff>0</xdr:rowOff>
    </xdr:from>
    <xdr:to>
      <xdr:col>1</xdr:col>
      <xdr:colOff>1341120</xdr:colOff>
      <xdr:row>101</xdr:row>
      <xdr:rowOff>731520</xdr:rowOff>
    </xdr:to>
    <xdr:pic>
      <xdr:nvPicPr>
        <xdr:cNvPr id="190" name="Image 189">
          <a:extLst>
            <a:ext uri="{FF2B5EF4-FFF2-40B4-BE49-F238E27FC236}">
              <a16:creationId xmlns:a16="http://schemas.microsoft.com/office/drawing/2014/main" id="{C8A96E1E-6976-0881-AE31-79C689D27749}"/>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886075" y="74837925"/>
          <a:ext cx="1341120" cy="731520"/>
        </a:xfrm>
        <a:prstGeom prst="rect">
          <a:avLst/>
        </a:prstGeom>
      </xdr:spPr>
    </xdr:pic>
    <xdr:clientData/>
  </xdr:twoCellAnchor>
  <xdr:twoCellAnchor editAs="oneCell">
    <xdr:from>
      <xdr:col>1</xdr:col>
      <xdr:colOff>0</xdr:colOff>
      <xdr:row>102</xdr:row>
      <xdr:rowOff>0</xdr:rowOff>
    </xdr:from>
    <xdr:to>
      <xdr:col>1</xdr:col>
      <xdr:colOff>1341120</xdr:colOff>
      <xdr:row>102</xdr:row>
      <xdr:rowOff>731520</xdr:rowOff>
    </xdr:to>
    <xdr:pic>
      <xdr:nvPicPr>
        <xdr:cNvPr id="192" name="Image 191">
          <a:extLst>
            <a:ext uri="{FF2B5EF4-FFF2-40B4-BE49-F238E27FC236}">
              <a16:creationId xmlns:a16="http://schemas.microsoft.com/office/drawing/2014/main" id="{C4112A4A-7921-B73A-448C-4D9A990F2AE0}"/>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2886075" y="75599925"/>
          <a:ext cx="1341120" cy="731520"/>
        </a:xfrm>
        <a:prstGeom prst="rect">
          <a:avLst/>
        </a:prstGeom>
      </xdr:spPr>
    </xdr:pic>
    <xdr:clientData/>
  </xdr:twoCellAnchor>
  <xdr:twoCellAnchor editAs="oneCell">
    <xdr:from>
      <xdr:col>1</xdr:col>
      <xdr:colOff>0</xdr:colOff>
      <xdr:row>103</xdr:row>
      <xdr:rowOff>0</xdr:rowOff>
    </xdr:from>
    <xdr:to>
      <xdr:col>1</xdr:col>
      <xdr:colOff>1341120</xdr:colOff>
      <xdr:row>103</xdr:row>
      <xdr:rowOff>731520</xdr:rowOff>
    </xdr:to>
    <xdr:pic>
      <xdr:nvPicPr>
        <xdr:cNvPr id="194" name="Image 193">
          <a:extLst>
            <a:ext uri="{FF2B5EF4-FFF2-40B4-BE49-F238E27FC236}">
              <a16:creationId xmlns:a16="http://schemas.microsoft.com/office/drawing/2014/main" id="{B81B5D01-FF59-9918-69A9-AF6E206AD5EC}"/>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2886075" y="76361925"/>
          <a:ext cx="1341120" cy="731520"/>
        </a:xfrm>
        <a:prstGeom prst="rect">
          <a:avLst/>
        </a:prstGeom>
      </xdr:spPr>
    </xdr:pic>
    <xdr:clientData/>
  </xdr:twoCellAnchor>
  <xdr:twoCellAnchor editAs="oneCell">
    <xdr:from>
      <xdr:col>1</xdr:col>
      <xdr:colOff>0</xdr:colOff>
      <xdr:row>104</xdr:row>
      <xdr:rowOff>0</xdr:rowOff>
    </xdr:from>
    <xdr:to>
      <xdr:col>1</xdr:col>
      <xdr:colOff>1341120</xdr:colOff>
      <xdr:row>104</xdr:row>
      <xdr:rowOff>731520</xdr:rowOff>
    </xdr:to>
    <xdr:pic>
      <xdr:nvPicPr>
        <xdr:cNvPr id="196" name="Image 195">
          <a:extLst>
            <a:ext uri="{FF2B5EF4-FFF2-40B4-BE49-F238E27FC236}">
              <a16:creationId xmlns:a16="http://schemas.microsoft.com/office/drawing/2014/main" id="{7795D31C-ABAC-CF9A-A36D-4BAB96D17FA6}"/>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2886075" y="77123925"/>
          <a:ext cx="1341120" cy="731520"/>
        </a:xfrm>
        <a:prstGeom prst="rect">
          <a:avLst/>
        </a:prstGeom>
      </xdr:spPr>
    </xdr:pic>
    <xdr:clientData/>
  </xdr:twoCellAnchor>
  <xdr:twoCellAnchor editAs="oneCell">
    <xdr:from>
      <xdr:col>1</xdr:col>
      <xdr:colOff>0</xdr:colOff>
      <xdr:row>105</xdr:row>
      <xdr:rowOff>0</xdr:rowOff>
    </xdr:from>
    <xdr:to>
      <xdr:col>1</xdr:col>
      <xdr:colOff>1341120</xdr:colOff>
      <xdr:row>105</xdr:row>
      <xdr:rowOff>731520</xdr:rowOff>
    </xdr:to>
    <xdr:pic>
      <xdr:nvPicPr>
        <xdr:cNvPr id="198" name="Image 197">
          <a:extLst>
            <a:ext uri="{FF2B5EF4-FFF2-40B4-BE49-F238E27FC236}">
              <a16:creationId xmlns:a16="http://schemas.microsoft.com/office/drawing/2014/main" id="{3537229E-F569-763B-C0E2-53ED513D7E0F}"/>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2886075" y="77885925"/>
          <a:ext cx="1341120" cy="731520"/>
        </a:xfrm>
        <a:prstGeom prst="rect">
          <a:avLst/>
        </a:prstGeom>
      </xdr:spPr>
    </xdr:pic>
    <xdr:clientData/>
  </xdr:twoCellAnchor>
  <xdr:twoCellAnchor editAs="oneCell">
    <xdr:from>
      <xdr:col>1</xdr:col>
      <xdr:colOff>0</xdr:colOff>
      <xdr:row>106</xdr:row>
      <xdr:rowOff>0</xdr:rowOff>
    </xdr:from>
    <xdr:to>
      <xdr:col>1</xdr:col>
      <xdr:colOff>1341120</xdr:colOff>
      <xdr:row>106</xdr:row>
      <xdr:rowOff>731520</xdr:rowOff>
    </xdr:to>
    <xdr:pic>
      <xdr:nvPicPr>
        <xdr:cNvPr id="200" name="Image 199">
          <a:extLst>
            <a:ext uri="{FF2B5EF4-FFF2-40B4-BE49-F238E27FC236}">
              <a16:creationId xmlns:a16="http://schemas.microsoft.com/office/drawing/2014/main" id="{6430937E-0322-29AC-E8B0-FCF0C0C30538}"/>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886075" y="78647925"/>
          <a:ext cx="1341120" cy="731520"/>
        </a:xfrm>
        <a:prstGeom prst="rect">
          <a:avLst/>
        </a:prstGeom>
      </xdr:spPr>
    </xdr:pic>
    <xdr:clientData/>
  </xdr:twoCellAnchor>
  <xdr:twoCellAnchor editAs="oneCell">
    <xdr:from>
      <xdr:col>1</xdr:col>
      <xdr:colOff>0</xdr:colOff>
      <xdr:row>107</xdr:row>
      <xdr:rowOff>0</xdr:rowOff>
    </xdr:from>
    <xdr:to>
      <xdr:col>1</xdr:col>
      <xdr:colOff>1341120</xdr:colOff>
      <xdr:row>107</xdr:row>
      <xdr:rowOff>731520</xdr:rowOff>
    </xdr:to>
    <xdr:pic>
      <xdr:nvPicPr>
        <xdr:cNvPr id="202" name="Image 201">
          <a:extLst>
            <a:ext uri="{FF2B5EF4-FFF2-40B4-BE49-F238E27FC236}">
              <a16:creationId xmlns:a16="http://schemas.microsoft.com/office/drawing/2014/main" id="{626530FB-9D5A-0090-3AA7-61D24EAA5483}"/>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2886075" y="79409925"/>
          <a:ext cx="1341120" cy="731520"/>
        </a:xfrm>
        <a:prstGeom prst="rect">
          <a:avLst/>
        </a:prstGeom>
      </xdr:spPr>
    </xdr:pic>
    <xdr:clientData/>
  </xdr:twoCellAnchor>
  <xdr:twoCellAnchor editAs="oneCell">
    <xdr:from>
      <xdr:col>1</xdr:col>
      <xdr:colOff>0</xdr:colOff>
      <xdr:row>108</xdr:row>
      <xdr:rowOff>0</xdr:rowOff>
    </xdr:from>
    <xdr:to>
      <xdr:col>1</xdr:col>
      <xdr:colOff>1341120</xdr:colOff>
      <xdr:row>108</xdr:row>
      <xdr:rowOff>731520</xdr:rowOff>
    </xdr:to>
    <xdr:pic>
      <xdr:nvPicPr>
        <xdr:cNvPr id="204" name="Image 203">
          <a:extLst>
            <a:ext uri="{FF2B5EF4-FFF2-40B4-BE49-F238E27FC236}">
              <a16:creationId xmlns:a16="http://schemas.microsoft.com/office/drawing/2014/main" id="{B1C4ACC8-9667-DF11-24C7-906F7888BDA8}"/>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86075" y="80171925"/>
          <a:ext cx="1341120" cy="731520"/>
        </a:xfrm>
        <a:prstGeom prst="rect">
          <a:avLst/>
        </a:prstGeom>
      </xdr:spPr>
    </xdr:pic>
    <xdr:clientData/>
  </xdr:twoCellAnchor>
  <xdr:twoCellAnchor editAs="oneCell">
    <xdr:from>
      <xdr:col>1</xdr:col>
      <xdr:colOff>0</xdr:colOff>
      <xdr:row>109</xdr:row>
      <xdr:rowOff>0</xdr:rowOff>
    </xdr:from>
    <xdr:to>
      <xdr:col>1</xdr:col>
      <xdr:colOff>1341120</xdr:colOff>
      <xdr:row>109</xdr:row>
      <xdr:rowOff>731520</xdr:rowOff>
    </xdr:to>
    <xdr:pic>
      <xdr:nvPicPr>
        <xdr:cNvPr id="206" name="Image 205">
          <a:extLst>
            <a:ext uri="{FF2B5EF4-FFF2-40B4-BE49-F238E27FC236}">
              <a16:creationId xmlns:a16="http://schemas.microsoft.com/office/drawing/2014/main" id="{80EAFE61-D731-1566-EE48-5D89D7F714FA}"/>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886075" y="80933925"/>
          <a:ext cx="1341120" cy="731520"/>
        </a:xfrm>
        <a:prstGeom prst="rect">
          <a:avLst/>
        </a:prstGeom>
      </xdr:spPr>
    </xdr:pic>
    <xdr:clientData/>
  </xdr:twoCellAnchor>
  <xdr:twoCellAnchor editAs="oneCell">
    <xdr:from>
      <xdr:col>1</xdr:col>
      <xdr:colOff>0</xdr:colOff>
      <xdr:row>110</xdr:row>
      <xdr:rowOff>0</xdr:rowOff>
    </xdr:from>
    <xdr:to>
      <xdr:col>1</xdr:col>
      <xdr:colOff>1341120</xdr:colOff>
      <xdr:row>110</xdr:row>
      <xdr:rowOff>731520</xdr:rowOff>
    </xdr:to>
    <xdr:pic>
      <xdr:nvPicPr>
        <xdr:cNvPr id="208" name="Image 207">
          <a:extLst>
            <a:ext uri="{FF2B5EF4-FFF2-40B4-BE49-F238E27FC236}">
              <a16:creationId xmlns:a16="http://schemas.microsoft.com/office/drawing/2014/main" id="{55411E37-73E3-D8F5-3274-0B7319770D84}"/>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2886075" y="81695925"/>
          <a:ext cx="1341120" cy="731520"/>
        </a:xfrm>
        <a:prstGeom prst="rect">
          <a:avLst/>
        </a:prstGeom>
      </xdr:spPr>
    </xdr:pic>
    <xdr:clientData/>
  </xdr:twoCellAnchor>
  <xdr:twoCellAnchor editAs="oneCell">
    <xdr:from>
      <xdr:col>1</xdr:col>
      <xdr:colOff>0</xdr:colOff>
      <xdr:row>111</xdr:row>
      <xdr:rowOff>0</xdr:rowOff>
    </xdr:from>
    <xdr:to>
      <xdr:col>1</xdr:col>
      <xdr:colOff>1341120</xdr:colOff>
      <xdr:row>111</xdr:row>
      <xdr:rowOff>731520</xdr:rowOff>
    </xdr:to>
    <xdr:pic>
      <xdr:nvPicPr>
        <xdr:cNvPr id="210" name="Image 209">
          <a:extLst>
            <a:ext uri="{FF2B5EF4-FFF2-40B4-BE49-F238E27FC236}">
              <a16:creationId xmlns:a16="http://schemas.microsoft.com/office/drawing/2014/main" id="{E396ABAC-2F95-55A2-7126-7ACDFE91FA19}"/>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886075" y="82457925"/>
          <a:ext cx="1341120" cy="731520"/>
        </a:xfrm>
        <a:prstGeom prst="rect">
          <a:avLst/>
        </a:prstGeom>
      </xdr:spPr>
    </xdr:pic>
    <xdr:clientData/>
  </xdr:twoCellAnchor>
  <xdr:twoCellAnchor editAs="oneCell">
    <xdr:from>
      <xdr:col>1</xdr:col>
      <xdr:colOff>0</xdr:colOff>
      <xdr:row>112</xdr:row>
      <xdr:rowOff>0</xdr:rowOff>
    </xdr:from>
    <xdr:to>
      <xdr:col>1</xdr:col>
      <xdr:colOff>1341120</xdr:colOff>
      <xdr:row>112</xdr:row>
      <xdr:rowOff>731520</xdr:rowOff>
    </xdr:to>
    <xdr:pic>
      <xdr:nvPicPr>
        <xdr:cNvPr id="212" name="Image 211">
          <a:extLst>
            <a:ext uri="{FF2B5EF4-FFF2-40B4-BE49-F238E27FC236}">
              <a16:creationId xmlns:a16="http://schemas.microsoft.com/office/drawing/2014/main" id="{8DDD6ED4-3A7A-5B75-0036-08585E091684}"/>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2886075" y="83219925"/>
          <a:ext cx="1341120" cy="731520"/>
        </a:xfrm>
        <a:prstGeom prst="rect">
          <a:avLst/>
        </a:prstGeom>
      </xdr:spPr>
    </xdr:pic>
    <xdr:clientData/>
  </xdr:twoCellAnchor>
  <xdr:twoCellAnchor editAs="oneCell">
    <xdr:from>
      <xdr:col>1</xdr:col>
      <xdr:colOff>0</xdr:colOff>
      <xdr:row>113</xdr:row>
      <xdr:rowOff>0</xdr:rowOff>
    </xdr:from>
    <xdr:to>
      <xdr:col>1</xdr:col>
      <xdr:colOff>1341120</xdr:colOff>
      <xdr:row>113</xdr:row>
      <xdr:rowOff>731520</xdr:rowOff>
    </xdr:to>
    <xdr:pic>
      <xdr:nvPicPr>
        <xdr:cNvPr id="214" name="Image 213">
          <a:extLst>
            <a:ext uri="{FF2B5EF4-FFF2-40B4-BE49-F238E27FC236}">
              <a16:creationId xmlns:a16="http://schemas.microsoft.com/office/drawing/2014/main" id="{9F93B056-CCA7-C718-D93C-9C06BE7BE6C6}"/>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886075" y="83981925"/>
          <a:ext cx="1341120" cy="731520"/>
        </a:xfrm>
        <a:prstGeom prst="rect">
          <a:avLst/>
        </a:prstGeom>
      </xdr:spPr>
    </xdr:pic>
    <xdr:clientData/>
  </xdr:twoCellAnchor>
  <xdr:twoCellAnchor editAs="oneCell">
    <xdr:from>
      <xdr:col>1</xdr:col>
      <xdr:colOff>0</xdr:colOff>
      <xdr:row>114</xdr:row>
      <xdr:rowOff>0</xdr:rowOff>
    </xdr:from>
    <xdr:to>
      <xdr:col>1</xdr:col>
      <xdr:colOff>1341120</xdr:colOff>
      <xdr:row>114</xdr:row>
      <xdr:rowOff>731520</xdr:rowOff>
    </xdr:to>
    <xdr:pic>
      <xdr:nvPicPr>
        <xdr:cNvPr id="216" name="Image 215">
          <a:extLst>
            <a:ext uri="{FF2B5EF4-FFF2-40B4-BE49-F238E27FC236}">
              <a16:creationId xmlns:a16="http://schemas.microsoft.com/office/drawing/2014/main" id="{CB4C2D5C-82D3-EE7C-AA6C-47FBC1B0C68A}"/>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886075" y="84743925"/>
          <a:ext cx="1341120" cy="731520"/>
        </a:xfrm>
        <a:prstGeom prst="rect">
          <a:avLst/>
        </a:prstGeom>
      </xdr:spPr>
    </xdr:pic>
    <xdr:clientData/>
  </xdr:twoCellAnchor>
  <xdr:twoCellAnchor editAs="oneCell">
    <xdr:from>
      <xdr:col>1</xdr:col>
      <xdr:colOff>0</xdr:colOff>
      <xdr:row>115</xdr:row>
      <xdr:rowOff>0</xdr:rowOff>
    </xdr:from>
    <xdr:to>
      <xdr:col>1</xdr:col>
      <xdr:colOff>1341120</xdr:colOff>
      <xdr:row>115</xdr:row>
      <xdr:rowOff>731520</xdr:rowOff>
    </xdr:to>
    <xdr:pic>
      <xdr:nvPicPr>
        <xdr:cNvPr id="218" name="Image 217">
          <a:extLst>
            <a:ext uri="{FF2B5EF4-FFF2-40B4-BE49-F238E27FC236}">
              <a16:creationId xmlns:a16="http://schemas.microsoft.com/office/drawing/2014/main" id="{82A582F7-2F7C-0492-FE7E-FFC4CB559E26}"/>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886075" y="85505925"/>
          <a:ext cx="1341120" cy="731520"/>
        </a:xfrm>
        <a:prstGeom prst="rect">
          <a:avLst/>
        </a:prstGeom>
      </xdr:spPr>
    </xdr:pic>
    <xdr:clientData/>
  </xdr:twoCellAnchor>
  <xdr:twoCellAnchor editAs="oneCell">
    <xdr:from>
      <xdr:col>1</xdr:col>
      <xdr:colOff>0</xdr:colOff>
      <xdr:row>116</xdr:row>
      <xdr:rowOff>0</xdr:rowOff>
    </xdr:from>
    <xdr:to>
      <xdr:col>1</xdr:col>
      <xdr:colOff>1341120</xdr:colOff>
      <xdr:row>116</xdr:row>
      <xdr:rowOff>731520</xdr:rowOff>
    </xdr:to>
    <xdr:pic>
      <xdr:nvPicPr>
        <xdr:cNvPr id="220" name="Image 219">
          <a:extLst>
            <a:ext uri="{FF2B5EF4-FFF2-40B4-BE49-F238E27FC236}">
              <a16:creationId xmlns:a16="http://schemas.microsoft.com/office/drawing/2014/main" id="{9DFCF753-B3B8-680B-5B37-6D89A5033F39}"/>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2886075" y="86267925"/>
          <a:ext cx="1341120" cy="731520"/>
        </a:xfrm>
        <a:prstGeom prst="rect">
          <a:avLst/>
        </a:prstGeom>
      </xdr:spPr>
    </xdr:pic>
    <xdr:clientData/>
  </xdr:twoCellAnchor>
  <xdr:twoCellAnchor editAs="oneCell">
    <xdr:from>
      <xdr:col>1</xdr:col>
      <xdr:colOff>0</xdr:colOff>
      <xdr:row>117</xdr:row>
      <xdr:rowOff>0</xdr:rowOff>
    </xdr:from>
    <xdr:to>
      <xdr:col>1</xdr:col>
      <xdr:colOff>1341120</xdr:colOff>
      <xdr:row>117</xdr:row>
      <xdr:rowOff>731520</xdr:rowOff>
    </xdr:to>
    <xdr:pic>
      <xdr:nvPicPr>
        <xdr:cNvPr id="222" name="Image 221">
          <a:extLst>
            <a:ext uri="{FF2B5EF4-FFF2-40B4-BE49-F238E27FC236}">
              <a16:creationId xmlns:a16="http://schemas.microsoft.com/office/drawing/2014/main" id="{4D5F1EF6-0C50-8509-4AA5-3BF37691EB94}"/>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886075" y="87029925"/>
          <a:ext cx="1341120" cy="731520"/>
        </a:xfrm>
        <a:prstGeom prst="rect">
          <a:avLst/>
        </a:prstGeom>
      </xdr:spPr>
    </xdr:pic>
    <xdr:clientData/>
  </xdr:twoCellAnchor>
  <xdr:twoCellAnchor editAs="oneCell">
    <xdr:from>
      <xdr:col>1</xdr:col>
      <xdr:colOff>0</xdr:colOff>
      <xdr:row>118</xdr:row>
      <xdr:rowOff>0</xdr:rowOff>
    </xdr:from>
    <xdr:to>
      <xdr:col>1</xdr:col>
      <xdr:colOff>1341120</xdr:colOff>
      <xdr:row>118</xdr:row>
      <xdr:rowOff>731520</xdr:rowOff>
    </xdr:to>
    <xdr:pic>
      <xdr:nvPicPr>
        <xdr:cNvPr id="224" name="Image 223">
          <a:extLst>
            <a:ext uri="{FF2B5EF4-FFF2-40B4-BE49-F238E27FC236}">
              <a16:creationId xmlns:a16="http://schemas.microsoft.com/office/drawing/2014/main" id="{56860D3A-88E0-DDB9-8636-71F749D8CB13}"/>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886075" y="87791925"/>
          <a:ext cx="1341120" cy="731520"/>
        </a:xfrm>
        <a:prstGeom prst="rect">
          <a:avLst/>
        </a:prstGeom>
      </xdr:spPr>
    </xdr:pic>
    <xdr:clientData/>
  </xdr:twoCellAnchor>
  <xdr:twoCellAnchor editAs="oneCell">
    <xdr:from>
      <xdr:col>1</xdr:col>
      <xdr:colOff>0</xdr:colOff>
      <xdr:row>119</xdr:row>
      <xdr:rowOff>0</xdr:rowOff>
    </xdr:from>
    <xdr:to>
      <xdr:col>1</xdr:col>
      <xdr:colOff>1341120</xdr:colOff>
      <xdr:row>119</xdr:row>
      <xdr:rowOff>731520</xdr:rowOff>
    </xdr:to>
    <xdr:pic>
      <xdr:nvPicPr>
        <xdr:cNvPr id="226" name="Image 225">
          <a:extLst>
            <a:ext uri="{FF2B5EF4-FFF2-40B4-BE49-F238E27FC236}">
              <a16:creationId xmlns:a16="http://schemas.microsoft.com/office/drawing/2014/main" id="{5484C71F-1CFD-034F-8F86-0BC78E940A1E}"/>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2886075" y="88553925"/>
          <a:ext cx="1341120" cy="731520"/>
        </a:xfrm>
        <a:prstGeom prst="rect">
          <a:avLst/>
        </a:prstGeom>
      </xdr:spPr>
    </xdr:pic>
    <xdr:clientData/>
  </xdr:twoCellAnchor>
  <xdr:twoCellAnchor editAs="oneCell">
    <xdr:from>
      <xdr:col>1</xdr:col>
      <xdr:colOff>0</xdr:colOff>
      <xdr:row>120</xdr:row>
      <xdr:rowOff>0</xdr:rowOff>
    </xdr:from>
    <xdr:to>
      <xdr:col>1</xdr:col>
      <xdr:colOff>1341120</xdr:colOff>
      <xdr:row>120</xdr:row>
      <xdr:rowOff>731520</xdr:rowOff>
    </xdr:to>
    <xdr:pic>
      <xdr:nvPicPr>
        <xdr:cNvPr id="228" name="Image 227">
          <a:extLst>
            <a:ext uri="{FF2B5EF4-FFF2-40B4-BE49-F238E27FC236}">
              <a16:creationId xmlns:a16="http://schemas.microsoft.com/office/drawing/2014/main" id="{448D6AFB-3208-C607-DF1F-AF5EDB2119F6}"/>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2886075" y="89315925"/>
          <a:ext cx="1341120" cy="731520"/>
        </a:xfrm>
        <a:prstGeom prst="rect">
          <a:avLst/>
        </a:prstGeom>
      </xdr:spPr>
    </xdr:pic>
    <xdr:clientData/>
  </xdr:twoCellAnchor>
  <xdr:twoCellAnchor editAs="oneCell">
    <xdr:from>
      <xdr:col>1</xdr:col>
      <xdr:colOff>0</xdr:colOff>
      <xdr:row>54</xdr:row>
      <xdr:rowOff>0</xdr:rowOff>
    </xdr:from>
    <xdr:to>
      <xdr:col>1</xdr:col>
      <xdr:colOff>1341120</xdr:colOff>
      <xdr:row>54</xdr:row>
      <xdr:rowOff>731520</xdr:rowOff>
    </xdr:to>
    <xdr:pic>
      <xdr:nvPicPr>
        <xdr:cNvPr id="230" name="Image 229">
          <a:extLst>
            <a:ext uri="{FF2B5EF4-FFF2-40B4-BE49-F238E27FC236}">
              <a16:creationId xmlns:a16="http://schemas.microsoft.com/office/drawing/2014/main" id="{9F92AEE6-14AD-4851-10C9-9B66B76FDEEB}"/>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2886075" y="40547925"/>
          <a:ext cx="1341120" cy="731520"/>
        </a:xfrm>
        <a:prstGeom prst="rect">
          <a:avLst/>
        </a:prstGeom>
      </xdr:spPr>
    </xdr:pic>
    <xdr:clientData/>
  </xdr:twoCellAnchor>
  <xdr:twoCellAnchor editAs="oneCell">
    <xdr:from>
      <xdr:col>1</xdr:col>
      <xdr:colOff>0</xdr:colOff>
      <xdr:row>55</xdr:row>
      <xdr:rowOff>0</xdr:rowOff>
    </xdr:from>
    <xdr:to>
      <xdr:col>1</xdr:col>
      <xdr:colOff>1341120</xdr:colOff>
      <xdr:row>55</xdr:row>
      <xdr:rowOff>731520</xdr:rowOff>
    </xdr:to>
    <xdr:pic>
      <xdr:nvPicPr>
        <xdr:cNvPr id="232" name="Image 231">
          <a:extLst>
            <a:ext uri="{FF2B5EF4-FFF2-40B4-BE49-F238E27FC236}">
              <a16:creationId xmlns:a16="http://schemas.microsoft.com/office/drawing/2014/main" id="{83B984DF-92C8-6223-1DBE-BFD11D6B283E}"/>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2886075" y="41309925"/>
          <a:ext cx="1341120" cy="731520"/>
        </a:xfrm>
        <a:prstGeom prst="rect">
          <a:avLst/>
        </a:prstGeom>
      </xdr:spPr>
    </xdr:pic>
    <xdr:clientData/>
  </xdr:twoCellAnchor>
  <xdr:twoCellAnchor editAs="oneCell">
    <xdr:from>
      <xdr:col>1</xdr:col>
      <xdr:colOff>0</xdr:colOff>
      <xdr:row>56</xdr:row>
      <xdr:rowOff>0</xdr:rowOff>
    </xdr:from>
    <xdr:to>
      <xdr:col>1</xdr:col>
      <xdr:colOff>1341120</xdr:colOff>
      <xdr:row>56</xdr:row>
      <xdr:rowOff>731520</xdr:rowOff>
    </xdr:to>
    <xdr:pic>
      <xdr:nvPicPr>
        <xdr:cNvPr id="234" name="Image 233">
          <a:extLst>
            <a:ext uri="{FF2B5EF4-FFF2-40B4-BE49-F238E27FC236}">
              <a16:creationId xmlns:a16="http://schemas.microsoft.com/office/drawing/2014/main" id="{77C32DDC-863F-580D-07B1-F4B346F4ACED}"/>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2886075" y="42071925"/>
          <a:ext cx="1341120" cy="731520"/>
        </a:xfrm>
        <a:prstGeom prst="rect">
          <a:avLst/>
        </a:prstGeom>
      </xdr:spPr>
    </xdr:pic>
    <xdr:clientData/>
  </xdr:twoCellAnchor>
  <xdr:twoCellAnchor editAs="oneCell">
    <xdr:from>
      <xdr:col>1</xdr:col>
      <xdr:colOff>0</xdr:colOff>
      <xdr:row>57</xdr:row>
      <xdr:rowOff>0</xdr:rowOff>
    </xdr:from>
    <xdr:to>
      <xdr:col>1</xdr:col>
      <xdr:colOff>1341120</xdr:colOff>
      <xdr:row>57</xdr:row>
      <xdr:rowOff>731520</xdr:rowOff>
    </xdr:to>
    <xdr:pic>
      <xdr:nvPicPr>
        <xdr:cNvPr id="236" name="Image 235">
          <a:extLst>
            <a:ext uri="{FF2B5EF4-FFF2-40B4-BE49-F238E27FC236}">
              <a16:creationId xmlns:a16="http://schemas.microsoft.com/office/drawing/2014/main" id="{E3082E7B-6396-C212-30CC-5ECE37B18451}"/>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2886075" y="42833925"/>
          <a:ext cx="1341120"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32</xdr:row>
      <xdr:rowOff>0</xdr:rowOff>
    </xdr:from>
    <xdr:to>
      <xdr:col>1</xdr:col>
      <xdr:colOff>0</xdr:colOff>
      <xdr:row>32</xdr:row>
      <xdr:rowOff>0</xdr:rowOff>
    </xdr:to>
    <xdr:pic>
      <xdr:nvPicPr>
        <xdr:cNvPr id="2" name="Picture 3" descr="http://www.jadecor.de/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3" name="Picture 4" descr="http://www.jadecor.de/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4" name="Picture 5" descr="http://www.jadecor.de/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twoCellAnchor>
    <xdr:from>
      <xdr:col>1</xdr:col>
      <xdr:colOff>0</xdr:colOff>
      <xdr:row>32</xdr:row>
      <xdr:rowOff>0</xdr:rowOff>
    </xdr:from>
    <xdr:to>
      <xdr:col>1</xdr:col>
      <xdr:colOff>0</xdr:colOff>
      <xdr:row>32</xdr:row>
      <xdr:rowOff>0</xdr:rowOff>
    </xdr:to>
    <xdr:pic>
      <xdr:nvPicPr>
        <xdr:cNvPr id="5" name="Picture 6" descr="http://www.jadecor.de/images/spacer.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38125" y="4162425"/>
          <a:ext cx="0" cy="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190500</xdr:colOff>
      <xdr:row>4</xdr:row>
      <xdr:rowOff>45244</xdr:rowOff>
    </xdr:from>
    <xdr:to>
      <xdr:col>12</xdr:col>
      <xdr:colOff>552449</xdr:colOff>
      <xdr:row>6</xdr:row>
      <xdr:rowOff>135731</xdr:rowOff>
    </xdr:to>
    <xdr:pic>
      <xdr:nvPicPr>
        <xdr:cNvPr id="2" name="Picture 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619625" y="816769"/>
          <a:ext cx="1476375" cy="44291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18</xdr:col>
          <xdr:colOff>38099</xdr:colOff>
          <xdr:row>12</xdr:row>
          <xdr:rowOff>38099</xdr:rowOff>
        </xdr:from>
        <xdr:to>
          <xdr:col>18</xdr:col>
          <xdr:colOff>1121834</xdr:colOff>
          <xdr:row>17</xdr:row>
          <xdr:rowOff>36679</xdr:rowOff>
        </xdr:to>
        <xdr:pic>
          <xdr:nvPicPr>
            <xdr:cNvPr id="4" name="Image 3">
              <a:extLst>
                <a:ext uri="{FF2B5EF4-FFF2-40B4-BE49-F238E27FC236}">
                  <a16:creationId xmlns:a16="http://schemas.microsoft.com/office/drawing/2014/main" id="{AA673B38-4B8D-41C7-93F8-5EBDE49419B7}"/>
                </a:ext>
              </a:extLst>
            </xdr:cNvPr>
            <xdr:cNvPicPr>
              <a:picLocks noChangeAspect="1" noChangeArrowheads="1"/>
              <a:extLst>
                <a:ext uri="{84589F7E-364E-4C9E-8A38-B11213B215E9}">
                  <a14:cameraTool cellRange="RefImg_Plafond" spid="_x0000_s4328"/>
                </a:ext>
              </a:extLst>
            </xdr:cNvPicPr>
          </xdr:nvPicPr>
          <xdr:blipFill>
            <a:blip xmlns:r="http://schemas.openxmlformats.org/officeDocument/2006/relationships" r:embed="rId2"/>
            <a:srcRect/>
            <a:stretch>
              <a:fillRect/>
            </a:stretch>
          </xdr:blipFill>
          <xdr:spPr bwMode="auto">
            <a:xfrm>
              <a:off x="7962899" y="2215242"/>
              <a:ext cx="1083735" cy="104502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32656</xdr:colOff>
          <xdr:row>21</xdr:row>
          <xdr:rowOff>40821</xdr:rowOff>
        </xdr:from>
        <xdr:to>
          <xdr:col>18</xdr:col>
          <xdr:colOff>1121229</xdr:colOff>
          <xdr:row>27</xdr:row>
          <xdr:rowOff>16328</xdr:rowOff>
        </xdr:to>
        <xdr:pic>
          <xdr:nvPicPr>
            <xdr:cNvPr id="5" name="Image 4">
              <a:extLst>
                <a:ext uri="{FF2B5EF4-FFF2-40B4-BE49-F238E27FC236}">
                  <a16:creationId xmlns:a16="http://schemas.microsoft.com/office/drawing/2014/main" id="{3DC38040-15D7-4C53-AD04-87020E1ACE3B}"/>
                </a:ext>
              </a:extLst>
            </xdr:cNvPr>
            <xdr:cNvPicPr>
              <a:picLocks noChangeAspect="1" noChangeArrowheads="1"/>
              <a:extLst>
                <a:ext uri="{84589F7E-364E-4C9E-8A38-B11213B215E9}">
                  <a14:cameraTool cellRange="RefImg_Murs" spid="_x0000_s4329"/>
                </a:ext>
              </a:extLst>
            </xdr:cNvPicPr>
          </xdr:nvPicPr>
          <xdr:blipFill>
            <a:blip xmlns:r="http://schemas.openxmlformats.org/officeDocument/2006/relationships" r:embed="rId3"/>
            <a:srcRect/>
            <a:stretch>
              <a:fillRect/>
            </a:stretch>
          </xdr:blipFill>
          <xdr:spPr bwMode="auto">
            <a:xfrm>
              <a:off x="7957456" y="3687535"/>
              <a:ext cx="1088573" cy="105863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13</xdr:col>
      <xdr:colOff>247650</xdr:colOff>
      <xdr:row>28</xdr:row>
      <xdr:rowOff>38100</xdr:rowOff>
    </xdr:from>
    <xdr:to>
      <xdr:col>16</xdr:col>
      <xdr:colOff>85726</xdr:colOff>
      <xdr:row>34</xdr:row>
      <xdr:rowOff>95250</xdr:rowOff>
    </xdr:to>
    <xdr:pic>
      <xdr:nvPicPr>
        <xdr:cNvPr id="2" name="Picture 1" descr="Logo-Jadecor-Chron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24625" y="5010150"/>
          <a:ext cx="1952625" cy="10763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18</xdr:col>
          <xdr:colOff>32039</xdr:colOff>
          <xdr:row>22</xdr:row>
          <xdr:rowOff>31172</xdr:rowOff>
        </xdr:from>
        <xdr:to>
          <xdr:col>18</xdr:col>
          <xdr:colOff>1303193</xdr:colOff>
          <xdr:row>27</xdr:row>
          <xdr:rowOff>138545</xdr:rowOff>
        </xdr:to>
        <xdr:pic>
          <xdr:nvPicPr>
            <xdr:cNvPr id="3" name="Image 2">
              <a:extLst>
                <a:ext uri="{FF2B5EF4-FFF2-40B4-BE49-F238E27FC236}">
                  <a16:creationId xmlns:a16="http://schemas.microsoft.com/office/drawing/2014/main" id="{D109064E-F1D1-4070-AF1A-B164CBFED5C0}"/>
                </a:ext>
              </a:extLst>
            </xdr:cNvPr>
            <xdr:cNvPicPr>
              <a:picLocks noChangeAspect="1" noChangeArrowheads="1"/>
              <a:extLst>
                <a:ext uri="{84589F7E-364E-4C9E-8A38-B11213B215E9}">
                  <a14:cameraTool cellRange="RefImg_Silk" spid="_x0000_s5212"/>
                </a:ext>
              </a:extLst>
            </xdr:cNvPicPr>
          </xdr:nvPicPr>
          <xdr:blipFill>
            <a:blip xmlns:r="http://schemas.openxmlformats.org/officeDocument/2006/relationships" r:embed="rId2"/>
            <a:srcRect/>
            <a:stretch>
              <a:fillRect/>
            </a:stretch>
          </xdr:blipFill>
          <xdr:spPr bwMode="auto">
            <a:xfrm>
              <a:off x="8864312" y="3997036"/>
              <a:ext cx="1271154" cy="95596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9525</xdr:colOff>
      <xdr:row>15</xdr:row>
      <xdr:rowOff>0</xdr:rowOff>
    </xdr:to>
    <xdr:pic>
      <xdr:nvPicPr>
        <xdr:cNvPr id="164" name="Picture 3" descr="http://www.jadecor.de/images/spacer.gif">
          <a:extLst>
            <a:ext uri="{FF2B5EF4-FFF2-40B4-BE49-F238E27FC236}">
              <a16:creationId xmlns:a16="http://schemas.microsoft.com/office/drawing/2014/main" id="{DE26DC3D-CFAF-41C6-ACF1-1903C803140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165" name="Picture 4" descr="http://www.jadecor.de/images/spacer.gif">
          <a:extLst>
            <a:ext uri="{FF2B5EF4-FFF2-40B4-BE49-F238E27FC236}">
              <a16:creationId xmlns:a16="http://schemas.microsoft.com/office/drawing/2014/main" id="{2B15063A-9C3D-49FF-9756-B342A938206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66" name="Picture 5" descr="http://www.jadecor.de/images/spacer.gif">
          <a:extLst>
            <a:ext uri="{FF2B5EF4-FFF2-40B4-BE49-F238E27FC236}">
              <a16:creationId xmlns:a16="http://schemas.microsoft.com/office/drawing/2014/main" id="{F9807E4A-09BF-4130-9E31-F5D76CE3425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67" name="Picture 6" descr="http://www.jadecor.de/images/spacer.gif">
          <a:extLst>
            <a:ext uri="{FF2B5EF4-FFF2-40B4-BE49-F238E27FC236}">
              <a16:creationId xmlns:a16="http://schemas.microsoft.com/office/drawing/2014/main" id="{A24072DF-86CB-4172-8FFD-982254EE7EC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68" name="Picture 7" descr="http://www.jadecor.de/images/spacer.gif">
          <a:extLst>
            <a:ext uri="{FF2B5EF4-FFF2-40B4-BE49-F238E27FC236}">
              <a16:creationId xmlns:a16="http://schemas.microsoft.com/office/drawing/2014/main" id="{54150C4E-F110-46C8-9A42-69F87BA5AE6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69" name="Picture 8" descr="http://www.jadecor.de/images/spacer.gif">
          <a:extLst>
            <a:ext uri="{FF2B5EF4-FFF2-40B4-BE49-F238E27FC236}">
              <a16:creationId xmlns:a16="http://schemas.microsoft.com/office/drawing/2014/main" id="{C4D263B2-1A60-4034-B446-89A8D7A8925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0" name="Picture 9" descr="http://www.jadecor.de/images/spacer.gif">
          <a:extLst>
            <a:ext uri="{FF2B5EF4-FFF2-40B4-BE49-F238E27FC236}">
              <a16:creationId xmlns:a16="http://schemas.microsoft.com/office/drawing/2014/main" id="{F8003395-ECC6-4276-90D8-48FA379B126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1" name="Picture 10" descr="http://www.jadecor.de/images/spacer.gif">
          <a:extLst>
            <a:ext uri="{FF2B5EF4-FFF2-40B4-BE49-F238E27FC236}">
              <a16:creationId xmlns:a16="http://schemas.microsoft.com/office/drawing/2014/main" id="{767998F2-28CF-4549-9660-66548A9B165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172" name="Picture 11" descr="http://www.jadecor.de/images/spacer.gif">
          <a:extLst>
            <a:ext uri="{FF2B5EF4-FFF2-40B4-BE49-F238E27FC236}">
              <a16:creationId xmlns:a16="http://schemas.microsoft.com/office/drawing/2014/main" id="{F87EAC24-62C9-415F-9F65-EC902D6A5A2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173" name="Picture 12" descr="http://www.jadecor.de/images/spacer.gif">
          <a:extLst>
            <a:ext uri="{FF2B5EF4-FFF2-40B4-BE49-F238E27FC236}">
              <a16:creationId xmlns:a16="http://schemas.microsoft.com/office/drawing/2014/main" id="{03D30865-1BAB-48FA-A3B1-8A9B958F370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74" name="Picture 13" descr="http://www.jadecor.de/images/spacer.gif">
          <a:extLst>
            <a:ext uri="{FF2B5EF4-FFF2-40B4-BE49-F238E27FC236}">
              <a16:creationId xmlns:a16="http://schemas.microsoft.com/office/drawing/2014/main" id="{BCD6CF11-5EFF-4569-8257-3FDB203B42B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75" name="Picture 14" descr="http://www.jadecor.de/images/spacer.gif">
          <a:extLst>
            <a:ext uri="{FF2B5EF4-FFF2-40B4-BE49-F238E27FC236}">
              <a16:creationId xmlns:a16="http://schemas.microsoft.com/office/drawing/2014/main" id="{01B139B5-DDB5-46EC-952B-E0C033AC49A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6" name="Picture 15" descr="http://www.jadecor.de/images/spacer.gif">
          <a:extLst>
            <a:ext uri="{FF2B5EF4-FFF2-40B4-BE49-F238E27FC236}">
              <a16:creationId xmlns:a16="http://schemas.microsoft.com/office/drawing/2014/main" id="{10FEAC6A-8346-4BC2-848C-B8453B424B5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7" name="Picture 16" descr="http://www.jadecor.de/images/spacer.gif">
          <a:extLst>
            <a:ext uri="{FF2B5EF4-FFF2-40B4-BE49-F238E27FC236}">
              <a16:creationId xmlns:a16="http://schemas.microsoft.com/office/drawing/2014/main" id="{C2D0C611-95ED-490B-A780-E7BDF74CA14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8" name="Picture 17" descr="http://www.jadecor.de/images/spacer.gif">
          <a:extLst>
            <a:ext uri="{FF2B5EF4-FFF2-40B4-BE49-F238E27FC236}">
              <a16:creationId xmlns:a16="http://schemas.microsoft.com/office/drawing/2014/main" id="{0C15AE10-03B1-451F-8693-21E2392925B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79" name="Picture 18" descr="http://www.jadecor.de/images/spacer.gif">
          <a:extLst>
            <a:ext uri="{FF2B5EF4-FFF2-40B4-BE49-F238E27FC236}">
              <a16:creationId xmlns:a16="http://schemas.microsoft.com/office/drawing/2014/main" id="{225F7C5C-0643-458D-BAA7-5453B4E14AD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180" name="Picture 19" descr="http://www.jadecor.de/images/spacer.gif">
          <a:extLst>
            <a:ext uri="{FF2B5EF4-FFF2-40B4-BE49-F238E27FC236}">
              <a16:creationId xmlns:a16="http://schemas.microsoft.com/office/drawing/2014/main" id="{2254BB8E-D789-49D9-B067-86A8C4954BF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181" name="Picture 20" descr="http://www.jadecor.de/images/spacer.gif">
          <a:extLst>
            <a:ext uri="{FF2B5EF4-FFF2-40B4-BE49-F238E27FC236}">
              <a16:creationId xmlns:a16="http://schemas.microsoft.com/office/drawing/2014/main" id="{F9094456-4371-4F14-BB27-5FA602A8842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82" name="Picture 21" descr="http://www.jadecor.de/images/spacer.gif">
          <a:extLst>
            <a:ext uri="{FF2B5EF4-FFF2-40B4-BE49-F238E27FC236}">
              <a16:creationId xmlns:a16="http://schemas.microsoft.com/office/drawing/2014/main" id="{7FB54C20-7C31-4B47-AE2F-3C0FFDD09FC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183" name="Picture 22" descr="http://www.jadecor.de/images/spacer.gif">
          <a:extLst>
            <a:ext uri="{FF2B5EF4-FFF2-40B4-BE49-F238E27FC236}">
              <a16:creationId xmlns:a16="http://schemas.microsoft.com/office/drawing/2014/main" id="{AE9A61A4-F074-4A4B-8C02-1AAE9243243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4" name="Picture 23" descr="http://www.jadecor.de/images/spacer.gif">
          <a:extLst>
            <a:ext uri="{FF2B5EF4-FFF2-40B4-BE49-F238E27FC236}">
              <a16:creationId xmlns:a16="http://schemas.microsoft.com/office/drawing/2014/main" id="{F98A37A6-D2B1-4D78-90C9-07BDF42A42B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5" name="Picture 24" descr="http://www.jadecor.de/images/spacer.gif">
          <a:extLst>
            <a:ext uri="{FF2B5EF4-FFF2-40B4-BE49-F238E27FC236}">
              <a16:creationId xmlns:a16="http://schemas.microsoft.com/office/drawing/2014/main" id="{C2BDE8CF-F648-4ED5-81DA-BDF517ECF2C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6" name="Picture 25" descr="http://www.jadecor.de/images/spacer.gif">
          <a:extLst>
            <a:ext uri="{FF2B5EF4-FFF2-40B4-BE49-F238E27FC236}">
              <a16:creationId xmlns:a16="http://schemas.microsoft.com/office/drawing/2014/main" id="{B623779E-200D-4B5F-AA63-E1634BBB135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7" name="Picture 26" descr="http://www.jadecor.de/images/spacer.gif">
          <a:extLst>
            <a:ext uri="{FF2B5EF4-FFF2-40B4-BE49-F238E27FC236}">
              <a16:creationId xmlns:a16="http://schemas.microsoft.com/office/drawing/2014/main" id="{E811CDDB-E3F6-49CB-80E6-82030DD92E6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8" name="Picture 27" descr="http://www.jadecor.de/images/spacer.gif">
          <a:extLst>
            <a:ext uri="{FF2B5EF4-FFF2-40B4-BE49-F238E27FC236}">
              <a16:creationId xmlns:a16="http://schemas.microsoft.com/office/drawing/2014/main" id="{87D13118-6B45-459B-A02A-880460755E9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89" name="Picture 28" descr="http://www.jadecor.de/images/spacer.gif">
          <a:extLst>
            <a:ext uri="{FF2B5EF4-FFF2-40B4-BE49-F238E27FC236}">
              <a16:creationId xmlns:a16="http://schemas.microsoft.com/office/drawing/2014/main" id="{35D3420A-C390-4F11-91BB-B2F0BE950ED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90" name="Picture 29" descr="http://www.jadecor.de/images/spacer.gif">
          <a:extLst>
            <a:ext uri="{FF2B5EF4-FFF2-40B4-BE49-F238E27FC236}">
              <a16:creationId xmlns:a16="http://schemas.microsoft.com/office/drawing/2014/main" id="{9266A80C-5098-428C-B6B6-E157410AEEA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191" name="Picture 30" descr="http://www.jadecor.de/images/spacer.gif">
          <a:extLst>
            <a:ext uri="{FF2B5EF4-FFF2-40B4-BE49-F238E27FC236}">
              <a16:creationId xmlns:a16="http://schemas.microsoft.com/office/drawing/2014/main" id="{569FA992-C0A9-4210-9E7F-57D6041D353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2" name="Picture 31" descr="http://www.jadecor.de/images/spacer.gif">
          <a:extLst>
            <a:ext uri="{FF2B5EF4-FFF2-40B4-BE49-F238E27FC236}">
              <a16:creationId xmlns:a16="http://schemas.microsoft.com/office/drawing/2014/main" id="{AB45D315-0643-49B5-81B1-1C002041A3F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3" name="Picture 32" descr="http://www.jadecor.de/images/spacer.gif">
          <a:extLst>
            <a:ext uri="{FF2B5EF4-FFF2-40B4-BE49-F238E27FC236}">
              <a16:creationId xmlns:a16="http://schemas.microsoft.com/office/drawing/2014/main" id="{A5F127AC-BA27-4E76-9A0F-D66A7D4C9C8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4" name="Picture 33" descr="http://www.jadecor.de/images/spacer.gif">
          <a:extLst>
            <a:ext uri="{FF2B5EF4-FFF2-40B4-BE49-F238E27FC236}">
              <a16:creationId xmlns:a16="http://schemas.microsoft.com/office/drawing/2014/main" id="{0071D015-826B-4568-B902-60CDB255AB6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5" name="Picture 34" descr="http://www.jadecor.de/images/spacer.gif">
          <a:extLst>
            <a:ext uri="{FF2B5EF4-FFF2-40B4-BE49-F238E27FC236}">
              <a16:creationId xmlns:a16="http://schemas.microsoft.com/office/drawing/2014/main" id="{D34E7522-46DD-447B-AD0F-B39110F459D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6" name="Picture 35" descr="http://www.jadecor.de/images/spacer.gif">
          <a:extLst>
            <a:ext uri="{FF2B5EF4-FFF2-40B4-BE49-F238E27FC236}">
              <a16:creationId xmlns:a16="http://schemas.microsoft.com/office/drawing/2014/main" id="{A5F6A866-74C8-47A2-A4B5-60F201BD0C6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7" name="Picture 36" descr="http://www.jadecor.de/images/spacer.gif">
          <a:extLst>
            <a:ext uri="{FF2B5EF4-FFF2-40B4-BE49-F238E27FC236}">
              <a16:creationId xmlns:a16="http://schemas.microsoft.com/office/drawing/2014/main" id="{3C5465C3-2E44-468D-AD42-43372992D36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8" name="Picture 37" descr="http://www.jadecor.de/images/spacer.gif">
          <a:extLst>
            <a:ext uri="{FF2B5EF4-FFF2-40B4-BE49-F238E27FC236}">
              <a16:creationId xmlns:a16="http://schemas.microsoft.com/office/drawing/2014/main" id="{D01E2638-FC1A-4AE7-A668-29A76868451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199" name="Picture 38" descr="http://www.jadecor.de/images/spacer.gif">
          <a:extLst>
            <a:ext uri="{FF2B5EF4-FFF2-40B4-BE49-F238E27FC236}">
              <a16:creationId xmlns:a16="http://schemas.microsoft.com/office/drawing/2014/main" id="{6B04556F-6301-4C27-9FB1-00C5CABD8BD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00" name="Picture 39" descr="http://www.jadecor.de/images/spacer.gif">
          <a:extLst>
            <a:ext uri="{FF2B5EF4-FFF2-40B4-BE49-F238E27FC236}">
              <a16:creationId xmlns:a16="http://schemas.microsoft.com/office/drawing/2014/main" id="{52D4A4C5-7D74-4388-97DA-EF3AB0A3C0A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01" name="Picture 40" descr="http://www.jadecor.de/images/spacer.gif">
          <a:extLst>
            <a:ext uri="{FF2B5EF4-FFF2-40B4-BE49-F238E27FC236}">
              <a16:creationId xmlns:a16="http://schemas.microsoft.com/office/drawing/2014/main" id="{89E7C00B-608E-4621-B6F7-175063AF325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02" name="Picture 41" descr="http://www.jadecor.de/images/spacer.gif">
          <a:extLst>
            <a:ext uri="{FF2B5EF4-FFF2-40B4-BE49-F238E27FC236}">
              <a16:creationId xmlns:a16="http://schemas.microsoft.com/office/drawing/2014/main" id="{47B17705-AFAE-4EF3-9A0F-92D7A70ABFF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03" name="Picture 42" descr="http://www.jadecor.de/images/spacer.gif">
          <a:extLst>
            <a:ext uri="{FF2B5EF4-FFF2-40B4-BE49-F238E27FC236}">
              <a16:creationId xmlns:a16="http://schemas.microsoft.com/office/drawing/2014/main" id="{6AAC97D4-DC93-4F25-A80C-6E9F118DACB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4" name="Picture 3" descr="http://www.jadecor.de/images/spacer.gif">
          <a:extLst>
            <a:ext uri="{FF2B5EF4-FFF2-40B4-BE49-F238E27FC236}">
              <a16:creationId xmlns:a16="http://schemas.microsoft.com/office/drawing/2014/main" id="{A69B15C3-B7F8-44FD-B3CA-7EF5F800F16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5" name="Picture 4" descr="http://www.jadecor.de/images/spacer.gif">
          <a:extLst>
            <a:ext uri="{FF2B5EF4-FFF2-40B4-BE49-F238E27FC236}">
              <a16:creationId xmlns:a16="http://schemas.microsoft.com/office/drawing/2014/main" id="{C28F5779-ECD5-4315-A57E-F3750982C7A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6" name="Picture 11" descr="http://www.jadecor.de/images/spacer.gif">
          <a:extLst>
            <a:ext uri="{FF2B5EF4-FFF2-40B4-BE49-F238E27FC236}">
              <a16:creationId xmlns:a16="http://schemas.microsoft.com/office/drawing/2014/main" id="{C085E611-50E9-4E8F-8985-A6082E72970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7" name="Picture 12" descr="http://www.jadecor.de/images/spacer.gif">
          <a:extLst>
            <a:ext uri="{FF2B5EF4-FFF2-40B4-BE49-F238E27FC236}">
              <a16:creationId xmlns:a16="http://schemas.microsoft.com/office/drawing/2014/main" id="{BA1E5200-0548-4916-B206-66863DC9910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8" name="Picture 19" descr="http://www.jadecor.de/images/spacer.gif">
          <a:extLst>
            <a:ext uri="{FF2B5EF4-FFF2-40B4-BE49-F238E27FC236}">
              <a16:creationId xmlns:a16="http://schemas.microsoft.com/office/drawing/2014/main" id="{8AFA3468-A387-4637-8437-68E93529AFB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209" name="Picture 20" descr="http://www.jadecor.de/images/spacer.gif">
          <a:extLst>
            <a:ext uri="{FF2B5EF4-FFF2-40B4-BE49-F238E27FC236}">
              <a16:creationId xmlns:a16="http://schemas.microsoft.com/office/drawing/2014/main" id="{7AB545F7-93E7-478C-B1DD-859A9E407D5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10" name="Picture 53" descr="http://www.jadecor.de/images/spacer.gif">
          <a:extLst>
            <a:ext uri="{FF2B5EF4-FFF2-40B4-BE49-F238E27FC236}">
              <a16:creationId xmlns:a16="http://schemas.microsoft.com/office/drawing/2014/main" id="{EF71DC0F-D754-4AA0-BD97-DB553827909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11" name="Picture 54" descr="http://www.jadecor.de/images/spacer.gif">
          <a:extLst>
            <a:ext uri="{FF2B5EF4-FFF2-40B4-BE49-F238E27FC236}">
              <a16:creationId xmlns:a16="http://schemas.microsoft.com/office/drawing/2014/main" id="{C556F089-D465-479B-868C-1911911CF5C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12" name="Picture 73" descr="http://www.jadecor.de/images/spacer.gif">
          <a:extLst>
            <a:ext uri="{FF2B5EF4-FFF2-40B4-BE49-F238E27FC236}">
              <a16:creationId xmlns:a16="http://schemas.microsoft.com/office/drawing/2014/main" id="{8D5A11B2-ECCC-4F55-AD12-98DC664238B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13" name="Picture 74" descr="http://www.jadecor.de/images/spacer.gif">
          <a:extLst>
            <a:ext uri="{FF2B5EF4-FFF2-40B4-BE49-F238E27FC236}">
              <a16:creationId xmlns:a16="http://schemas.microsoft.com/office/drawing/2014/main" id="{2AF567A5-89AF-4312-A69A-60F1CC9B0DA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4" name="Picture 106" descr="http://www.jadecor.de/images/spacer.gif">
          <a:extLst>
            <a:ext uri="{FF2B5EF4-FFF2-40B4-BE49-F238E27FC236}">
              <a16:creationId xmlns:a16="http://schemas.microsoft.com/office/drawing/2014/main" id="{4D3187C3-B109-40E8-B86B-D6FB99ADFD8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5" name="Picture 107" descr="http://www.jadecor.de/images/spacer.gif">
          <a:extLst>
            <a:ext uri="{FF2B5EF4-FFF2-40B4-BE49-F238E27FC236}">
              <a16:creationId xmlns:a16="http://schemas.microsoft.com/office/drawing/2014/main" id="{5E965C25-49E9-434E-A6A0-C41F3CCD51B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6" name="Picture 120" descr="http://www.jadecor.de/images/spacer.gif">
          <a:extLst>
            <a:ext uri="{FF2B5EF4-FFF2-40B4-BE49-F238E27FC236}">
              <a16:creationId xmlns:a16="http://schemas.microsoft.com/office/drawing/2014/main" id="{A2BAD00E-4531-4F88-84BF-F7E2755F32F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7" name="Picture 121" descr="http://www.jadecor.de/images/spacer.gif">
          <a:extLst>
            <a:ext uri="{FF2B5EF4-FFF2-40B4-BE49-F238E27FC236}">
              <a16:creationId xmlns:a16="http://schemas.microsoft.com/office/drawing/2014/main" id="{0C75F714-4EAE-4F34-A064-F30A16B72B6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8" name="Picture 106" descr="http://www.jadecor.de/images/spacer.gif">
          <a:extLst>
            <a:ext uri="{FF2B5EF4-FFF2-40B4-BE49-F238E27FC236}">
              <a16:creationId xmlns:a16="http://schemas.microsoft.com/office/drawing/2014/main" id="{B486CF8A-16A0-4794-8960-5D6EBEF1215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19" name="Picture 107" descr="http://www.jadecor.de/images/spacer.gif">
          <a:extLst>
            <a:ext uri="{FF2B5EF4-FFF2-40B4-BE49-F238E27FC236}">
              <a16:creationId xmlns:a16="http://schemas.microsoft.com/office/drawing/2014/main" id="{705D5B63-1EC4-4CDD-9158-CD9E0FE3746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0" name="Picture 120" descr="http://www.jadecor.de/images/spacer.gif">
          <a:extLst>
            <a:ext uri="{FF2B5EF4-FFF2-40B4-BE49-F238E27FC236}">
              <a16:creationId xmlns:a16="http://schemas.microsoft.com/office/drawing/2014/main" id="{06620C57-7CB6-46B3-97A2-D9223379F32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1" name="Picture 121" descr="http://www.jadecor.de/images/spacer.gif">
          <a:extLst>
            <a:ext uri="{FF2B5EF4-FFF2-40B4-BE49-F238E27FC236}">
              <a16:creationId xmlns:a16="http://schemas.microsoft.com/office/drawing/2014/main" id="{5156608A-7E55-4FCD-A33B-F47A2C765F6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22" name="Picture 307" descr="http://www.jadecor.de/images/spacer.gif">
          <a:extLst>
            <a:ext uri="{FF2B5EF4-FFF2-40B4-BE49-F238E27FC236}">
              <a16:creationId xmlns:a16="http://schemas.microsoft.com/office/drawing/2014/main" id="{2A88335B-FAE5-4702-86D8-049FDB1E337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23" name="Picture 308" descr="http://www.jadecor.de/images/spacer.gif">
          <a:extLst>
            <a:ext uri="{FF2B5EF4-FFF2-40B4-BE49-F238E27FC236}">
              <a16:creationId xmlns:a16="http://schemas.microsoft.com/office/drawing/2014/main" id="{A7420DC5-4CD6-4B1B-8244-EED9A1BDEBE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24" name="Picture 309" descr="http://www.jadecor.de/images/spacer.gif">
          <a:extLst>
            <a:ext uri="{FF2B5EF4-FFF2-40B4-BE49-F238E27FC236}">
              <a16:creationId xmlns:a16="http://schemas.microsoft.com/office/drawing/2014/main" id="{D66BB272-D1F0-4B05-AFCF-29643543AFE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25" name="Picture 310" descr="http://www.jadecor.de/images/spacer.gif">
          <a:extLst>
            <a:ext uri="{FF2B5EF4-FFF2-40B4-BE49-F238E27FC236}">
              <a16:creationId xmlns:a16="http://schemas.microsoft.com/office/drawing/2014/main" id="{ECE5CF39-DD34-4B67-AE38-925B954E224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6" name="Picture 323" descr="http://www.jadecor.de/images/spacer.gif">
          <a:extLst>
            <a:ext uri="{FF2B5EF4-FFF2-40B4-BE49-F238E27FC236}">
              <a16:creationId xmlns:a16="http://schemas.microsoft.com/office/drawing/2014/main" id="{BE8952F3-0EE5-4205-90D7-887985A6556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7" name="Picture 324" descr="http://www.jadecor.de/images/spacer.gif">
          <a:extLst>
            <a:ext uri="{FF2B5EF4-FFF2-40B4-BE49-F238E27FC236}">
              <a16:creationId xmlns:a16="http://schemas.microsoft.com/office/drawing/2014/main" id="{3CE33550-F57D-4A10-B843-122ADFEE5E0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8" name="Picture 337" descr="http://www.jadecor.de/images/spacer.gif">
          <a:extLst>
            <a:ext uri="{FF2B5EF4-FFF2-40B4-BE49-F238E27FC236}">
              <a16:creationId xmlns:a16="http://schemas.microsoft.com/office/drawing/2014/main" id="{2ED35992-FC5F-409B-AD5A-9E4507FBB3F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29" name="Picture 338" descr="http://www.jadecor.de/images/spacer.gif">
          <a:extLst>
            <a:ext uri="{FF2B5EF4-FFF2-40B4-BE49-F238E27FC236}">
              <a16:creationId xmlns:a16="http://schemas.microsoft.com/office/drawing/2014/main" id="{09831297-9CCA-406D-90EF-98F64972CDA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30" name="Picture 348" descr="http://www.jadecor.de/images/spacer.gif">
          <a:extLst>
            <a:ext uri="{FF2B5EF4-FFF2-40B4-BE49-F238E27FC236}">
              <a16:creationId xmlns:a16="http://schemas.microsoft.com/office/drawing/2014/main" id="{3D05DA2D-3D72-4D1F-94AF-9556CCC7370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31" name="Picture 349" descr="http://www.jadecor.de/images/spacer.gif">
          <a:extLst>
            <a:ext uri="{FF2B5EF4-FFF2-40B4-BE49-F238E27FC236}">
              <a16:creationId xmlns:a16="http://schemas.microsoft.com/office/drawing/2014/main" id="{2EFB0890-0A22-452C-BADB-160BB9DFF3B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32" name="Picture 350" descr="http://www.jadecor.de/images/spacer.gif">
          <a:extLst>
            <a:ext uri="{FF2B5EF4-FFF2-40B4-BE49-F238E27FC236}">
              <a16:creationId xmlns:a16="http://schemas.microsoft.com/office/drawing/2014/main" id="{EEE87307-7AA2-427D-949C-BF610D162B2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33" name="Picture 351" descr="http://www.jadecor.de/images/spacer.gif">
          <a:extLst>
            <a:ext uri="{FF2B5EF4-FFF2-40B4-BE49-F238E27FC236}">
              <a16:creationId xmlns:a16="http://schemas.microsoft.com/office/drawing/2014/main" id="{48811B95-82F9-44B6-ADA4-B08C799B29D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34" name="Picture 364" descr="http://www.jadecor.de/images/spacer.gif">
          <a:extLst>
            <a:ext uri="{FF2B5EF4-FFF2-40B4-BE49-F238E27FC236}">
              <a16:creationId xmlns:a16="http://schemas.microsoft.com/office/drawing/2014/main" id="{231A900F-9E66-4D87-9272-3BEF570A9B1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35" name="Picture 365" descr="http://www.jadecor.de/images/spacer.gif">
          <a:extLst>
            <a:ext uri="{FF2B5EF4-FFF2-40B4-BE49-F238E27FC236}">
              <a16:creationId xmlns:a16="http://schemas.microsoft.com/office/drawing/2014/main" id="{7794F5F4-9445-42C8-92F2-83425940FE9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36" name="Picture 378" descr="http://www.jadecor.de/images/spacer.gif">
          <a:extLst>
            <a:ext uri="{FF2B5EF4-FFF2-40B4-BE49-F238E27FC236}">
              <a16:creationId xmlns:a16="http://schemas.microsoft.com/office/drawing/2014/main" id="{7A8BAA3A-B4D3-4D92-B0CB-4E0D9F42CD4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37" name="Picture 379" descr="http://www.jadecor.de/images/spacer.gif">
          <a:extLst>
            <a:ext uri="{FF2B5EF4-FFF2-40B4-BE49-F238E27FC236}">
              <a16:creationId xmlns:a16="http://schemas.microsoft.com/office/drawing/2014/main" id="{F12B8CED-0EE6-48F1-AF1E-7D543DFD3A0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38" name="Picture 389" descr="http://www.jadecor.de/images/spacer.gif">
          <a:extLst>
            <a:ext uri="{FF2B5EF4-FFF2-40B4-BE49-F238E27FC236}">
              <a16:creationId xmlns:a16="http://schemas.microsoft.com/office/drawing/2014/main" id="{970E739C-9CE4-43DA-9B0F-0B1ED58F007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39" name="Picture 390" descr="http://www.jadecor.de/images/spacer.gif">
          <a:extLst>
            <a:ext uri="{FF2B5EF4-FFF2-40B4-BE49-F238E27FC236}">
              <a16:creationId xmlns:a16="http://schemas.microsoft.com/office/drawing/2014/main" id="{4D2DB751-D6AF-4721-B906-CC1325EE509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40" name="Picture 391" descr="http://www.jadecor.de/images/spacer.gif">
          <a:extLst>
            <a:ext uri="{FF2B5EF4-FFF2-40B4-BE49-F238E27FC236}">
              <a16:creationId xmlns:a16="http://schemas.microsoft.com/office/drawing/2014/main" id="{CA5910E6-F12D-425B-850C-A849EF8082F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41" name="Picture 392" descr="http://www.jadecor.de/images/spacer.gif">
          <a:extLst>
            <a:ext uri="{FF2B5EF4-FFF2-40B4-BE49-F238E27FC236}">
              <a16:creationId xmlns:a16="http://schemas.microsoft.com/office/drawing/2014/main" id="{40BBA3E1-0C96-46BE-85CE-442F0BD522A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2" name="Picture 405" descr="http://www.jadecor.de/images/spacer.gif">
          <a:extLst>
            <a:ext uri="{FF2B5EF4-FFF2-40B4-BE49-F238E27FC236}">
              <a16:creationId xmlns:a16="http://schemas.microsoft.com/office/drawing/2014/main" id="{03FC3820-6975-4B98-AFFF-B5209FF7D52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3" name="Picture 406" descr="http://www.jadecor.de/images/spacer.gif">
          <a:extLst>
            <a:ext uri="{FF2B5EF4-FFF2-40B4-BE49-F238E27FC236}">
              <a16:creationId xmlns:a16="http://schemas.microsoft.com/office/drawing/2014/main" id="{3E3B7B61-223B-463B-8AE9-33434756C6C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4" name="Picture 419" descr="http://www.jadecor.de/images/spacer.gif">
          <a:extLst>
            <a:ext uri="{FF2B5EF4-FFF2-40B4-BE49-F238E27FC236}">
              <a16:creationId xmlns:a16="http://schemas.microsoft.com/office/drawing/2014/main" id="{2BE585AD-45ED-4377-B96C-8FFE96CCF6B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5" name="Picture 420" descr="http://www.jadecor.de/images/spacer.gif">
          <a:extLst>
            <a:ext uri="{FF2B5EF4-FFF2-40B4-BE49-F238E27FC236}">
              <a16:creationId xmlns:a16="http://schemas.microsoft.com/office/drawing/2014/main" id="{828B112E-885F-4AE0-8DEB-91DA31BEF1E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6" name="Picture 421" descr="http://www.jadecor.de/images/spacer.gif">
          <a:extLst>
            <a:ext uri="{FF2B5EF4-FFF2-40B4-BE49-F238E27FC236}">
              <a16:creationId xmlns:a16="http://schemas.microsoft.com/office/drawing/2014/main" id="{8B007F04-A7E6-4082-B77E-EBEF297746E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7" name="Picture 422" descr="http://www.jadecor.de/images/spacer.gif">
          <a:extLst>
            <a:ext uri="{FF2B5EF4-FFF2-40B4-BE49-F238E27FC236}">
              <a16:creationId xmlns:a16="http://schemas.microsoft.com/office/drawing/2014/main" id="{04193387-6DC5-4517-B2B2-2D566F54EFF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8" name="Picture 423" descr="http://www.jadecor.de/images/spacer.gif">
          <a:extLst>
            <a:ext uri="{FF2B5EF4-FFF2-40B4-BE49-F238E27FC236}">
              <a16:creationId xmlns:a16="http://schemas.microsoft.com/office/drawing/2014/main" id="{BBC16C15-EC00-47BF-A6D2-50590416529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49" name="Picture 424" descr="http://www.jadecor.de/images/spacer.gif">
          <a:extLst>
            <a:ext uri="{FF2B5EF4-FFF2-40B4-BE49-F238E27FC236}">
              <a16:creationId xmlns:a16="http://schemas.microsoft.com/office/drawing/2014/main" id="{69C1BA4E-DC33-45D5-9F49-3DF4C863E44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0" name="Picture 425" descr="http://www.jadecor.de/images/spacer.gif">
          <a:extLst>
            <a:ext uri="{FF2B5EF4-FFF2-40B4-BE49-F238E27FC236}">
              <a16:creationId xmlns:a16="http://schemas.microsoft.com/office/drawing/2014/main" id="{2B646F53-65AA-4360-8F56-0F3F69EF246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1" name="Picture 426" descr="http://www.jadecor.de/images/spacer.gif">
          <a:extLst>
            <a:ext uri="{FF2B5EF4-FFF2-40B4-BE49-F238E27FC236}">
              <a16:creationId xmlns:a16="http://schemas.microsoft.com/office/drawing/2014/main" id="{4CD77540-6E94-45A0-AAB7-F125BA3028D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2" name="Picture 427" descr="http://www.jadecor.de/images/spacer.gif">
          <a:extLst>
            <a:ext uri="{FF2B5EF4-FFF2-40B4-BE49-F238E27FC236}">
              <a16:creationId xmlns:a16="http://schemas.microsoft.com/office/drawing/2014/main" id="{0C6A8F5D-88C6-4758-B2DE-1574E93F772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3" name="Picture 428" descr="http://www.jadecor.de/images/spacer.gif">
          <a:extLst>
            <a:ext uri="{FF2B5EF4-FFF2-40B4-BE49-F238E27FC236}">
              <a16:creationId xmlns:a16="http://schemas.microsoft.com/office/drawing/2014/main" id="{8435BE2C-8E40-4173-8D79-F3E575DCD33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4" name="Picture 429" descr="http://www.jadecor.de/images/spacer.gif">
          <a:extLst>
            <a:ext uri="{FF2B5EF4-FFF2-40B4-BE49-F238E27FC236}">
              <a16:creationId xmlns:a16="http://schemas.microsoft.com/office/drawing/2014/main" id="{6ABE4778-4065-4B62-AF00-C9A9D72E15B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5" name="Picture 430" descr="http://www.jadecor.de/images/spacer.gif">
          <a:extLst>
            <a:ext uri="{FF2B5EF4-FFF2-40B4-BE49-F238E27FC236}">
              <a16:creationId xmlns:a16="http://schemas.microsoft.com/office/drawing/2014/main" id="{78704601-E3B6-4F10-89BA-0D70656FCC1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6" name="Picture 431" descr="http://www.jadecor.de/images/spacer.gif">
          <a:extLst>
            <a:ext uri="{FF2B5EF4-FFF2-40B4-BE49-F238E27FC236}">
              <a16:creationId xmlns:a16="http://schemas.microsoft.com/office/drawing/2014/main" id="{F420B084-BDA9-45E9-AEB0-3EADA949F2A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7" name="Picture 432" descr="http://www.jadecor.de/images/spacer.gif">
          <a:extLst>
            <a:ext uri="{FF2B5EF4-FFF2-40B4-BE49-F238E27FC236}">
              <a16:creationId xmlns:a16="http://schemas.microsoft.com/office/drawing/2014/main" id="{24FFC549-73B1-43BE-913C-F13AF5E562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8" name="Picture 433" descr="http://www.jadecor.de/images/spacer.gif">
          <a:extLst>
            <a:ext uri="{FF2B5EF4-FFF2-40B4-BE49-F238E27FC236}">
              <a16:creationId xmlns:a16="http://schemas.microsoft.com/office/drawing/2014/main" id="{DD408DF9-AA21-43EA-9928-73CA5716232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59" name="Picture 434" descr="http://www.jadecor.de/images/spacer.gif">
          <a:extLst>
            <a:ext uri="{FF2B5EF4-FFF2-40B4-BE49-F238E27FC236}">
              <a16:creationId xmlns:a16="http://schemas.microsoft.com/office/drawing/2014/main" id="{CF18E094-A6E8-4CBB-8348-5E34B05997F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60" name="Picture 435" descr="http://www.jadecor.de/images/spacer.gif">
          <a:extLst>
            <a:ext uri="{FF2B5EF4-FFF2-40B4-BE49-F238E27FC236}">
              <a16:creationId xmlns:a16="http://schemas.microsoft.com/office/drawing/2014/main" id="{9DBF95D5-ACA6-422F-A9FA-8D2D41FC5E9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261" name="Picture 436" descr="http://www.jadecor.de/images/spacer.gif">
          <a:extLst>
            <a:ext uri="{FF2B5EF4-FFF2-40B4-BE49-F238E27FC236}">
              <a16:creationId xmlns:a16="http://schemas.microsoft.com/office/drawing/2014/main" id="{7CC35574-867C-4597-9926-A79BD687F10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62" name="Picture 53" descr="http://www.jadecor.de/images/spacer.gif">
          <a:extLst>
            <a:ext uri="{FF2B5EF4-FFF2-40B4-BE49-F238E27FC236}">
              <a16:creationId xmlns:a16="http://schemas.microsoft.com/office/drawing/2014/main" id="{14944352-0D89-4363-BC9C-25DF00A8A2A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63" name="Picture 54" descr="http://www.jadecor.de/images/spacer.gif">
          <a:extLst>
            <a:ext uri="{FF2B5EF4-FFF2-40B4-BE49-F238E27FC236}">
              <a16:creationId xmlns:a16="http://schemas.microsoft.com/office/drawing/2014/main" id="{79D19DFF-C010-4A5B-AB44-8687DF70722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64" name="Picture 73" descr="http://www.jadecor.de/images/spacer.gif">
          <a:extLst>
            <a:ext uri="{FF2B5EF4-FFF2-40B4-BE49-F238E27FC236}">
              <a16:creationId xmlns:a16="http://schemas.microsoft.com/office/drawing/2014/main" id="{9EBE298B-C960-4E06-B471-266565891DF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65" name="Picture 74" descr="http://www.jadecor.de/images/spacer.gif">
          <a:extLst>
            <a:ext uri="{FF2B5EF4-FFF2-40B4-BE49-F238E27FC236}">
              <a16:creationId xmlns:a16="http://schemas.microsoft.com/office/drawing/2014/main" id="{076F0C0F-1BA1-45E1-A468-9D16720C802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66" name="Picture 106" descr="http://www.jadecor.de/images/spacer.gif">
          <a:extLst>
            <a:ext uri="{FF2B5EF4-FFF2-40B4-BE49-F238E27FC236}">
              <a16:creationId xmlns:a16="http://schemas.microsoft.com/office/drawing/2014/main" id="{8922556E-2298-45CA-8558-7969E4FF5B1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67" name="Picture 107" descr="http://www.jadecor.de/images/spacer.gif">
          <a:extLst>
            <a:ext uri="{FF2B5EF4-FFF2-40B4-BE49-F238E27FC236}">
              <a16:creationId xmlns:a16="http://schemas.microsoft.com/office/drawing/2014/main" id="{2DD08CC1-9278-4F20-9948-618B81607A3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68" name="Picture 120" descr="http://www.jadecor.de/images/spacer.gif">
          <a:extLst>
            <a:ext uri="{FF2B5EF4-FFF2-40B4-BE49-F238E27FC236}">
              <a16:creationId xmlns:a16="http://schemas.microsoft.com/office/drawing/2014/main" id="{D6CFBF64-E748-4219-BD05-0A3FB679154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69" name="Picture 121" descr="http://www.jadecor.de/images/spacer.gif">
          <a:extLst>
            <a:ext uri="{FF2B5EF4-FFF2-40B4-BE49-F238E27FC236}">
              <a16:creationId xmlns:a16="http://schemas.microsoft.com/office/drawing/2014/main" id="{E9F3BF54-2674-4E2E-A97F-ACA09FBA36B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0" name="Picture 106" descr="http://www.jadecor.de/images/spacer.gif">
          <a:extLst>
            <a:ext uri="{FF2B5EF4-FFF2-40B4-BE49-F238E27FC236}">
              <a16:creationId xmlns:a16="http://schemas.microsoft.com/office/drawing/2014/main" id="{C475AC55-154C-4555-9909-88B5B3025D3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1" name="Picture 107" descr="http://www.jadecor.de/images/spacer.gif">
          <a:extLst>
            <a:ext uri="{FF2B5EF4-FFF2-40B4-BE49-F238E27FC236}">
              <a16:creationId xmlns:a16="http://schemas.microsoft.com/office/drawing/2014/main" id="{FC1343B6-41EE-4E84-81F5-E9FF1899A9E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2" name="Picture 120" descr="http://www.jadecor.de/images/spacer.gif">
          <a:extLst>
            <a:ext uri="{FF2B5EF4-FFF2-40B4-BE49-F238E27FC236}">
              <a16:creationId xmlns:a16="http://schemas.microsoft.com/office/drawing/2014/main" id="{6463906C-4C92-4EDE-8AF3-5CBDBA92D44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3" name="Picture 121" descr="http://www.jadecor.de/images/spacer.gif">
          <a:extLst>
            <a:ext uri="{FF2B5EF4-FFF2-40B4-BE49-F238E27FC236}">
              <a16:creationId xmlns:a16="http://schemas.microsoft.com/office/drawing/2014/main" id="{74D61478-7221-48AA-AD5E-D9F6341CD6B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74" name="Picture 307" descr="http://www.jadecor.de/images/spacer.gif">
          <a:extLst>
            <a:ext uri="{FF2B5EF4-FFF2-40B4-BE49-F238E27FC236}">
              <a16:creationId xmlns:a16="http://schemas.microsoft.com/office/drawing/2014/main" id="{D44BEA00-7F17-455C-9E7C-1A21B59C39F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75" name="Picture 308" descr="http://www.jadecor.de/images/spacer.gif">
          <a:extLst>
            <a:ext uri="{FF2B5EF4-FFF2-40B4-BE49-F238E27FC236}">
              <a16:creationId xmlns:a16="http://schemas.microsoft.com/office/drawing/2014/main" id="{E1131FC1-FF6D-425E-B893-2EC778F68F9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76" name="Picture 309" descr="http://www.jadecor.de/images/spacer.gif">
          <a:extLst>
            <a:ext uri="{FF2B5EF4-FFF2-40B4-BE49-F238E27FC236}">
              <a16:creationId xmlns:a16="http://schemas.microsoft.com/office/drawing/2014/main" id="{2A2EE452-3AB7-4DBB-A664-2896589AC26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77" name="Picture 310" descr="http://www.jadecor.de/images/spacer.gif">
          <a:extLst>
            <a:ext uri="{FF2B5EF4-FFF2-40B4-BE49-F238E27FC236}">
              <a16:creationId xmlns:a16="http://schemas.microsoft.com/office/drawing/2014/main" id="{B9DDA160-6D47-4F03-98C3-C516A1F6D0D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8" name="Picture 323" descr="http://www.jadecor.de/images/spacer.gif">
          <a:extLst>
            <a:ext uri="{FF2B5EF4-FFF2-40B4-BE49-F238E27FC236}">
              <a16:creationId xmlns:a16="http://schemas.microsoft.com/office/drawing/2014/main" id="{30436358-7887-4F40-B69C-FEF7D17EA85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79" name="Picture 324" descr="http://www.jadecor.de/images/spacer.gif">
          <a:extLst>
            <a:ext uri="{FF2B5EF4-FFF2-40B4-BE49-F238E27FC236}">
              <a16:creationId xmlns:a16="http://schemas.microsoft.com/office/drawing/2014/main" id="{16D3EB6B-B90B-4246-9796-ED30E7679D5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0" name="Picture 337" descr="http://www.jadecor.de/images/spacer.gif">
          <a:extLst>
            <a:ext uri="{FF2B5EF4-FFF2-40B4-BE49-F238E27FC236}">
              <a16:creationId xmlns:a16="http://schemas.microsoft.com/office/drawing/2014/main" id="{7A218445-2158-40EF-B70D-B9CCB98CF712}"/>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1" name="Picture 338" descr="http://www.jadecor.de/images/spacer.gif">
          <a:extLst>
            <a:ext uri="{FF2B5EF4-FFF2-40B4-BE49-F238E27FC236}">
              <a16:creationId xmlns:a16="http://schemas.microsoft.com/office/drawing/2014/main" id="{BC43135C-5CF2-4833-B049-6DEF3501F7B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82" name="Picture 348" descr="http://www.jadecor.de/images/spacer.gif">
          <a:extLst>
            <a:ext uri="{FF2B5EF4-FFF2-40B4-BE49-F238E27FC236}">
              <a16:creationId xmlns:a16="http://schemas.microsoft.com/office/drawing/2014/main" id="{D017B4F6-663D-49C2-8F9B-23CFFD56017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83" name="Picture 349" descr="http://www.jadecor.de/images/spacer.gif">
          <a:extLst>
            <a:ext uri="{FF2B5EF4-FFF2-40B4-BE49-F238E27FC236}">
              <a16:creationId xmlns:a16="http://schemas.microsoft.com/office/drawing/2014/main" id="{56B931A3-2374-427D-8A11-B40D4DA9499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84" name="Picture 350" descr="http://www.jadecor.de/images/spacer.gif">
          <a:extLst>
            <a:ext uri="{FF2B5EF4-FFF2-40B4-BE49-F238E27FC236}">
              <a16:creationId xmlns:a16="http://schemas.microsoft.com/office/drawing/2014/main" id="{7ED0861A-F36F-49CC-8C5C-0D3DE7A99143}"/>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85" name="Picture 351" descr="http://www.jadecor.de/images/spacer.gif">
          <a:extLst>
            <a:ext uri="{FF2B5EF4-FFF2-40B4-BE49-F238E27FC236}">
              <a16:creationId xmlns:a16="http://schemas.microsoft.com/office/drawing/2014/main" id="{7C6F4DA6-58FC-4208-B658-A1FDCB27199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6" name="Picture 364" descr="http://www.jadecor.de/images/spacer.gif">
          <a:extLst>
            <a:ext uri="{FF2B5EF4-FFF2-40B4-BE49-F238E27FC236}">
              <a16:creationId xmlns:a16="http://schemas.microsoft.com/office/drawing/2014/main" id="{BA4E482A-0F54-4EE9-AE8C-C37A6F1B5A6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7" name="Picture 365" descr="http://www.jadecor.de/images/spacer.gif">
          <a:extLst>
            <a:ext uri="{FF2B5EF4-FFF2-40B4-BE49-F238E27FC236}">
              <a16:creationId xmlns:a16="http://schemas.microsoft.com/office/drawing/2014/main" id="{52A35FAB-71D2-4A88-8104-9BB739F8EC0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8" name="Picture 378" descr="http://www.jadecor.de/images/spacer.gif">
          <a:extLst>
            <a:ext uri="{FF2B5EF4-FFF2-40B4-BE49-F238E27FC236}">
              <a16:creationId xmlns:a16="http://schemas.microsoft.com/office/drawing/2014/main" id="{89700462-E1C4-4988-AC79-58B6CB53C54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89" name="Picture 379" descr="http://www.jadecor.de/images/spacer.gif">
          <a:extLst>
            <a:ext uri="{FF2B5EF4-FFF2-40B4-BE49-F238E27FC236}">
              <a16:creationId xmlns:a16="http://schemas.microsoft.com/office/drawing/2014/main" id="{6CDF3954-24AE-4C45-BDA5-8BA44F307F3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90" name="Picture 389" descr="http://www.jadecor.de/images/spacer.gif">
          <a:extLst>
            <a:ext uri="{FF2B5EF4-FFF2-40B4-BE49-F238E27FC236}">
              <a16:creationId xmlns:a16="http://schemas.microsoft.com/office/drawing/2014/main" id="{6ED9FDE4-8E7B-4645-8C38-627A4201D38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15</xdr:row>
      <xdr:rowOff>0</xdr:rowOff>
    </xdr:from>
    <xdr:to>
      <xdr:col>0</xdr:col>
      <xdr:colOff>9525</xdr:colOff>
      <xdr:row>15</xdr:row>
      <xdr:rowOff>0</xdr:rowOff>
    </xdr:to>
    <xdr:pic>
      <xdr:nvPicPr>
        <xdr:cNvPr id="291" name="Picture 390" descr="http://www.jadecor.de/images/spacer.gif">
          <a:extLst>
            <a:ext uri="{FF2B5EF4-FFF2-40B4-BE49-F238E27FC236}">
              <a16:creationId xmlns:a16="http://schemas.microsoft.com/office/drawing/2014/main" id="{E47F29BA-AB9E-4938-A1C9-1959D7733F6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809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92" name="Picture 391" descr="http://www.jadecor.de/images/spacer.gif">
          <a:extLst>
            <a:ext uri="{FF2B5EF4-FFF2-40B4-BE49-F238E27FC236}">
              <a16:creationId xmlns:a16="http://schemas.microsoft.com/office/drawing/2014/main" id="{7E66667D-AB6D-4340-ADBA-BF385A8E8D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22</xdr:row>
      <xdr:rowOff>0</xdr:rowOff>
    </xdr:from>
    <xdr:to>
      <xdr:col>0</xdr:col>
      <xdr:colOff>9525</xdr:colOff>
      <xdr:row>22</xdr:row>
      <xdr:rowOff>0</xdr:rowOff>
    </xdr:to>
    <xdr:pic>
      <xdr:nvPicPr>
        <xdr:cNvPr id="293" name="Picture 392" descr="http://www.jadecor.de/images/spacer.gif">
          <a:extLst>
            <a:ext uri="{FF2B5EF4-FFF2-40B4-BE49-F238E27FC236}">
              <a16:creationId xmlns:a16="http://schemas.microsoft.com/office/drawing/2014/main" id="{5D3D1420-4E4B-47C9-8B04-D7CEE3F0CB3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3952875"/>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4" name="Picture 405" descr="http://www.jadecor.de/images/spacer.gif">
          <a:extLst>
            <a:ext uri="{FF2B5EF4-FFF2-40B4-BE49-F238E27FC236}">
              <a16:creationId xmlns:a16="http://schemas.microsoft.com/office/drawing/2014/main" id="{36C13D5E-0135-48CD-AE60-CEACDB5EEAC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5" name="Picture 406" descr="http://www.jadecor.de/images/spacer.gif">
          <a:extLst>
            <a:ext uri="{FF2B5EF4-FFF2-40B4-BE49-F238E27FC236}">
              <a16:creationId xmlns:a16="http://schemas.microsoft.com/office/drawing/2014/main" id="{C93C57DC-2C7E-4C21-8F60-DC2416E881E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6" name="Picture 419" descr="http://www.jadecor.de/images/spacer.gif">
          <a:extLst>
            <a:ext uri="{FF2B5EF4-FFF2-40B4-BE49-F238E27FC236}">
              <a16:creationId xmlns:a16="http://schemas.microsoft.com/office/drawing/2014/main" id="{93D98CAF-7CCE-46E0-8D05-25F12BA86E6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7" name="Picture 420" descr="http://www.jadecor.de/images/spacer.gif">
          <a:extLst>
            <a:ext uri="{FF2B5EF4-FFF2-40B4-BE49-F238E27FC236}">
              <a16:creationId xmlns:a16="http://schemas.microsoft.com/office/drawing/2014/main" id="{4D29FA9C-DAD5-4E7D-9BEF-370AF5FB416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8" name="Picture 421" descr="http://www.jadecor.de/images/spacer.gif">
          <a:extLst>
            <a:ext uri="{FF2B5EF4-FFF2-40B4-BE49-F238E27FC236}">
              <a16:creationId xmlns:a16="http://schemas.microsoft.com/office/drawing/2014/main" id="{32B66A4F-7B5C-4C0E-9175-DDFBD401314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299" name="Picture 422" descr="http://www.jadecor.de/images/spacer.gif">
          <a:extLst>
            <a:ext uri="{FF2B5EF4-FFF2-40B4-BE49-F238E27FC236}">
              <a16:creationId xmlns:a16="http://schemas.microsoft.com/office/drawing/2014/main" id="{BC81A1E0-7730-43CB-A861-6F9EF273AD9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300" name="Picture 423" descr="http://www.jadecor.de/images/spacer.gif">
          <a:extLst>
            <a:ext uri="{FF2B5EF4-FFF2-40B4-BE49-F238E27FC236}">
              <a16:creationId xmlns:a16="http://schemas.microsoft.com/office/drawing/2014/main" id="{AFB2039A-BB4E-46BE-AB1E-B5CE517534F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5</xdr:row>
      <xdr:rowOff>0</xdr:rowOff>
    </xdr:from>
    <xdr:to>
      <xdr:col>0</xdr:col>
      <xdr:colOff>9525</xdr:colOff>
      <xdr:row>5</xdr:row>
      <xdr:rowOff>0</xdr:rowOff>
    </xdr:to>
    <xdr:pic>
      <xdr:nvPicPr>
        <xdr:cNvPr id="301" name="Picture 424" descr="http://www.jadecor.de/images/spacer.gif">
          <a:extLst>
            <a:ext uri="{FF2B5EF4-FFF2-40B4-BE49-F238E27FC236}">
              <a16:creationId xmlns:a16="http://schemas.microsoft.com/office/drawing/2014/main" id="{58850A75-E545-4F54-B803-73DA73EFC15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6205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2" name="Picture 425" descr="http://www.jadecor.de/images/spacer.gif">
          <a:extLst>
            <a:ext uri="{FF2B5EF4-FFF2-40B4-BE49-F238E27FC236}">
              <a16:creationId xmlns:a16="http://schemas.microsoft.com/office/drawing/2014/main" id="{4C5872F7-1CFD-4BB1-B6C7-8C1F073420C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3" name="Picture 426" descr="http://www.jadecor.de/images/spacer.gif">
          <a:extLst>
            <a:ext uri="{FF2B5EF4-FFF2-40B4-BE49-F238E27FC236}">
              <a16:creationId xmlns:a16="http://schemas.microsoft.com/office/drawing/2014/main" id="{1EED3AD4-DC1B-4C87-8B9C-F9BBA64D9BD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4" name="Picture 427" descr="http://www.jadecor.de/images/spacer.gif">
          <a:extLst>
            <a:ext uri="{FF2B5EF4-FFF2-40B4-BE49-F238E27FC236}">
              <a16:creationId xmlns:a16="http://schemas.microsoft.com/office/drawing/2014/main" id="{3C707F5C-B47F-4FDF-8F6D-B6ACC51AF3A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5" name="Picture 428" descr="http://www.jadecor.de/images/spacer.gif">
          <a:extLst>
            <a:ext uri="{FF2B5EF4-FFF2-40B4-BE49-F238E27FC236}">
              <a16:creationId xmlns:a16="http://schemas.microsoft.com/office/drawing/2014/main" id="{83C6E751-40EB-4187-BFC4-A11889D4045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6" name="Picture 429" descr="http://www.jadecor.de/images/spacer.gif">
          <a:extLst>
            <a:ext uri="{FF2B5EF4-FFF2-40B4-BE49-F238E27FC236}">
              <a16:creationId xmlns:a16="http://schemas.microsoft.com/office/drawing/2014/main" id="{0093024A-666A-49B5-A407-A1C1E23FC51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7" name="Picture 430" descr="http://www.jadecor.de/images/spacer.gif">
          <a:extLst>
            <a:ext uri="{FF2B5EF4-FFF2-40B4-BE49-F238E27FC236}">
              <a16:creationId xmlns:a16="http://schemas.microsoft.com/office/drawing/2014/main" id="{81C96474-E721-402F-B5A1-A72836EEEFEB}"/>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8" name="Picture 431" descr="http://www.jadecor.de/images/spacer.gif">
          <a:extLst>
            <a:ext uri="{FF2B5EF4-FFF2-40B4-BE49-F238E27FC236}">
              <a16:creationId xmlns:a16="http://schemas.microsoft.com/office/drawing/2014/main" id="{2802386C-FEFA-4A59-A3BB-5E208F574C6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09" name="Picture 432" descr="http://www.jadecor.de/images/spacer.gif">
          <a:extLst>
            <a:ext uri="{FF2B5EF4-FFF2-40B4-BE49-F238E27FC236}">
              <a16:creationId xmlns:a16="http://schemas.microsoft.com/office/drawing/2014/main" id="{1B22141A-CC64-4597-B960-C06AB52AD7E5}"/>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10" name="Picture 433" descr="http://www.jadecor.de/images/spacer.gif">
          <a:extLst>
            <a:ext uri="{FF2B5EF4-FFF2-40B4-BE49-F238E27FC236}">
              <a16:creationId xmlns:a16="http://schemas.microsoft.com/office/drawing/2014/main" id="{1B855CEE-4315-4593-B0A6-C07337DD3CA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11" name="Picture 434" descr="http://www.jadecor.de/images/spacer.gif">
          <a:extLst>
            <a:ext uri="{FF2B5EF4-FFF2-40B4-BE49-F238E27FC236}">
              <a16:creationId xmlns:a16="http://schemas.microsoft.com/office/drawing/2014/main" id="{71A9965A-FDDE-4551-A95D-43DEC34EC0A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12" name="Picture 435" descr="http://www.jadecor.de/images/spacer.gif">
          <a:extLst>
            <a:ext uri="{FF2B5EF4-FFF2-40B4-BE49-F238E27FC236}">
              <a16:creationId xmlns:a16="http://schemas.microsoft.com/office/drawing/2014/main" id="{F7E76A69-CEF9-4576-BA20-71B8728D37E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3</xdr:row>
      <xdr:rowOff>0</xdr:rowOff>
    </xdr:from>
    <xdr:to>
      <xdr:col>0</xdr:col>
      <xdr:colOff>9525</xdr:colOff>
      <xdr:row>3</xdr:row>
      <xdr:rowOff>0</xdr:rowOff>
    </xdr:to>
    <xdr:pic>
      <xdr:nvPicPr>
        <xdr:cNvPr id="313" name="Picture 436" descr="http://www.jadecor.de/images/spacer.gif">
          <a:extLst>
            <a:ext uri="{FF2B5EF4-FFF2-40B4-BE49-F238E27FC236}">
              <a16:creationId xmlns:a16="http://schemas.microsoft.com/office/drawing/2014/main" id="{6FEFC93C-01B7-46EE-9D32-DF2CDBF99A9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83820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4" name="Picture 53" descr="http://www.jadecor.de/images/spacer.gif">
          <a:extLst>
            <a:ext uri="{FF2B5EF4-FFF2-40B4-BE49-F238E27FC236}">
              <a16:creationId xmlns:a16="http://schemas.microsoft.com/office/drawing/2014/main" id="{E1A67D1B-09AD-4926-98C4-8D120DCE89F4}"/>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5" name="Picture 54" descr="http://www.jadecor.de/images/spacer.gif">
          <a:extLst>
            <a:ext uri="{FF2B5EF4-FFF2-40B4-BE49-F238E27FC236}">
              <a16:creationId xmlns:a16="http://schemas.microsoft.com/office/drawing/2014/main" id="{16003E3C-921D-49DA-A6AE-F18EBAF567A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6" name="Picture 307" descr="http://www.jadecor.de/images/spacer.gif">
          <a:extLst>
            <a:ext uri="{FF2B5EF4-FFF2-40B4-BE49-F238E27FC236}">
              <a16:creationId xmlns:a16="http://schemas.microsoft.com/office/drawing/2014/main" id="{84B276D5-F52D-4EAD-8420-3666F21F1249}"/>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7" name="Picture 308" descr="http://www.jadecor.de/images/spacer.gif">
          <a:extLst>
            <a:ext uri="{FF2B5EF4-FFF2-40B4-BE49-F238E27FC236}">
              <a16:creationId xmlns:a16="http://schemas.microsoft.com/office/drawing/2014/main" id="{4948E36D-7614-4386-A380-A67E8CA77F56}"/>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8" name="Picture 348" descr="http://www.jadecor.de/images/spacer.gif">
          <a:extLst>
            <a:ext uri="{FF2B5EF4-FFF2-40B4-BE49-F238E27FC236}">
              <a16:creationId xmlns:a16="http://schemas.microsoft.com/office/drawing/2014/main" id="{D7C28F3D-1484-4089-8F9A-64356D56B1C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19" name="Picture 349" descr="http://www.jadecor.de/images/spacer.gif">
          <a:extLst>
            <a:ext uri="{FF2B5EF4-FFF2-40B4-BE49-F238E27FC236}">
              <a16:creationId xmlns:a16="http://schemas.microsoft.com/office/drawing/2014/main" id="{878A0429-B433-4B72-9025-2E5AB14F0F37}"/>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20" name="Picture 389" descr="http://www.jadecor.de/images/spacer.gif">
          <a:extLst>
            <a:ext uri="{FF2B5EF4-FFF2-40B4-BE49-F238E27FC236}">
              <a16:creationId xmlns:a16="http://schemas.microsoft.com/office/drawing/2014/main" id="{622476EE-3B1D-4136-92BD-41CF51326961}"/>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14</xdr:row>
      <xdr:rowOff>0</xdr:rowOff>
    </xdr:from>
    <xdr:to>
      <xdr:col>0</xdr:col>
      <xdr:colOff>9525</xdr:colOff>
      <xdr:row>14</xdr:row>
      <xdr:rowOff>0</xdr:rowOff>
    </xdr:to>
    <xdr:pic>
      <xdr:nvPicPr>
        <xdr:cNvPr id="321" name="Picture 390" descr="http://www.jadecor.de/images/spacer.gif">
          <a:extLst>
            <a:ext uri="{FF2B5EF4-FFF2-40B4-BE49-F238E27FC236}">
              <a16:creationId xmlns:a16="http://schemas.microsoft.com/office/drawing/2014/main" id="{AEA24DFA-CA81-4884-BE81-9E6E50BA44D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2647950"/>
          <a:ext cx="9525" cy="0"/>
        </a:xfrm>
        <a:prstGeom prst="rect">
          <a:avLst/>
        </a:prstGeom>
        <a:noFill/>
        <a:ln w="9525">
          <a:noFill/>
          <a:miter lim="800000"/>
          <a:headEnd/>
          <a:tailEnd/>
        </a:ln>
      </xdr:spPr>
    </xdr:pic>
    <xdr:clientData/>
  </xdr:twoCellAnchor>
  <xdr:twoCellAnchor>
    <xdr:from>
      <xdr:col>0</xdr:col>
      <xdr:colOff>0</xdr:colOff>
      <xdr:row>61</xdr:row>
      <xdr:rowOff>0</xdr:rowOff>
    </xdr:from>
    <xdr:to>
      <xdr:col>0</xdr:col>
      <xdr:colOff>9525</xdr:colOff>
      <xdr:row>61</xdr:row>
      <xdr:rowOff>0</xdr:rowOff>
    </xdr:to>
    <xdr:pic>
      <xdr:nvPicPr>
        <xdr:cNvPr id="322" name="Picture 448" descr="http://www.jadecor.de/images/spacer.gif">
          <a:extLst>
            <a:ext uri="{FF2B5EF4-FFF2-40B4-BE49-F238E27FC236}">
              <a16:creationId xmlns:a16="http://schemas.microsoft.com/office/drawing/2014/main" id="{DA34C4AF-AD2A-4B19-88FA-CED0C626167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0296525"/>
          <a:ext cx="9525" cy="0"/>
        </a:xfrm>
        <a:prstGeom prst="rect">
          <a:avLst/>
        </a:prstGeom>
        <a:noFill/>
        <a:ln w="9525">
          <a:noFill/>
          <a:miter lim="800000"/>
          <a:headEnd/>
          <a:tailEnd/>
        </a:ln>
      </xdr:spPr>
    </xdr:pic>
    <xdr:clientData/>
  </xdr:twoCellAnchor>
  <xdr:twoCellAnchor>
    <xdr:from>
      <xdr:col>0</xdr:col>
      <xdr:colOff>0</xdr:colOff>
      <xdr:row>61</xdr:row>
      <xdr:rowOff>0</xdr:rowOff>
    </xdr:from>
    <xdr:to>
      <xdr:col>0</xdr:col>
      <xdr:colOff>9525</xdr:colOff>
      <xdr:row>61</xdr:row>
      <xdr:rowOff>0</xdr:rowOff>
    </xdr:to>
    <xdr:pic>
      <xdr:nvPicPr>
        <xdr:cNvPr id="323" name="Picture 449" descr="http://www.jadecor.de/images/spacer.gif">
          <a:extLst>
            <a:ext uri="{FF2B5EF4-FFF2-40B4-BE49-F238E27FC236}">
              <a16:creationId xmlns:a16="http://schemas.microsoft.com/office/drawing/2014/main" id="{EE4656B0-99C7-42CD-9FC8-B4A09E1254CA}"/>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0296525"/>
          <a:ext cx="9525" cy="0"/>
        </a:xfrm>
        <a:prstGeom prst="rect">
          <a:avLst/>
        </a:prstGeom>
        <a:noFill/>
        <a:ln w="9525">
          <a:noFill/>
          <a:miter lim="800000"/>
          <a:headEnd/>
          <a:tailEnd/>
        </a:ln>
      </xdr:spPr>
    </xdr:pic>
    <xdr:clientData/>
  </xdr:twoCellAnchor>
  <xdr:twoCellAnchor>
    <xdr:from>
      <xdr:col>0</xdr:col>
      <xdr:colOff>0</xdr:colOff>
      <xdr:row>68</xdr:row>
      <xdr:rowOff>0</xdr:rowOff>
    </xdr:from>
    <xdr:to>
      <xdr:col>0</xdr:col>
      <xdr:colOff>9525</xdr:colOff>
      <xdr:row>68</xdr:row>
      <xdr:rowOff>0</xdr:rowOff>
    </xdr:to>
    <xdr:pic>
      <xdr:nvPicPr>
        <xdr:cNvPr id="324" name="Picture 450" descr="http://www.jadecor.de/images/spacer.gif">
          <a:extLst>
            <a:ext uri="{FF2B5EF4-FFF2-40B4-BE49-F238E27FC236}">
              <a16:creationId xmlns:a16="http://schemas.microsoft.com/office/drawing/2014/main" id="{79C9BA6F-054B-4275-B175-0BDF5826506E}"/>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430000"/>
          <a:ext cx="9525" cy="0"/>
        </a:xfrm>
        <a:prstGeom prst="rect">
          <a:avLst/>
        </a:prstGeom>
        <a:noFill/>
        <a:ln w="9525">
          <a:noFill/>
          <a:miter lim="800000"/>
          <a:headEnd/>
          <a:tailEnd/>
        </a:ln>
      </xdr:spPr>
    </xdr:pic>
    <xdr:clientData/>
  </xdr:twoCellAnchor>
  <xdr:twoCellAnchor>
    <xdr:from>
      <xdr:col>0</xdr:col>
      <xdr:colOff>0</xdr:colOff>
      <xdr:row>68</xdr:row>
      <xdr:rowOff>0</xdr:rowOff>
    </xdr:from>
    <xdr:to>
      <xdr:col>0</xdr:col>
      <xdr:colOff>9525</xdr:colOff>
      <xdr:row>68</xdr:row>
      <xdr:rowOff>0</xdr:rowOff>
    </xdr:to>
    <xdr:pic>
      <xdr:nvPicPr>
        <xdr:cNvPr id="325" name="Picture 451" descr="http://www.jadecor.de/images/spacer.gif">
          <a:extLst>
            <a:ext uri="{FF2B5EF4-FFF2-40B4-BE49-F238E27FC236}">
              <a16:creationId xmlns:a16="http://schemas.microsoft.com/office/drawing/2014/main" id="{21D13A7C-D35E-41A0-A317-137A92D820DC}"/>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191125" y="11430000"/>
          <a:ext cx="9525" cy="0"/>
        </a:xfrm>
        <a:prstGeom prst="rect">
          <a:avLst/>
        </a:prstGeom>
        <a:noFill/>
        <a:ln w="9525">
          <a:noFill/>
          <a:miter lim="800000"/>
          <a:headEnd/>
          <a:tailEnd/>
        </a:ln>
      </xdr:spPr>
    </xdr:pic>
    <xdr:clientData/>
  </xdr:twoCellAnchor>
  <xdr:twoCellAnchor editAs="oneCell">
    <xdr:from>
      <xdr:col>1</xdr:col>
      <xdr:colOff>0</xdr:colOff>
      <xdr:row>1</xdr:row>
      <xdr:rowOff>1</xdr:rowOff>
    </xdr:from>
    <xdr:to>
      <xdr:col>2</xdr:col>
      <xdr:colOff>2700</xdr:colOff>
      <xdr:row>1</xdr:row>
      <xdr:rowOff>687274</xdr:rowOff>
    </xdr:to>
    <xdr:pic>
      <xdr:nvPicPr>
        <xdr:cNvPr id="327" name="Image 326">
          <a:extLst>
            <a:ext uri="{FF2B5EF4-FFF2-40B4-BE49-F238E27FC236}">
              <a16:creationId xmlns:a16="http://schemas.microsoft.com/office/drawing/2014/main" id="{1B2772E0-791D-4C8E-9E4E-91266FB979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38350" y="171451"/>
          <a:ext cx="1260000" cy="687273"/>
        </a:xfrm>
        <a:prstGeom prst="rect">
          <a:avLst/>
        </a:prstGeom>
      </xdr:spPr>
    </xdr:pic>
    <xdr:clientData/>
  </xdr:twoCellAnchor>
  <xdr:twoCellAnchor editAs="oneCell">
    <xdr:from>
      <xdr:col>1</xdr:col>
      <xdr:colOff>0</xdr:colOff>
      <xdr:row>2</xdr:row>
      <xdr:rowOff>1</xdr:rowOff>
    </xdr:from>
    <xdr:to>
      <xdr:col>2</xdr:col>
      <xdr:colOff>2700</xdr:colOff>
      <xdr:row>2</xdr:row>
      <xdr:rowOff>687274</xdr:rowOff>
    </xdr:to>
    <xdr:pic>
      <xdr:nvPicPr>
        <xdr:cNvPr id="329" name="Image 328">
          <a:extLst>
            <a:ext uri="{FF2B5EF4-FFF2-40B4-BE49-F238E27FC236}">
              <a16:creationId xmlns:a16="http://schemas.microsoft.com/office/drawing/2014/main" id="{A9882AAC-E148-4E5C-9A0D-B6A79225EA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38350" y="1438276"/>
          <a:ext cx="1260000" cy="687273"/>
        </a:xfrm>
        <a:prstGeom prst="rect">
          <a:avLst/>
        </a:prstGeom>
      </xdr:spPr>
    </xdr:pic>
    <xdr:clientData/>
  </xdr:twoCellAnchor>
  <xdr:twoCellAnchor editAs="oneCell">
    <xdr:from>
      <xdr:col>1</xdr:col>
      <xdr:colOff>0</xdr:colOff>
      <xdr:row>3</xdr:row>
      <xdr:rowOff>1</xdr:rowOff>
    </xdr:from>
    <xdr:to>
      <xdr:col>2</xdr:col>
      <xdr:colOff>2700</xdr:colOff>
      <xdr:row>3</xdr:row>
      <xdr:rowOff>687274</xdr:rowOff>
    </xdr:to>
    <xdr:pic>
      <xdr:nvPicPr>
        <xdr:cNvPr id="331" name="Image 330">
          <a:extLst>
            <a:ext uri="{FF2B5EF4-FFF2-40B4-BE49-F238E27FC236}">
              <a16:creationId xmlns:a16="http://schemas.microsoft.com/office/drawing/2014/main" id="{EE85C547-1D6C-4262-A2D7-9145F7B05F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38350" y="2705101"/>
          <a:ext cx="1260000" cy="687273"/>
        </a:xfrm>
        <a:prstGeom prst="rect">
          <a:avLst/>
        </a:prstGeom>
      </xdr:spPr>
    </xdr:pic>
    <xdr:clientData/>
  </xdr:twoCellAnchor>
  <xdr:twoCellAnchor editAs="oneCell">
    <xdr:from>
      <xdr:col>1</xdr:col>
      <xdr:colOff>0</xdr:colOff>
      <xdr:row>4</xdr:row>
      <xdr:rowOff>1</xdr:rowOff>
    </xdr:from>
    <xdr:to>
      <xdr:col>2</xdr:col>
      <xdr:colOff>2700</xdr:colOff>
      <xdr:row>4</xdr:row>
      <xdr:rowOff>687274</xdr:rowOff>
    </xdr:to>
    <xdr:pic>
      <xdr:nvPicPr>
        <xdr:cNvPr id="333" name="Image 332">
          <a:extLst>
            <a:ext uri="{FF2B5EF4-FFF2-40B4-BE49-F238E27FC236}">
              <a16:creationId xmlns:a16="http://schemas.microsoft.com/office/drawing/2014/main" id="{091B424F-F8B5-4DEF-98C6-8856765F080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038350" y="3971926"/>
          <a:ext cx="1260000" cy="687273"/>
        </a:xfrm>
        <a:prstGeom prst="rect">
          <a:avLst/>
        </a:prstGeom>
      </xdr:spPr>
    </xdr:pic>
    <xdr:clientData/>
  </xdr:twoCellAnchor>
  <xdr:twoCellAnchor editAs="oneCell">
    <xdr:from>
      <xdr:col>1</xdr:col>
      <xdr:colOff>0</xdr:colOff>
      <xdr:row>5</xdr:row>
      <xdr:rowOff>1</xdr:rowOff>
    </xdr:from>
    <xdr:to>
      <xdr:col>2</xdr:col>
      <xdr:colOff>2700</xdr:colOff>
      <xdr:row>5</xdr:row>
      <xdr:rowOff>687274</xdr:rowOff>
    </xdr:to>
    <xdr:pic>
      <xdr:nvPicPr>
        <xdr:cNvPr id="335" name="Image 334">
          <a:extLst>
            <a:ext uri="{FF2B5EF4-FFF2-40B4-BE49-F238E27FC236}">
              <a16:creationId xmlns:a16="http://schemas.microsoft.com/office/drawing/2014/main" id="{7076F1F9-002E-4C00-AE12-BB1836774FF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038350" y="5238751"/>
          <a:ext cx="1260000" cy="687273"/>
        </a:xfrm>
        <a:prstGeom prst="rect">
          <a:avLst/>
        </a:prstGeom>
      </xdr:spPr>
    </xdr:pic>
    <xdr:clientData/>
  </xdr:twoCellAnchor>
  <xdr:twoCellAnchor editAs="oneCell">
    <xdr:from>
      <xdr:col>1</xdr:col>
      <xdr:colOff>0</xdr:colOff>
      <xdr:row>6</xdr:row>
      <xdr:rowOff>1</xdr:rowOff>
    </xdr:from>
    <xdr:to>
      <xdr:col>2</xdr:col>
      <xdr:colOff>2700</xdr:colOff>
      <xdr:row>6</xdr:row>
      <xdr:rowOff>687274</xdr:rowOff>
    </xdr:to>
    <xdr:pic>
      <xdr:nvPicPr>
        <xdr:cNvPr id="337" name="Image 336">
          <a:extLst>
            <a:ext uri="{FF2B5EF4-FFF2-40B4-BE49-F238E27FC236}">
              <a16:creationId xmlns:a16="http://schemas.microsoft.com/office/drawing/2014/main" id="{3218A653-5640-4B44-833A-C91088F955C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38350" y="6505576"/>
          <a:ext cx="1260000" cy="687273"/>
        </a:xfrm>
        <a:prstGeom prst="rect">
          <a:avLst/>
        </a:prstGeom>
      </xdr:spPr>
    </xdr:pic>
    <xdr:clientData/>
  </xdr:twoCellAnchor>
  <xdr:twoCellAnchor editAs="oneCell">
    <xdr:from>
      <xdr:col>1</xdr:col>
      <xdr:colOff>0</xdr:colOff>
      <xdr:row>7</xdr:row>
      <xdr:rowOff>1</xdr:rowOff>
    </xdr:from>
    <xdr:to>
      <xdr:col>2</xdr:col>
      <xdr:colOff>2700</xdr:colOff>
      <xdr:row>7</xdr:row>
      <xdr:rowOff>687274</xdr:rowOff>
    </xdr:to>
    <xdr:pic>
      <xdr:nvPicPr>
        <xdr:cNvPr id="339" name="Image 338">
          <a:extLst>
            <a:ext uri="{FF2B5EF4-FFF2-40B4-BE49-F238E27FC236}">
              <a16:creationId xmlns:a16="http://schemas.microsoft.com/office/drawing/2014/main" id="{ECDF5ADF-2DAC-4C65-B827-42FF24DFA92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38350" y="7772401"/>
          <a:ext cx="1260000" cy="687273"/>
        </a:xfrm>
        <a:prstGeom prst="rect">
          <a:avLst/>
        </a:prstGeom>
      </xdr:spPr>
    </xdr:pic>
    <xdr:clientData/>
  </xdr:twoCellAnchor>
  <xdr:twoCellAnchor editAs="oneCell">
    <xdr:from>
      <xdr:col>1</xdr:col>
      <xdr:colOff>0</xdr:colOff>
      <xdr:row>8</xdr:row>
      <xdr:rowOff>1</xdr:rowOff>
    </xdr:from>
    <xdr:to>
      <xdr:col>2</xdr:col>
      <xdr:colOff>2700</xdr:colOff>
      <xdr:row>8</xdr:row>
      <xdr:rowOff>687274</xdr:rowOff>
    </xdr:to>
    <xdr:pic>
      <xdr:nvPicPr>
        <xdr:cNvPr id="341" name="Image 340">
          <a:extLst>
            <a:ext uri="{FF2B5EF4-FFF2-40B4-BE49-F238E27FC236}">
              <a16:creationId xmlns:a16="http://schemas.microsoft.com/office/drawing/2014/main" id="{7C797EF8-DD18-474E-B307-D2D403B8337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38350" y="9039226"/>
          <a:ext cx="1260000" cy="687273"/>
        </a:xfrm>
        <a:prstGeom prst="rect">
          <a:avLst/>
        </a:prstGeom>
      </xdr:spPr>
    </xdr:pic>
    <xdr:clientData/>
  </xdr:twoCellAnchor>
  <xdr:twoCellAnchor editAs="oneCell">
    <xdr:from>
      <xdr:col>1</xdr:col>
      <xdr:colOff>0</xdr:colOff>
      <xdr:row>9</xdr:row>
      <xdr:rowOff>1</xdr:rowOff>
    </xdr:from>
    <xdr:to>
      <xdr:col>2</xdr:col>
      <xdr:colOff>2700</xdr:colOff>
      <xdr:row>9</xdr:row>
      <xdr:rowOff>687274</xdr:rowOff>
    </xdr:to>
    <xdr:pic>
      <xdr:nvPicPr>
        <xdr:cNvPr id="343" name="Image 342">
          <a:extLst>
            <a:ext uri="{FF2B5EF4-FFF2-40B4-BE49-F238E27FC236}">
              <a16:creationId xmlns:a16="http://schemas.microsoft.com/office/drawing/2014/main" id="{A99168E3-2DFC-4838-B13C-10FCBCD7557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38350" y="10306051"/>
          <a:ext cx="1260000" cy="687273"/>
        </a:xfrm>
        <a:prstGeom prst="rect">
          <a:avLst/>
        </a:prstGeom>
      </xdr:spPr>
    </xdr:pic>
    <xdr:clientData/>
  </xdr:twoCellAnchor>
  <xdr:twoCellAnchor editAs="oneCell">
    <xdr:from>
      <xdr:col>1</xdr:col>
      <xdr:colOff>0</xdr:colOff>
      <xdr:row>10</xdr:row>
      <xdr:rowOff>1</xdr:rowOff>
    </xdr:from>
    <xdr:to>
      <xdr:col>2</xdr:col>
      <xdr:colOff>2700</xdr:colOff>
      <xdr:row>10</xdr:row>
      <xdr:rowOff>687274</xdr:rowOff>
    </xdr:to>
    <xdr:pic>
      <xdr:nvPicPr>
        <xdr:cNvPr id="345" name="Image 344">
          <a:extLst>
            <a:ext uri="{FF2B5EF4-FFF2-40B4-BE49-F238E27FC236}">
              <a16:creationId xmlns:a16="http://schemas.microsoft.com/office/drawing/2014/main" id="{15CB1C6E-8908-4BF6-999D-B1757E1703A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038350" y="11572876"/>
          <a:ext cx="1260000" cy="687273"/>
        </a:xfrm>
        <a:prstGeom prst="rect">
          <a:avLst/>
        </a:prstGeom>
      </xdr:spPr>
    </xdr:pic>
    <xdr:clientData/>
  </xdr:twoCellAnchor>
  <xdr:twoCellAnchor editAs="oneCell">
    <xdr:from>
      <xdr:col>1</xdr:col>
      <xdr:colOff>0</xdr:colOff>
      <xdr:row>11</xdr:row>
      <xdr:rowOff>1</xdr:rowOff>
    </xdr:from>
    <xdr:to>
      <xdr:col>2</xdr:col>
      <xdr:colOff>2700</xdr:colOff>
      <xdr:row>11</xdr:row>
      <xdr:rowOff>687274</xdr:rowOff>
    </xdr:to>
    <xdr:pic>
      <xdr:nvPicPr>
        <xdr:cNvPr id="347" name="Image 346">
          <a:extLst>
            <a:ext uri="{FF2B5EF4-FFF2-40B4-BE49-F238E27FC236}">
              <a16:creationId xmlns:a16="http://schemas.microsoft.com/office/drawing/2014/main" id="{8DA2BF68-AC7E-4A28-979F-31F3DB85FA2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038350" y="12839701"/>
          <a:ext cx="1260000" cy="687273"/>
        </a:xfrm>
        <a:prstGeom prst="rect">
          <a:avLst/>
        </a:prstGeom>
      </xdr:spPr>
    </xdr:pic>
    <xdr:clientData/>
  </xdr:twoCellAnchor>
  <xdr:twoCellAnchor editAs="oneCell">
    <xdr:from>
      <xdr:col>1</xdr:col>
      <xdr:colOff>0</xdr:colOff>
      <xdr:row>12</xdr:row>
      <xdr:rowOff>1</xdr:rowOff>
    </xdr:from>
    <xdr:to>
      <xdr:col>2</xdr:col>
      <xdr:colOff>2700</xdr:colOff>
      <xdr:row>12</xdr:row>
      <xdr:rowOff>687274</xdr:rowOff>
    </xdr:to>
    <xdr:pic>
      <xdr:nvPicPr>
        <xdr:cNvPr id="349" name="Image 348">
          <a:extLst>
            <a:ext uri="{FF2B5EF4-FFF2-40B4-BE49-F238E27FC236}">
              <a16:creationId xmlns:a16="http://schemas.microsoft.com/office/drawing/2014/main" id="{31D99F5B-CA64-413E-80C2-8D7663399758}"/>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038350" y="14106526"/>
          <a:ext cx="1260000" cy="687273"/>
        </a:xfrm>
        <a:prstGeom prst="rect">
          <a:avLst/>
        </a:prstGeom>
      </xdr:spPr>
    </xdr:pic>
    <xdr:clientData/>
  </xdr:twoCellAnchor>
  <xdr:twoCellAnchor editAs="oneCell">
    <xdr:from>
      <xdr:col>1</xdr:col>
      <xdr:colOff>0</xdr:colOff>
      <xdr:row>13</xdr:row>
      <xdr:rowOff>1</xdr:rowOff>
    </xdr:from>
    <xdr:to>
      <xdr:col>2</xdr:col>
      <xdr:colOff>2700</xdr:colOff>
      <xdr:row>13</xdr:row>
      <xdr:rowOff>687274</xdr:rowOff>
    </xdr:to>
    <xdr:pic>
      <xdr:nvPicPr>
        <xdr:cNvPr id="353" name="Image 352">
          <a:extLst>
            <a:ext uri="{FF2B5EF4-FFF2-40B4-BE49-F238E27FC236}">
              <a16:creationId xmlns:a16="http://schemas.microsoft.com/office/drawing/2014/main" id="{634B281E-E108-4CE9-A602-DD9A8E4A359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38350" y="15373351"/>
          <a:ext cx="1260000" cy="687273"/>
        </a:xfrm>
        <a:prstGeom prst="rect">
          <a:avLst/>
        </a:prstGeom>
      </xdr:spPr>
    </xdr:pic>
    <xdr:clientData/>
  </xdr:twoCellAnchor>
  <xdr:twoCellAnchor editAs="oneCell">
    <xdr:from>
      <xdr:col>1</xdr:col>
      <xdr:colOff>0</xdr:colOff>
      <xdr:row>14</xdr:row>
      <xdr:rowOff>1</xdr:rowOff>
    </xdr:from>
    <xdr:to>
      <xdr:col>2</xdr:col>
      <xdr:colOff>2700</xdr:colOff>
      <xdr:row>14</xdr:row>
      <xdr:rowOff>687274</xdr:rowOff>
    </xdr:to>
    <xdr:pic>
      <xdr:nvPicPr>
        <xdr:cNvPr id="357" name="Image 356">
          <a:extLst>
            <a:ext uri="{FF2B5EF4-FFF2-40B4-BE49-F238E27FC236}">
              <a16:creationId xmlns:a16="http://schemas.microsoft.com/office/drawing/2014/main" id="{D64B16DD-C7E1-4978-B623-8F69BDF3F3E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038350" y="16640176"/>
          <a:ext cx="1260000" cy="687273"/>
        </a:xfrm>
        <a:prstGeom prst="rect">
          <a:avLst/>
        </a:prstGeom>
      </xdr:spPr>
    </xdr:pic>
    <xdr:clientData/>
  </xdr:twoCellAnchor>
  <xdr:twoCellAnchor editAs="oneCell">
    <xdr:from>
      <xdr:col>1</xdr:col>
      <xdr:colOff>0</xdr:colOff>
      <xdr:row>15</xdr:row>
      <xdr:rowOff>1</xdr:rowOff>
    </xdr:from>
    <xdr:to>
      <xdr:col>2</xdr:col>
      <xdr:colOff>2700</xdr:colOff>
      <xdr:row>15</xdr:row>
      <xdr:rowOff>687274</xdr:rowOff>
    </xdr:to>
    <xdr:pic>
      <xdr:nvPicPr>
        <xdr:cNvPr id="359" name="Image 358">
          <a:extLst>
            <a:ext uri="{FF2B5EF4-FFF2-40B4-BE49-F238E27FC236}">
              <a16:creationId xmlns:a16="http://schemas.microsoft.com/office/drawing/2014/main" id="{4E581939-F0A2-41AB-958F-D27AD5FF4E5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038350" y="17907001"/>
          <a:ext cx="1260000" cy="687273"/>
        </a:xfrm>
        <a:prstGeom prst="rect">
          <a:avLst/>
        </a:prstGeom>
      </xdr:spPr>
    </xdr:pic>
    <xdr:clientData/>
  </xdr:twoCellAnchor>
  <xdr:twoCellAnchor editAs="oneCell">
    <xdr:from>
      <xdr:col>1</xdr:col>
      <xdr:colOff>0</xdr:colOff>
      <xdr:row>16</xdr:row>
      <xdr:rowOff>1</xdr:rowOff>
    </xdr:from>
    <xdr:to>
      <xdr:col>2</xdr:col>
      <xdr:colOff>2700</xdr:colOff>
      <xdr:row>16</xdr:row>
      <xdr:rowOff>687274</xdr:rowOff>
    </xdr:to>
    <xdr:pic>
      <xdr:nvPicPr>
        <xdr:cNvPr id="361" name="Image 360">
          <a:extLst>
            <a:ext uri="{FF2B5EF4-FFF2-40B4-BE49-F238E27FC236}">
              <a16:creationId xmlns:a16="http://schemas.microsoft.com/office/drawing/2014/main" id="{246AF1CB-25A9-499F-AA35-716DDA43BF8B}"/>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2038350" y="19173826"/>
          <a:ext cx="1260000" cy="687273"/>
        </a:xfrm>
        <a:prstGeom prst="rect">
          <a:avLst/>
        </a:prstGeom>
      </xdr:spPr>
    </xdr:pic>
    <xdr:clientData/>
  </xdr:twoCellAnchor>
  <xdr:twoCellAnchor editAs="oneCell">
    <xdr:from>
      <xdr:col>1</xdr:col>
      <xdr:colOff>0</xdr:colOff>
      <xdr:row>17</xdr:row>
      <xdr:rowOff>1</xdr:rowOff>
    </xdr:from>
    <xdr:to>
      <xdr:col>2</xdr:col>
      <xdr:colOff>2700</xdr:colOff>
      <xdr:row>17</xdr:row>
      <xdr:rowOff>687274</xdr:rowOff>
    </xdr:to>
    <xdr:pic>
      <xdr:nvPicPr>
        <xdr:cNvPr id="363" name="Image 362">
          <a:extLst>
            <a:ext uri="{FF2B5EF4-FFF2-40B4-BE49-F238E27FC236}">
              <a16:creationId xmlns:a16="http://schemas.microsoft.com/office/drawing/2014/main" id="{94B68529-6F3D-42FE-A5BE-EB0B375E20B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038350" y="20440651"/>
          <a:ext cx="1260000" cy="687273"/>
        </a:xfrm>
        <a:prstGeom prst="rect">
          <a:avLst/>
        </a:prstGeom>
      </xdr:spPr>
    </xdr:pic>
    <xdr:clientData/>
  </xdr:twoCellAnchor>
  <xdr:twoCellAnchor editAs="oneCell">
    <xdr:from>
      <xdr:col>1</xdr:col>
      <xdr:colOff>0</xdr:colOff>
      <xdr:row>18</xdr:row>
      <xdr:rowOff>1</xdr:rowOff>
    </xdr:from>
    <xdr:to>
      <xdr:col>2</xdr:col>
      <xdr:colOff>2700</xdr:colOff>
      <xdr:row>18</xdr:row>
      <xdr:rowOff>687274</xdr:rowOff>
    </xdr:to>
    <xdr:pic>
      <xdr:nvPicPr>
        <xdr:cNvPr id="365" name="Image 364">
          <a:extLst>
            <a:ext uri="{FF2B5EF4-FFF2-40B4-BE49-F238E27FC236}">
              <a16:creationId xmlns:a16="http://schemas.microsoft.com/office/drawing/2014/main" id="{9033D8DE-B68E-4D25-B505-ECAB55F4109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038350" y="21707476"/>
          <a:ext cx="1260000" cy="687273"/>
        </a:xfrm>
        <a:prstGeom prst="rect">
          <a:avLst/>
        </a:prstGeom>
      </xdr:spPr>
    </xdr:pic>
    <xdr:clientData/>
  </xdr:twoCellAnchor>
  <xdr:twoCellAnchor editAs="oneCell">
    <xdr:from>
      <xdr:col>1</xdr:col>
      <xdr:colOff>0</xdr:colOff>
      <xdr:row>19</xdr:row>
      <xdr:rowOff>1</xdr:rowOff>
    </xdr:from>
    <xdr:to>
      <xdr:col>2</xdr:col>
      <xdr:colOff>2700</xdr:colOff>
      <xdr:row>19</xdr:row>
      <xdr:rowOff>687274</xdr:rowOff>
    </xdr:to>
    <xdr:pic>
      <xdr:nvPicPr>
        <xdr:cNvPr id="367" name="Image 366">
          <a:extLst>
            <a:ext uri="{FF2B5EF4-FFF2-40B4-BE49-F238E27FC236}">
              <a16:creationId xmlns:a16="http://schemas.microsoft.com/office/drawing/2014/main" id="{29320E6A-6813-428C-B720-5C2AED048142}"/>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038350" y="22974301"/>
          <a:ext cx="1260000" cy="687273"/>
        </a:xfrm>
        <a:prstGeom prst="rect">
          <a:avLst/>
        </a:prstGeom>
      </xdr:spPr>
    </xdr:pic>
    <xdr:clientData/>
  </xdr:twoCellAnchor>
  <xdr:twoCellAnchor editAs="oneCell">
    <xdr:from>
      <xdr:col>1</xdr:col>
      <xdr:colOff>0</xdr:colOff>
      <xdr:row>20</xdr:row>
      <xdr:rowOff>1</xdr:rowOff>
    </xdr:from>
    <xdr:to>
      <xdr:col>2</xdr:col>
      <xdr:colOff>2700</xdr:colOff>
      <xdr:row>20</xdr:row>
      <xdr:rowOff>687274</xdr:rowOff>
    </xdr:to>
    <xdr:pic>
      <xdr:nvPicPr>
        <xdr:cNvPr id="369" name="Image 368">
          <a:extLst>
            <a:ext uri="{FF2B5EF4-FFF2-40B4-BE49-F238E27FC236}">
              <a16:creationId xmlns:a16="http://schemas.microsoft.com/office/drawing/2014/main" id="{D2D48B20-43CA-4BBD-A13A-2CB3C0D9A29B}"/>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038350" y="24241126"/>
          <a:ext cx="1260000" cy="687273"/>
        </a:xfrm>
        <a:prstGeom prst="rect">
          <a:avLst/>
        </a:prstGeom>
      </xdr:spPr>
    </xdr:pic>
    <xdr:clientData/>
  </xdr:twoCellAnchor>
  <xdr:twoCellAnchor editAs="oneCell">
    <xdr:from>
      <xdr:col>1</xdr:col>
      <xdr:colOff>0</xdr:colOff>
      <xdr:row>21</xdr:row>
      <xdr:rowOff>1</xdr:rowOff>
    </xdr:from>
    <xdr:to>
      <xdr:col>2</xdr:col>
      <xdr:colOff>2700</xdr:colOff>
      <xdr:row>21</xdr:row>
      <xdr:rowOff>687274</xdr:rowOff>
    </xdr:to>
    <xdr:pic>
      <xdr:nvPicPr>
        <xdr:cNvPr id="371" name="Image 370">
          <a:extLst>
            <a:ext uri="{FF2B5EF4-FFF2-40B4-BE49-F238E27FC236}">
              <a16:creationId xmlns:a16="http://schemas.microsoft.com/office/drawing/2014/main" id="{30FCC983-9424-4807-92AF-B0414987081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038350" y="25507951"/>
          <a:ext cx="1260000" cy="687273"/>
        </a:xfrm>
        <a:prstGeom prst="rect">
          <a:avLst/>
        </a:prstGeom>
      </xdr:spPr>
    </xdr:pic>
    <xdr:clientData/>
  </xdr:twoCellAnchor>
  <xdr:twoCellAnchor editAs="oneCell">
    <xdr:from>
      <xdr:col>1</xdr:col>
      <xdr:colOff>0</xdr:colOff>
      <xdr:row>22</xdr:row>
      <xdr:rowOff>1</xdr:rowOff>
    </xdr:from>
    <xdr:to>
      <xdr:col>2</xdr:col>
      <xdr:colOff>2700</xdr:colOff>
      <xdr:row>22</xdr:row>
      <xdr:rowOff>687274</xdr:rowOff>
    </xdr:to>
    <xdr:pic>
      <xdr:nvPicPr>
        <xdr:cNvPr id="373" name="Image 372">
          <a:extLst>
            <a:ext uri="{FF2B5EF4-FFF2-40B4-BE49-F238E27FC236}">
              <a16:creationId xmlns:a16="http://schemas.microsoft.com/office/drawing/2014/main" id="{3E2A473F-AD27-4E46-832C-964C27A22838}"/>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038350" y="26774776"/>
          <a:ext cx="1260000" cy="687273"/>
        </a:xfrm>
        <a:prstGeom prst="rect">
          <a:avLst/>
        </a:prstGeom>
      </xdr:spPr>
    </xdr:pic>
    <xdr:clientData/>
  </xdr:twoCellAnchor>
  <xdr:twoCellAnchor editAs="oneCell">
    <xdr:from>
      <xdr:col>0</xdr:col>
      <xdr:colOff>2009775</xdr:colOff>
      <xdr:row>23</xdr:row>
      <xdr:rowOff>1</xdr:rowOff>
    </xdr:from>
    <xdr:to>
      <xdr:col>1</xdr:col>
      <xdr:colOff>1231425</xdr:colOff>
      <xdr:row>23</xdr:row>
      <xdr:rowOff>687274</xdr:rowOff>
    </xdr:to>
    <xdr:pic>
      <xdr:nvPicPr>
        <xdr:cNvPr id="375" name="Image 374">
          <a:extLst>
            <a:ext uri="{FF2B5EF4-FFF2-40B4-BE49-F238E27FC236}">
              <a16:creationId xmlns:a16="http://schemas.microsoft.com/office/drawing/2014/main" id="{C86462F7-9CEF-46E9-809F-95807F51B77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009775" y="28041601"/>
          <a:ext cx="1260000" cy="687273"/>
        </a:xfrm>
        <a:prstGeom prst="rect">
          <a:avLst/>
        </a:prstGeom>
      </xdr:spPr>
    </xdr:pic>
    <xdr:clientData/>
  </xdr:twoCellAnchor>
  <xdr:twoCellAnchor editAs="oneCell">
    <xdr:from>
      <xdr:col>1</xdr:col>
      <xdr:colOff>0</xdr:colOff>
      <xdr:row>24</xdr:row>
      <xdr:rowOff>1</xdr:rowOff>
    </xdr:from>
    <xdr:to>
      <xdr:col>2</xdr:col>
      <xdr:colOff>2700</xdr:colOff>
      <xdr:row>24</xdr:row>
      <xdr:rowOff>687274</xdr:rowOff>
    </xdr:to>
    <xdr:pic>
      <xdr:nvPicPr>
        <xdr:cNvPr id="377" name="Image 376">
          <a:extLst>
            <a:ext uri="{FF2B5EF4-FFF2-40B4-BE49-F238E27FC236}">
              <a16:creationId xmlns:a16="http://schemas.microsoft.com/office/drawing/2014/main" id="{476A15FB-EDC7-4CF4-84F0-6D43DF995F3A}"/>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2038350" y="29308426"/>
          <a:ext cx="1260000" cy="687273"/>
        </a:xfrm>
        <a:prstGeom prst="rect">
          <a:avLst/>
        </a:prstGeom>
      </xdr:spPr>
    </xdr:pic>
    <xdr:clientData/>
  </xdr:twoCellAnchor>
  <xdr:twoCellAnchor editAs="oneCell">
    <xdr:from>
      <xdr:col>1</xdr:col>
      <xdr:colOff>0</xdr:colOff>
      <xdr:row>25</xdr:row>
      <xdr:rowOff>1</xdr:rowOff>
    </xdr:from>
    <xdr:to>
      <xdr:col>2</xdr:col>
      <xdr:colOff>2700</xdr:colOff>
      <xdr:row>25</xdr:row>
      <xdr:rowOff>687274</xdr:rowOff>
    </xdr:to>
    <xdr:pic>
      <xdr:nvPicPr>
        <xdr:cNvPr id="379" name="Image 378">
          <a:extLst>
            <a:ext uri="{FF2B5EF4-FFF2-40B4-BE49-F238E27FC236}">
              <a16:creationId xmlns:a16="http://schemas.microsoft.com/office/drawing/2014/main" id="{16227D34-37E9-4E83-9A59-B825DC33C27B}"/>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2038350" y="30575251"/>
          <a:ext cx="1260000" cy="687273"/>
        </a:xfrm>
        <a:prstGeom prst="rect">
          <a:avLst/>
        </a:prstGeom>
      </xdr:spPr>
    </xdr:pic>
    <xdr:clientData/>
  </xdr:twoCellAnchor>
  <xdr:twoCellAnchor editAs="oneCell">
    <xdr:from>
      <xdr:col>1</xdr:col>
      <xdr:colOff>0</xdr:colOff>
      <xdr:row>26</xdr:row>
      <xdr:rowOff>1</xdr:rowOff>
    </xdr:from>
    <xdr:to>
      <xdr:col>2</xdr:col>
      <xdr:colOff>2700</xdr:colOff>
      <xdr:row>26</xdr:row>
      <xdr:rowOff>687274</xdr:rowOff>
    </xdr:to>
    <xdr:pic>
      <xdr:nvPicPr>
        <xdr:cNvPr id="381" name="Image 380">
          <a:extLst>
            <a:ext uri="{FF2B5EF4-FFF2-40B4-BE49-F238E27FC236}">
              <a16:creationId xmlns:a16="http://schemas.microsoft.com/office/drawing/2014/main" id="{FFD650B0-AA53-4C5E-8952-49D59AD27A3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038350" y="31842076"/>
          <a:ext cx="1260000" cy="687273"/>
        </a:xfrm>
        <a:prstGeom prst="rect">
          <a:avLst/>
        </a:prstGeom>
      </xdr:spPr>
    </xdr:pic>
    <xdr:clientData/>
  </xdr:twoCellAnchor>
  <xdr:twoCellAnchor editAs="oneCell">
    <xdr:from>
      <xdr:col>1</xdr:col>
      <xdr:colOff>0</xdr:colOff>
      <xdr:row>27</xdr:row>
      <xdr:rowOff>1</xdr:rowOff>
    </xdr:from>
    <xdr:to>
      <xdr:col>2</xdr:col>
      <xdr:colOff>2700</xdr:colOff>
      <xdr:row>27</xdr:row>
      <xdr:rowOff>687274</xdr:rowOff>
    </xdr:to>
    <xdr:pic>
      <xdr:nvPicPr>
        <xdr:cNvPr id="383" name="Image 382">
          <a:extLst>
            <a:ext uri="{FF2B5EF4-FFF2-40B4-BE49-F238E27FC236}">
              <a16:creationId xmlns:a16="http://schemas.microsoft.com/office/drawing/2014/main" id="{38845EC0-6027-4084-9A21-83CBF3D20018}"/>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2038350" y="33108901"/>
          <a:ext cx="1260000" cy="687273"/>
        </a:xfrm>
        <a:prstGeom prst="rect">
          <a:avLst/>
        </a:prstGeom>
      </xdr:spPr>
    </xdr:pic>
    <xdr:clientData/>
  </xdr:twoCellAnchor>
  <xdr:twoCellAnchor editAs="oneCell">
    <xdr:from>
      <xdr:col>1</xdr:col>
      <xdr:colOff>0</xdr:colOff>
      <xdr:row>28</xdr:row>
      <xdr:rowOff>1</xdr:rowOff>
    </xdr:from>
    <xdr:to>
      <xdr:col>2</xdr:col>
      <xdr:colOff>2700</xdr:colOff>
      <xdr:row>28</xdr:row>
      <xdr:rowOff>687274</xdr:rowOff>
    </xdr:to>
    <xdr:pic>
      <xdr:nvPicPr>
        <xdr:cNvPr id="385" name="Image 384">
          <a:extLst>
            <a:ext uri="{FF2B5EF4-FFF2-40B4-BE49-F238E27FC236}">
              <a16:creationId xmlns:a16="http://schemas.microsoft.com/office/drawing/2014/main" id="{AE4BC7E3-B844-4CB4-9E7A-F22796017712}"/>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38350" y="34375726"/>
          <a:ext cx="1260000" cy="687273"/>
        </a:xfrm>
        <a:prstGeom prst="rect">
          <a:avLst/>
        </a:prstGeom>
      </xdr:spPr>
    </xdr:pic>
    <xdr:clientData/>
  </xdr:twoCellAnchor>
  <xdr:twoCellAnchor editAs="oneCell">
    <xdr:from>
      <xdr:col>1</xdr:col>
      <xdr:colOff>0</xdr:colOff>
      <xdr:row>29</xdr:row>
      <xdr:rowOff>1</xdr:rowOff>
    </xdr:from>
    <xdr:to>
      <xdr:col>2</xdr:col>
      <xdr:colOff>2700</xdr:colOff>
      <xdr:row>29</xdr:row>
      <xdr:rowOff>687274</xdr:rowOff>
    </xdr:to>
    <xdr:pic>
      <xdr:nvPicPr>
        <xdr:cNvPr id="387" name="Image 386">
          <a:extLst>
            <a:ext uri="{FF2B5EF4-FFF2-40B4-BE49-F238E27FC236}">
              <a16:creationId xmlns:a16="http://schemas.microsoft.com/office/drawing/2014/main" id="{E73CC049-3747-404A-B8F2-312B8903A62F}"/>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038350" y="35642551"/>
          <a:ext cx="1260000" cy="687273"/>
        </a:xfrm>
        <a:prstGeom prst="rect">
          <a:avLst/>
        </a:prstGeom>
      </xdr:spPr>
    </xdr:pic>
    <xdr:clientData/>
  </xdr:twoCellAnchor>
  <xdr:twoCellAnchor editAs="oneCell">
    <xdr:from>
      <xdr:col>1</xdr:col>
      <xdr:colOff>0</xdr:colOff>
      <xdr:row>30</xdr:row>
      <xdr:rowOff>1</xdr:rowOff>
    </xdr:from>
    <xdr:to>
      <xdr:col>2</xdr:col>
      <xdr:colOff>2700</xdr:colOff>
      <xdr:row>30</xdr:row>
      <xdr:rowOff>687274</xdr:rowOff>
    </xdr:to>
    <xdr:pic>
      <xdr:nvPicPr>
        <xdr:cNvPr id="389" name="Image 388">
          <a:extLst>
            <a:ext uri="{FF2B5EF4-FFF2-40B4-BE49-F238E27FC236}">
              <a16:creationId xmlns:a16="http://schemas.microsoft.com/office/drawing/2014/main" id="{D1EF3E1B-05AB-46A3-AD8E-9D7141C7953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038350" y="36909376"/>
          <a:ext cx="1260000" cy="687273"/>
        </a:xfrm>
        <a:prstGeom prst="rect">
          <a:avLst/>
        </a:prstGeom>
      </xdr:spPr>
    </xdr:pic>
    <xdr:clientData/>
  </xdr:twoCellAnchor>
  <xdr:twoCellAnchor editAs="oneCell">
    <xdr:from>
      <xdr:col>1</xdr:col>
      <xdr:colOff>0</xdr:colOff>
      <xdr:row>31</xdr:row>
      <xdr:rowOff>1</xdr:rowOff>
    </xdr:from>
    <xdr:to>
      <xdr:col>2</xdr:col>
      <xdr:colOff>2700</xdr:colOff>
      <xdr:row>31</xdr:row>
      <xdr:rowOff>687274</xdr:rowOff>
    </xdr:to>
    <xdr:pic>
      <xdr:nvPicPr>
        <xdr:cNvPr id="391" name="Image 390">
          <a:extLst>
            <a:ext uri="{FF2B5EF4-FFF2-40B4-BE49-F238E27FC236}">
              <a16:creationId xmlns:a16="http://schemas.microsoft.com/office/drawing/2014/main" id="{1A4306C8-EB82-4833-AC64-3026D0FDFA5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2038350" y="38176201"/>
          <a:ext cx="1260000" cy="687273"/>
        </a:xfrm>
        <a:prstGeom prst="rect">
          <a:avLst/>
        </a:prstGeom>
      </xdr:spPr>
    </xdr:pic>
    <xdr:clientData/>
  </xdr:twoCellAnchor>
  <xdr:twoCellAnchor editAs="oneCell">
    <xdr:from>
      <xdr:col>1</xdr:col>
      <xdr:colOff>0</xdr:colOff>
      <xdr:row>32</xdr:row>
      <xdr:rowOff>1</xdr:rowOff>
    </xdr:from>
    <xdr:to>
      <xdr:col>2</xdr:col>
      <xdr:colOff>2700</xdr:colOff>
      <xdr:row>32</xdr:row>
      <xdr:rowOff>687274</xdr:rowOff>
    </xdr:to>
    <xdr:pic>
      <xdr:nvPicPr>
        <xdr:cNvPr id="393" name="Image 392">
          <a:extLst>
            <a:ext uri="{FF2B5EF4-FFF2-40B4-BE49-F238E27FC236}">
              <a16:creationId xmlns:a16="http://schemas.microsoft.com/office/drawing/2014/main" id="{3A48A850-3C4E-46BC-8CAE-764DD43014DC}"/>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2038350" y="39443026"/>
          <a:ext cx="1260000" cy="687273"/>
        </a:xfrm>
        <a:prstGeom prst="rect">
          <a:avLst/>
        </a:prstGeom>
      </xdr:spPr>
    </xdr:pic>
    <xdr:clientData/>
  </xdr:twoCellAnchor>
  <xdr:twoCellAnchor editAs="oneCell">
    <xdr:from>
      <xdr:col>1</xdr:col>
      <xdr:colOff>0</xdr:colOff>
      <xdr:row>33</xdr:row>
      <xdr:rowOff>1</xdr:rowOff>
    </xdr:from>
    <xdr:to>
      <xdr:col>2</xdr:col>
      <xdr:colOff>2700</xdr:colOff>
      <xdr:row>33</xdr:row>
      <xdr:rowOff>687274</xdr:rowOff>
    </xdr:to>
    <xdr:pic>
      <xdr:nvPicPr>
        <xdr:cNvPr id="395" name="Image 394">
          <a:extLst>
            <a:ext uri="{FF2B5EF4-FFF2-40B4-BE49-F238E27FC236}">
              <a16:creationId xmlns:a16="http://schemas.microsoft.com/office/drawing/2014/main" id="{065A5B7D-5C31-49C9-83A0-C1324346CEE2}"/>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038350" y="40709851"/>
          <a:ext cx="1260000" cy="687273"/>
        </a:xfrm>
        <a:prstGeom prst="rect">
          <a:avLst/>
        </a:prstGeom>
      </xdr:spPr>
    </xdr:pic>
    <xdr:clientData/>
  </xdr:twoCellAnchor>
  <xdr:twoCellAnchor editAs="oneCell">
    <xdr:from>
      <xdr:col>1</xdr:col>
      <xdr:colOff>0</xdr:colOff>
      <xdr:row>34</xdr:row>
      <xdr:rowOff>1</xdr:rowOff>
    </xdr:from>
    <xdr:to>
      <xdr:col>2</xdr:col>
      <xdr:colOff>2700</xdr:colOff>
      <xdr:row>34</xdr:row>
      <xdr:rowOff>687274</xdr:rowOff>
    </xdr:to>
    <xdr:pic>
      <xdr:nvPicPr>
        <xdr:cNvPr id="397" name="Image 396">
          <a:extLst>
            <a:ext uri="{FF2B5EF4-FFF2-40B4-BE49-F238E27FC236}">
              <a16:creationId xmlns:a16="http://schemas.microsoft.com/office/drawing/2014/main" id="{4FFB76CD-A088-4EBC-A33F-C361BB58B22E}"/>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038350" y="41976676"/>
          <a:ext cx="1260000" cy="687273"/>
        </a:xfrm>
        <a:prstGeom prst="rect">
          <a:avLst/>
        </a:prstGeom>
      </xdr:spPr>
    </xdr:pic>
    <xdr:clientData/>
  </xdr:twoCellAnchor>
  <xdr:twoCellAnchor editAs="oneCell">
    <xdr:from>
      <xdr:col>1</xdr:col>
      <xdr:colOff>0</xdr:colOff>
      <xdr:row>35</xdr:row>
      <xdr:rowOff>1</xdr:rowOff>
    </xdr:from>
    <xdr:to>
      <xdr:col>2</xdr:col>
      <xdr:colOff>2700</xdr:colOff>
      <xdr:row>35</xdr:row>
      <xdr:rowOff>687274</xdr:rowOff>
    </xdr:to>
    <xdr:pic>
      <xdr:nvPicPr>
        <xdr:cNvPr id="401" name="Image 400">
          <a:extLst>
            <a:ext uri="{FF2B5EF4-FFF2-40B4-BE49-F238E27FC236}">
              <a16:creationId xmlns:a16="http://schemas.microsoft.com/office/drawing/2014/main" id="{C8572954-843B-4A2A-9DA2-CA34C1C7EA2F}"/>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038350" y="43243501"/>
          <a:ext cx="1260000" cy="687273"/>
        </a:xfrm>
        <a:prstGeom prst="rect">
          <a:avLst/>
        </a:prstGeom>
      </xdr:spPr>
    </xdr:pic>
    <xdr:clientData/>
  </xdr:twoCellAnchor>
  <xdr:twoCellAnchor editAs="oneCell">
    <xdr:from>
      <xdr:col>1</xdr:col>
      <xdr:colOff>0</xdr:colOff>
      <xdr:row>36</xdr:row>
      <xdr:rowOff>1</xdr:rowOff>
    </xdr:from>
    <xdr:to>
      <xdr:col>2</xdr:col>
      <xdr:colOff>2700</xdr:colOff>
      <xdr:row>36</xdr:row>
      <xdr:rowOff>687274</xdr:rowOff>
    </xdr:to>
    <xdr:pic>
      <xdr:nvPicPr>
        <xdr:cNvPr id="403" name="Image 402">
          <a:extLst>
            <a:ext uri="{FF2B5EF4-FFF2-40B4-BE49-F238E27FC236}">
              <a16:creationId xmlns:a16="http://schemas.microsoft.com/office/drawing/2014/main" id="{233B0D56-F5AF-4311-B75A-2E9F26A16FB2}"/>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038350" y="44510326"/>
          <a:ext cx="1260000" cy="687273"/>
        </a:xfrm>
        <a:prstGeom prst="rect">
          <a:avLst/>
        </a:prstGeom>
      </xdr:spPr>
    </xdr:pic>
    <xdr:clientData/>
  </xdr:twoCellAnchor>
  <xdr:twoCellAnchor editAs="oneCell">
    <xdr:from>
      <xdr:col>1</xdr:col>
      <xdr:colOff>0</xdr:colOff>
      <xdr:row>37</xdr:row>
      <xdr:rowOff>1</xdr:rowOff>
    </xdr:from>
    <xdr:to>
      <xdr:col>2</xdr:col>
      <xdr:colOff>2700</xdr:colOff>
      <xdr:row>37</xdr:row>
      <xdr:rowOff>687274</xdr:rowOff>
    </xdr:to>
    <xdr:pic>
      <xdr:nvPicPr>
        <xdr:cNvPr id="405" name="Image 404">
          <a:extLst>
            <a:ext uri="{FF2B5EF4-FFF2-40B4-BE49-F238E27FC236}">
              <a16:creationId xmlns:a16="http://schemas.microsoft.com/office/drawing/2014/main" id="{A2263271-BB73-4873-93D8-EF6AE225A7EF}"/>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038350" y="45777151"/>
          <a:ext cx="1260000" cy="687273"/>
        </a:xfrm>
        <a:prstGeom prst="rect">
          <a:avLst/>
        </a:prstGeom>
      </xdr:spPr>
    </xdr:pic>
    <xdr:clientData/>
  </xdr:twoCellAnchor>
  <xdr:twoCellAnchor editAs="oneCell">
    <xdr:from>
      <xdr:col>1</xdr:col>
      <xdr:colOff>0</xdr:colOff>
      <xdr:row>38</xdr:row>
      <xdr:rowOff>1</xdr:rowOff>
    </xdr:from>
    <xdr:to>
      <xdr:col>2</xdr:col>
      <xdr:colOff>2700</xdr:colOff>
      <xdr:row>38</xdr:row>
      <xdr:rowOff>687274</xdr:rowOff>
    </xdr:to>
    <xdr:pic>
      <xdr:nvPicPr>
        <xdr:cNvPr id="407" name="Image 406">
          <a:extLst>
            <a:ext uri="{FF2B5EF4-FFF2-40B4-BE49-F238E27FC236}">
              <a16:creationId xmlns:a16="http://schemas.microsoft.com/office/drawing/2014/main" id="{1C6CF9A8-0DB4-4980-B23F-558D82960019}"/>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038350" y="47043976"/>
          <a:ext cx="1260000" cy="687273"/>
        </a:xfrm>
        <a:prstGeom prst="rect">
          <a:avLst/>
        </a:prstGeom>
      </xdr:spPr>
    </xdr:pic>
    <xdr:clientData/>
  </xdr:twoCellAnchor>
  <xdr:twoCellAnchor editAs="oneCell">
    <xdr:from>
      <xdr:col>0</xdr:col>
      <xdr:colOff>2009775</xdr:colOff>
      <xdr:row>39</xdr:row>
      <xdr:rowOff>19051</xdr:rowOff>
    </xdr:from>
    <xdr:to>
      <xdr:col>1</xdr:col>
      <xdr:colOff>1231425</xdr:colOff>
      <xdr:row>39</xdr:row>
      <xdr:rowOff>706324</xdr:rowOff>
    </xdr:to>
    <xdr:pic>
      <xdr:nvPicPr>
        <xdr:cNvPr id="409" name="Image 408">
          <a:extLst>
            <a:ext uri="{FF2B5EF4-FFF2-40B4-BE49-F238E27FC236}">
              <a16:creationId xmlns:a16="http://schemas.microsoft.com/office/drawing/2014/main" id="{244182AD-F412-4836-A24F-FEA13789A988}"/>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2009775" y="48329851"/>
          <a:ext cx="1260000" cy="687273"/>
        </a:xfrm>
        <a:prstGeom prst="rect">
          <a:avLst/>
        </a:prstGeom>
      </xdr:spPr>
    </xdr:pic>
    <xdr:clientData/>
  </xdr:twoCellAnchor>
  <xdr:twoCellAnchor editAs="oneCell">
    <xdr:from>
      <xdr:col>1</xdr:col>
      <xdr:colOff>0</xdr:colOff>
      <xdr:row>40</xdr:row>
      <xdr:rowOff>1</xdr:rowOff>
    </xdr:from>
    <xdr:to>
      <xdr:col>2</xdr:col>
      <xdr:colOff>2700</xdr:colOff>
      <xdr:row>40</xdr:row>
      <xdr:rowOff>687274</xdr:rowOff>
    </xdr:to>
    <xdr:pic>
      <xdr:nvPicPr>
        <xdr:cNvPr id="411" name="Image 410">
          <a:extLst>
            <a:ext uri="{FF2B5EF4-FFF2-40B4-BE49-F238E27FC236}">
              <a16:creationId xmlns:a16="http://schemas.microsoft.com/office/drawing/2014/main" id="{73C64AB4-B36A-46C3-B29E-1E7E1F65BF26}"/>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038350" y="49577626"/>
          <a:ext cx="1260000" cy="687273"/>
        </a:xfrm>
        <a:prstGeom prst="rect">
          <a:avLst/>
        </a:prstGeom>
      </xdr:spPr>
    </xdr:pic>
    <xdr:clientData/>
  </xdr:twoCellAnchor>
  <xdr:twoCellAnchor editAs="oneCell">
    <xdr:from>
      <xdr:col>1</xdr:col>
      <xdr:colOff>0</xdr:colOff>
      <xdr:row>41</xdr:row>
      <xdr:rowOff>1</xdr:rowOff>
    </xdr:from>
    <xdr:to>
      <xdr:col>2</xdr:col>
      <xdr:colOff>2700</xdr:colOff>
      <xdr:row>41</xdr:row>
      <xdr:rowOff>687274</xdr:rowOff>
    </xdr:to>
    <xdr:pic>
      <xdr:nvPicPr>
        <xdr:cNvPr id="413" name="Image 412">
          <a:extLst>
            <a:ext uri="{FF2B5EF4-FFF2-40B4-BE49-F238E27FC236}">
              <a16:creationId xmlns:a16="http://schemas.microsoft.com/office/drawing/2014/main" id="{F8DA99E8-4C23-45C8-A113-9106DE6A07F3}"/>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2038350" y="50844451"/>
          <a:ext cx="1260000" cy="687273"/>
        </a:xfrm>
        <a:prstGeom prst="rect">
          <a:avLst/>
        </a:prstGeom>
      </xdr:spPr>
    </xdr:pic>
    <xdr:clientData/>
  </xdr:twoCellAnchor>
  <xdr:twoCellAnchor editAs="oneCell">
    <xdr:from>
      <xdr:col>1</xdr:col>
      <xdr:colOff>0</xdr:colOff>
      <xdr:row>42</xdr:row>
      <xdr:rowOff>1</xdr:rowOff>
    </xdr:from>
    <xdr:to>
      <xdr:col>2</xdr:col>
      <xdr:colOff>2700</xdr:colOff>
      <xdr:row>42</xdr:row>
      <xdr:rowOff>687274</xdr:rowOff>
    </xdr:to>
    <xdr:pic>
      <xdr:nvPicPr>
        <xdr:cNvPr id="415" name="Image 414">
          <a:extLst>
            <a:ext uri="{FF2B5EF4-FFF2-40B4-BE49-F238E27FC236}">
              <a16:creationId xmlns:a16="http://schemas.microsoft.com/office/drawing/2014/main" id="{E54BA2C7-5E20-44F4-8529-1C590EB48C7C}"/>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038350" y="52111276"/>
          <a:ext cx="1260000" cy="687273"/>
        </a:xfrm>
        <a:prstGeom prst="rect">
          <a:avLst/>
        </a:prstGeom>
      </xdr:spPr>
    </xdr:pic>
    <xdr:clientData/>
  </xdr:twoCellAnchor>
  <xdr:twoCellAnchor editAs="oneCell">
    <xdr:from>
      <xdr:col>1</xdr:col>
      <xdr:colOff>0</xdr:colOff>
      <xdr:row>43</xdr:row>
      <xdr:rowOff>1</xdr:rowOff>
    </xdr:from>
    <xdr:to>
      <xdr:col>2</xdr:col>
      <xdr:colOff>2700</xdr:colOff>
      <xdr:row>43</xdr:row>
      <xdr:rowOff>687274</xdr:rowOff>
    </xdr:to>
    <xdr:pic>
      <xdr:nvPicPr>
        <xdr:cNvPr id="417" name="Image 416">
          <a:extLst>
            <a:ext uri="{FF2B5EF4-FFF2-40B4-BE49-F238E27FC236}">
              <a16:creationId xmlns:a16="http://schemas.microsoft.com/office/drawing/2014/main" id="{366571CA-700A-453A-8ED3-FAF5FF96458B}"/>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2038350" y="53378101"/>
          <a:ext cx="1260000" cy="687273"/>
        </a:xfrm>
        <a:prstGeom prst="rect">
          <a:avLst/>
        </a:prstGeom>
      </xdr:spPr>
    </xdr:pic>
    <xdr:clientData/>
  </xdr:twoCellAnchor>
  <xdr:twoCellAnchor editAs="oneCell">
    <xdr:from>
      <xdr:col>1</xdr:col>
      <xdr:colOff>0</xdr:colOff>
      <xdr:row>44</xdr:row>
      <xdr:rowOff>1</xdr:rowOff>
    </xdr:from>
    <xdr:to>
      <xdr:col>2</xdr:col>
      <xdr:colOff>2700</xdr:colOff>
      <xdr:row>44</xdr:row>
      <xdr:rowOff>687274</xdr:rowOff>
    </xdr:to>
    <xdr:pic>
      <xdr:nvPicPr>
        <xdr:cNvPr id="419" name="Image 418">
          <a:extLst>
            <a:ext uri="{FF2B5EF4-FFF2-40B4-BE49-F238E27FC236}">
              <a16:creationId xmlns:a16="http://schemas.microsoft.com/office/drawing/2014/main" id="{838A89B1-25CF-4CF5-9A9E-650BF30E0086}"/>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038350" y="54644926"/>
          <a:ext cx="1260000" cy="687273"/>
        </a:xfrm>
        <a:prstGeom prst="rect">
          <a:avLst/>
        </a:prstGeom>
      </xdr:spPr>
    </xdr:pic>
    <xdr:clientData/>
  </xdr:twoCellAnchor>
  <xdr:twoCellAnchor editAs="oneCell">
    <xdr:from>
      <xdr:col>1</xdr:col>
      <xdr:colOff>0</xdr:colOff>
      <xdr:row>45</xdr:row>
      <xdr:rowOff>1</xdr:rowOff>
    </xdr:from>
    <xdr:to>
      <xdr:col>2</xdr:col>
      <xdr:colOff>2700</xdr:colOff>
      <xdr:row>45</xdr:row>
      <xdr:rowOff>687274</xdr:rowOff>
    </xdr:to>
    <xdr:pic>
      <xdr:nvPicPr>
        <xdr:cNvPr id="421" name="Image 420">
          <a:extLst>
            <a:ext uri="{FF2B5EF4-FFF2-40B4-BE49-F238E27FC236}">
              <a16:creationId xmlns:a16="http://schemas.microsoft.com/office/drawing/2014/main" id="{BFCD9ACC-0249-4573-A22F-DEA7490DE9F2}"/>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038350" y="55911751"/>
          <a:ext cx="1260000" cy="687273"/>
        </a:xfrm>
        <a:prstGeom prst="rect">
          <a:avLst/>
        </a:prstGeom>
      </xdr:spPr>
    </xdr:pic>
    <xdr:clientData/>
  </xdr:twoCellAnchor>
  <xdr:twoCellAnchor editAs="oneCell">
    <xdr:from>
      <xdr:col>1</xdr:col>
      <xdr:colOff>0</xdr:colOff>
      <xdr:row>46</xdr:row>
      <xdr:rowOff>1</xdr:rowOff>
    </xdr:from>
    <xdr:to>
      <xdr:col>2</xdr:col>
      <xdr:colOff>2700</xdr:colOff>
      <xdr:row>46</xdr:row>
      <xdr:rowOff>687274</xdr:rowOff>
    </xdr:to>
    <xdr:pic>
      <xdr:nvPicPr>
        <xdr:cNvPr id="423" name="Image 422">
          <a:extLst>
            <a:ext uri="{FF2B5EF4-FFF2-40B4-BE49-F238E27FC236}">
              <a16:creationId xmlns:a16="http://schemas.microsoft.com/office/drawing/2014/main" id="{FAD42B38-9E44-47B7-8864-1B3C31051431}"/>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2038350" y="57178576"/>
          <a:ext cx="1260000" cy="687273"/>
        </a:xfrm>
        <a:prstGeom prst="rect">
          <a:avLst/>
        </a:prstGeom>
      </xdr:spPr>
    </xdr:pic>
    <xdr:clientData/>
  </xdr:twoCellAnchor>
  <xdr:twoCellAnchor editAs="oneCell">
    <xdr:from>
      <xdr:col>1</xdr:col>
      <xdr:colOff>0</xdr:colOff>
      <xdr:row>47</xdr:row>
      <xdr:rowOff>1</xdr:rowOff>
    </xdr:from>
    <xdr:to>
      <xdr:col>2</xdr:col>
      <xdr:colOff>2700</xdr:colOff>
      <xdr:row>47</xdr:row>
      <xdr:rowOff>687274</xdr:rowOff>
    </xdr:to>
    <xdr:pic>
      <xdr:nvPicPr>
        <xdr:cNvPr id="425" name="Image 424">
          <a:extLst>
            <a:ext uri="{FF2B5EF4-FFF2-40B4-BE49-F238E27FC236}">
              <a16:creationId xmlns:a16="http://schemas.microsoft.com/office/drawing/2014/main" id="{84E16630-D7C7-49F0-99D9-FE1BA02C86B8}"/>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2038350" y="58445401"/>
          <a:ext cx="1260000" cy="687273"/>
        </a:xfrm>
        <a:prstGeom prst="rect">
          <a:avLst/>
        </a:prstGeom>
      </xdr:spPr>
    </xdr:pic>
    <xdr:clientData/>
  </xdr:twoCellAnchor>
  <xdr:twoCellAnchor editAs="oneCell">
    <xdr:from>
      <xdr:col>1</xdr:col>
      <xdr:colOff>0</xdr:colOff>
      <xdr:row>48</xdr:row>
      <xdr:rowOff>1</xdr:rowOff>
    </xdr:from>
    <xdr:to>
      <xdr:col>2</xdr:col>
      <xdr:colOff>2700</xdr:colOff>
      <xdr:row>48</xdr:row>
      <xdr:rowOff>687274</xdr:rowOff>
    </xdr:to>
    <xdr:pic>
      <xdr:nvPicPr>
        <xdr:cNvPr id="427" name="Image 426">
          <a:extLst>
            <a:ext uri="{FF2B5EF4-FFF2-40B4-BE49-F238E27FC236}">
              <a16:creationId xmlns:a16="http://schemas.microsoft.com/office/drawing/2014/main" id="{B3688422-CCFB-417B-8645-460901C7494B}"/>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2038350" y="59712226"/>
          <a:ext cx="1260000" cy="687273"/>
        </a:xfrm>
        <a:prstGeom prst="rect">
          <a:avLst/>
        </a:prstGeom>
      </xdr:spPr>
    </xdr:pic>
    <xdr:clientData/>
  </xdr:twoCellAnchor>
  <xdr:twoCellAnchor editAs="oneCell">
    <xdr:from>
      <xdr:col>1</xdr:col>
      <xdr:colOff>0</xdr:colOff>
      <xdr:row>49</xdr:row>
      <xdr:rowOff>1</xdr:rowOff>
    </xdr:from>
    <xdr:to>
      <xdr:col>2</xdr:col>
      <xdr:colOff>2700</xdr:colOff>
      <xdr:row>49</xdr:row>
      <xdr:rowOff>687274</xdr:rowOff>
    </xdr:to>
    <xdr:pic>
      <xdr:nvPicPr>
        <xdr:cNvPr id="429" name="Image 428">
          <a:extLst>
            <a:ext uri="{FF2B5EF4-FFF2-40B4-BE49-F238E27FC236}">
              <a16:creationId xmlns:a16="http://schemas.microsoft.com/office/drawing/2014/main" id="{C687D3D3-4007-4676-8AB4-55F5F20F688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2038350" y="60979051"/>
          <a:ext cx="1260000" cy="687273"/>
        </a:xfrm>
        <a:prstGeom prst="rect">
          <a:avLst/>
        </a:prstGeom>
      </xdr:spPr>
    </xdr:pic>
    <xdr:clientData/>
  </xdr:twoCellAnchor>
  <xdr:twoCellAnchor editAs="oneCell">
    <xdr:from>
      <xdr:col>1</xdr:col>
      <xdr:colOff>0</xdr:colOff>
      <xdr:row>50</xdr:row>
      <xdr:rowOff>1</xdr:rowOff>
    </xdr:from>
    <xdr:to>
      <xdr:col>2</xdr:col>
      <xdr:colOff>2700</xdr:colOff>
      <xdr:row>50</xdr:row>
      <xdr:rowOff>687274</xdr:rowOff>
    </xdr:to>
    <xdr:pic>
      <xdr:nvPicPr>
        <xdr:cNvPr id="431" name="Image 430">
          <a:extLst>
            <a:ext uri="{FF2B5EF4-FFF2-40B4-BE49-F238E27FC236}">
              <a16:creationId xmlns:a16="http://schemas.microsoft.com/office/drawing/2014/main" id="{C9503A62-AF0C-4B90-A19E-09A5122621E9}"/>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2038350" y="62245876"/>
          <a:ext cx="1260000" cy="687273"/>
        </a:xfrm>
        <a:prstGeom prst="rect">
          <a:avLst/>
        </a:prstGeom>
      </xdr:spPr>
    </xdr:pic>
    <xdr:clientData/>
  </xdr:twoCellAnchor>
  <xdr:twoCellAnchor editAs="oneCell">
    <xdr:from>
      <xdr:col>1</xdr:col>
      <xdr:colOff>0</xdr:colOff>
      <xdr:row>51</xdr:row>
      <xdr:rowOff>1</xdr:rowOff>
    </xdr:from>
    <xdr:to>
      <xdr:col>2</xdr:col>
      <xdr:colOff>2700</xdr:colOff>
      <xdr:row>51</xdr:row>
      <xdr:rowOff>687274</xdr:rowOff>
    </xdr:to>
    <xdr:pic>
      <xdr:nvPicPr>
        <xdr:cNvPr id="433" name="Image 432">
          <a:extLst>
            <a:ext uri="{FF2B5EF4-FFF2-40B4-BE49-F238E27FC236}">
              <a16:creationId xmlns:a16="http://schemas.microsoft.com/office/drawing/2014/main" id="{EE99EDFE-89AB-4115-9887-65F977CB6191}"/>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2038350" y="63512701"/>
          <a:ext cx="1260000" cy="687273"/>
        </a:xfrm>
        <a:prstGeom prst="rect">
          <a:avLst/>
        </a:prstGeom>
      </xdr:spPr>
    </xdr:pic>
    <xdr:clientData/>
  </xdr:twoCellAnchor>
  <xdr:twoCellAnchor editAs="oneCell">
    <xdr:from>
      <xdr:col>1</xdr:col>
      <xdr:colOff>0</xdr:colOff>
      <xdr:row>52</xdr:row>
      <xdr:rowOff>1</xdr:rowOff>
    </xdr:from>
    <xdr:to>
      <xdr:col>2</xdr:col>
      <xdr:colOff>2700</xdr:colOff>
      <xdr:row>52</xdr:row>
      <xdr:rowOff>687274</xdr:rowOff>
    </xdr:to>
    <xdr:pic>
      <xdr:nvPicPr>
        <xdr:cNvPr id="435" name="Image 434">
          <a:extLst>
            <a:ext uri="{FF2B5EF4-FFF2-40B4-BE49-F238E27FC236}">
              <a16:creationId xmlns:a16="http://schemas.microsoft.com/office/drawing/2014/main" id="{8059A495-BD77-4E7B-BB91-9BE11F43C107}"/>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2038350" y="64779526"/>
          <a:ext cx="1260000" cy="687273"/>
        </a:xfrm>
        <a:prstGeom prst="rect">
          <a:avLst/>
        </a:prstGeom>
      </xdr:spPr>
    </xdr:pic>
    <xdr:clientData/>
  </xdr:twoCellAnchor>
  <xdr:twoCellAnchor editAs="oneCell">
    <xdr:from>
      <xdr:col>1</xdr:col>
      <xdr:colOff>0</xdr:colOff>
      <xdr:row>53</xdr:row>
      <xdr:rowOff>1</xdr:rowOff>
    </xdr:from>
    <xdr:to>
      <xdr:col>2</xdr:col>
      <xdr:colOff>2700</xdr:colOff>
      <xdr:row>53</xdr:row>
      <xdr:rowOff>687274</xdr:rowOff>
    </xdr:to>
    <xdr:pic>
      <xdr:nvPicPr>
        <xdr:cNvPr id="437" name="Image 436">
          <a:extLst>
            <a:ext uri="{FF2B5EF4-FFF2-40B4-BE49-F238E27FC236}">
              <a16:creationId xmlns:a16="http://schemas.microsoft.com/office/drawing/2014/main" id="{42FB6CFF-E16C-447A-B269-6E1504ED2D6A}"/>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2038350" y="66046351"/>
          <a:ext cx="1260000" cy="687273"/>
        </a:xfrm>
        <a:prstGeom prst="rect">
          <a:avLst/>
        </a:prstGeom>
      </xdr:spPr>
    </xdr:pic>
    <xdr:clientData/>
  </xdr:twoCellAnchor>
  <xdr:twoCellAnchor editAs="oneCell">
    <xdr:from>
      <xdr:col>1</xdr:col>
      <xdr:colOff>0</xdr:colOff>
      <xdr:row>54</xdr:row>
      <xdr:rowOff>1</xdr:rowOff>
    </xdr:from>
    <xdr:to>
      <xdr:col>2</xdr:col>
      <xdr:colOff>2700</xdr:colOff>
      <xdr:row>54</xdr:row>
      <xdr:rowOff>687274</xdr:rowOff>
    </xdr:to>
    <xdr:pic>
      <xdr:nvPicPr>
        <xdr:cNvPr id="439" name="Image 438">
          <a:extLst>
            <a:ext uri="{FF2B5EF4-FFF2-40B4-BE49-F238E27FC236}">
              <a16:creationId xmlns:a16="http://schemas.microsoft.com/office/drawing/2014/main" id="{30E06DDA-59F4-4663-9F07-1249DAE689B5}"/>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038350" y="67313176"/>
          <a:ext cx="1260000" cy="687273"/>
        </a:xfrm>
        <a:prstGeom prst="rect">
          <a:avLst/>
        </a:prstGeom>
      </xdr:spPr>
    </xdr:pic>
    <xdr:clientData/>
  </xdr:twoCellAnchor>
  <xdr:twoCellAnchor editAs="oneCell">
    <xdr:from>
      <xdr:col>1</xdr:col>
      <xdr:colOff>0</xdr:colOff>
      <xdr:row>55</xdr:row>
      <xdr:rowOff>1</xdr:rowOff>
    </xdr:from>
    <xdr:to>
      <xdr:col>2</xdr:col>
      <xdr:colOff>2700</xdr:colOff>
      <xdr:row>55</xdr:row>
      <xdr:rowOff>687274</xdr:rowOff>
    </xdr:to>
    <xdr:pic>
      <xdr:nvPicPr>
        <xdr:cNvPr id="441" name="Image 440">
          <a:extLst>
            <a:ext uri="{FF2B5EF4-FFF2-40B4-BE49-F238E27FC236}">
              <a16:creationId xmlns:a16="http://schemas.microsoft.com/office/drawing/2014/main" id="{4F94FFD3-5630-433A-A28A-CBE7E5956827}"/>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2038350" y="68580001"/>
          <a:ext cx="1260000" cy="687273"/>
        </a:xfrm>
        <a:prstGeom prst="rect">
          <a:avLst/>
        </a:prstGeom>
      </xdr:spPr>
    </xdr:pic>
    <xdr:clientData/>
  </xdr:twoCellAnchor>
  <xdr:twoCellAnchor editAs="oneCell">
    <xdr:from>
      <xdr:col>1</xdr:col>
      <xdr:colOff>0</xdr:colOff>
      <xdr:row>56</xdr:row>
      <xdr:rowOff>1</xdr:rowOff>
    </xdr:from>
    <xdr:to>
      <xdr:col>2</xdr:col>
      <xdr:colOff>2700</xdr:colOff>
      <xdr:row>56</xdr:row>
      <xdr:rowOff>687274</xdr:rowOff>
    </xdr:to>
    <xdr:pic>
      <xdr:nvPicPr>
        <xdr:cNvPr id="443" name="Image 442">
          <a:extLst>
            <a:ext uri="{FF2B5EF4-FFF2-40B4-BE49-F238E27FC236}">
              <a16:creationId xmlns:a16="http://schemas.microsoft.com/office/drawing/2014/main" id="{AE4E5F06-A908-41C3-B808-F4BA7BCD77EF}"/>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2038350" y="69846826"/>
          <a:ext cx="1260000" cy="687273"/>
        </a:xfrm>
        <a:prstGeom prst="rect">
          <a:avLst/>
        </a:prstGeom>
      </xdr:spPr>
    </xdr:pic>
    <xdr:clientData/>
  </xdr:twoCellAnchor>
  <xdr:twoCellAnchor editAs="oneCell">
    <xdr:from>
      <xdr:col>1</xdr:col>
      <xdr:colOff>0</xdr:colOff>
      <xdr:row>57</xdr:row>
      <xdr:rowOff>1</xdr:rowOff>
    </xdr:from>
    <xdr:to>
      <xdr:col>2</xdr:col>
      <xdr:colOff>2700</xdr:colOff>
      <xdr:row>57</xdr:row>
      <xdr:rowOff>687274</xdr:rowOff>
    </xdr:to>
    <xdr:pic>
      <xdr:nvPicPr>
        <xdr:cNvPr id="445" name="Image 444">
          <a:extLst>
            <a:ext uri="{FF2B5EF4-FFF2-40B4-BE49-F238E27FC236}">
              <a16:creationId xmlns:a16="http://schemas.microsoft.com/office/drawing/2014/main" id="{44D5E0CC-AE58-437B-99C6-957550F46665}"/>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038350" y="71113651"/>
          <a:ext cx="1260000" cy="687273"/>
        </a:xfrm>
        <a:prstGeom prst="rect">
          <a:avLst/>
        </a:prstGeom>
      </xdr:spPr>
    </xdr:pic>
    <xdr:clientData/>
  </xdr:twoCellAnchor>
  <xdr:twoCellAnchor editAs="oneCell">
    <xdr:from>
      <xdr:col>1</xdr:col>
      <xdr:colOff>0</xdr:colOff>
      <xdr:row>58</xdr:row>
      <xdr:rowOff>1</xdr:rowOff>
    </xdr:from>
    <xdr:to>
      <xdr:col>2</xdr:col>
      <xdr:colOff>2700</xdr:colOff>
      <xdr:row>58</xdr:row>
      <xdr:rowOff>687274</xdr:rowOff>
    </xdr:to>
    <xdr:pic>
      <xdr:nvPicPr>
        <xdr:cNvPr id="447" name="Image 446">
          <a:extLst>
            <a:ext uri="{FF2B5EF4-FFF2-40B4-BE49-F238E27FC236}">
              <a16:creationId xmlns:a16="http://schemas.microsoft.com/office/drawing/2014/main" id="{039D48E4-3E07-4EA7-B834-3A98540186C5}"/>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038350" y="72380476"/>
          <a:ext cx="1260000" cy="687273"/>
        </a:xfrm>
        <a:prstGeom prst="rect">
          <a:avLst/>
        </a:prstGeom>
      </xdr:spPr>
    </xdr:pic>
    <xdr:clientData/>
  </xdr:twoCellAnchor>
  <xdr:twoCellAnchor editAs="oneCell">
    <xdr:from>
      <xdr:col>1</xdr:col>
      <xdr:colOff>0</xdr:colOff>
      <xdr:row>59</xdr:row>
      <xdr:rowOff>1</xdr:rowOff>
    </xdr:from>
    <xdr:to>
      <xdr:col>2</xdr:col>
      <xdr:colOff>2700</xdr:colOff>
      <xdr:row>59</xdr:row>
      <xdr:rowOff>687274</xdr:rowOff>
    </xdr:to>
    <xdr:pic>
      <xdr:nvPicPr>
        <xdr:cNvPr id="449" name="Image 448">
          <a:extLst>
            <a:ext uri="{FF2B5EF4-FFF2-40B4-BE49-F238E27FC236}">
              <a16:creationId xmlns:a16="http://schemas.microsoft.com/office/drawing/2014/main" id="{9A42A7F3-FF8E-440A-BDFC-5EA8A4F75EC9}"/>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038350" y="73647301"/>
          <a:ext cx="1260000" cy="687273"/>
        </a:xfrm>
        <a:prstGeom prst="rect">
          <a:avLst/>
        </a:prstGeom>
      </xdr:spPr>
    </xdr:pic>
    <xdr:clientData/>
  </xdr:twoCellAnchor>
  <xdr:twoCellAnchor editAs="oneCell">
    <xdr:from>
      <xdr:col>1</xdr:col>
      <xdr:colOff>0</xdr:colOff>
      <xdr:row>60</xdr:row>
      <xdr:rowOff>1</xdr:rowOff>
    </xdr:from>
    <xdr:to>
      <xdr:col>2</xdr:col>
      <xdr:colOff>2700</xdr:colOff>
      <xdr:row>60</xdr:row>
      <xdr:rowOff>687274</xdr:rowOff>
    </xdr:to>
    <xdr:pic>
      <xdr:nvPicPr>
        <xdr:cNvPr id="451" name="Image 450">
          <a:extLst>
            <a:ext uri="{FF2B5EF4-FFF2-40B4-BE49-F238E27FC236}">
              <a16:creationId xmlns:a16="http://schemas.microsoft.com/office/drawing/2014/main" id="{3F6B84FA-A434-47D7-9B7B-4A0A2ACC9E2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2038350" y="74914126"/>
          <a:ext cx="1260000" cy="687273"/>
        </a:xfrm>
        <a:prstGeom prst="rect">
          <a:avLst/>
        </a:prstGeom>
      </xdr:spPr>
    </xdr:pic>
    <xdr:clientData/>
  </xdr:twoCellAnchor>
  <xdr:twoCellAnchor editAs="oneCell">
    <xdr:from>
      <xdr:col>1</xdr:col>
      <xdr:colOff>0</xdr:colOff>
      <xdr:row>61</xdr:row>
      <xdr:rowOff>1</xdr:rowOff>
    </xdr:from>
    <xdr:to>
      <xdr:col>2</xdr:col>
      <xdr:colOff>2700</xdr:colOff>
      <xdr:row>61</xdr:row>
      <xdr:rowOff>687274</xdr:rowOff>
    </xdr:to>
    <xdr:pic>
      <xdr:nvPicPr>
        <xdr:cNvPr id="453" name="Image 452">
          <a:extLst>
            <a:ext uri="{FF2B5EF4-FFF2-40B4-BE49-F238E27FC236}">
              <a16:creationId xmlns:a16="http://schemas.microsoft.com/office/drawing/2014/main" id="{914CEF4D-102A-4A85-82F4-78D82579BEE6}"/>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038350" y="76180951"/>
          <a:ext cx="1260000" cy="687273"/>
        </a:xfrm>
        <a:prstGeom prst="rect">
          <a:avLst/>
        </a:prstGeom>
      </xdr:spPr>
    </xdr:pic>
    <xdr:clientData/>
  </xdr:twoCellAnchor>
  <xdr:twoCellAnchor editAs="oneCell">
    <xdr:from>
      <xdr:col>1</xdr:col>
      <xdr:colOff>0</xdr:colOff>
      <xdr:row>62</xdr:row>
      <xdr:rowOff>1</xdr:rowOff>
    </xdr:from>
    <xdr:to>
      <xdr:col>2</xdr:col>
      <xdr:colOff>2700</xdr:colOff>
      <xdr:row>62</xdr:row>
      <xdr:rowOff>687274</xdr:rowOff>
    </xdr:to>
    <xdr:pic>
      <xdr:nvPicPr>
        <xdr:cNvPr id="455" name="Image 454">
          <a:extLst>
            <a:ext uri="{FF2B5EF4-FFF2-40B4-BE49-F238E27FC236}">
              <a16:creationId xmlns:a16="http://schemas.microsoft.com/office/drawing/2014/main" id="{BE1450C9-C35B-4574-A40D-5A9AD3387E86}"/>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038350" y="77447776"/>
          <a:ext cx="1260000" cy="687273"/>
        </a:xfrm>
        <a:prstGeom prst="rect">
          <a:avLst/>
        </a:prstGeom>
      </xdr:spPr>
    </xdr:pic>
    <xdr:clientData/>
  </xdr:twoCellAnchor>
  <xdr:twoCellAnchor editAs="oneCell">
    <xdr:from>
      <xdr:col>1</xdr:col>
      <xdr:colOff>0</xdr:colOff>
      <xdr:row>63</xdr:row>
      <xdr:rowOff>1</xdr:rowOff>
    </xdr:from>
    <xdr:to>
      <xdr:col>2</xdr:col>
      <xdr:colOff>2700</xdr:colOff>
      <xdr:row>63</xdr:row>
      <xdr:rowOff>687274</xdr:rowOff>
    </xdr:to>
    <xdr:pic>
      <xdr:nvPicPr>
        <xdr:cNvPr id="457" name="Image 456">
          <a:extLst>
            <a:ext uri="{FF2B5EF4-FFF2-40B4-BE49-F238E27FC236}">
              <a16:creationId xmlns:a16="http://schemas.microsoft.com/office/drawing/2014/main" id="{1E4201A0-8735-4163-8E31-F5156ED68B52}"/>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2038350" y="78714601"/>
          <a:ext cx="1260000" cy="687273"/>
        </a:xfrm>
        <a:prstGeom prst="rect">
          <a:avLst/>
        </a:prstGeom>
      </xdr:spPr>
    </xdr:pic>
    <xdr:clientData/>
  </xdr:twoCellAnchor>
  <xdr:twoCellAnchor editAs="oneCell">
    <xdr:from>
      <xdr:col>1</xdr:col>
      <xdr:colOff>0</xdr:colOff>
      <xdr:row>64</xdr:row>
      <xdr:rowOff>1</xdr:rowOff>
    </xdr:from>
    <xdr:to>
      <xdr:col>2</xdr:col>
      <xdr:colOff>2700</xdr:colOff>
      <xdr:row>64</xdr:row>
      <xdr:rowOff>687274</xdr:rowOff>
    </xdr:to>
    <xdr:pic>
      <xdr:nvPicPr>
        <xdr:cNvPr id="459" name="Image 458">
          <a:extLst>
            <a:ext uri="{FF2B5EF4-FFF2-40B4-BE49-F238E27FC236}">
              <a16:creationId xmlns:a16="http://schemas.microsoft.com/office/drawing/2014/main" id="{55D7243D-A717-45E7-B482-ADAE2AF1D153}"/>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2038350" y="79981426"/>
          <a:ext cx="1260000" cy="687273"/>
        </a:xfrm>
        <a:prstGeom prst="rect">
          <a:avLst/>
        </a:prstGeom>
      </xdr:spPr>
    </xdr:pic>
    <xdr:clientData/>
  </xdr:twoCellAnchor>
  <xdr:twoCellAnchor editAs="oneCell">
    <xdr:from>
      <xdr:col>1</xdr:col>
      <xdr:colOff>0</xdr:colOff>
      <xdr:row>65</xdr:row>
      <xdr:rowOff>1</xdr:rowOff>
    </xdr:from>
    <xdr:to>
      <xdr:col>2</xdr:col>
      <xdr:colOff>2700</xdr:colOff>
      <xdr:row>65</xdr:row>
      <xdr:rowOff>687274</xdr:rowOff>
    </xdr:to>
    <xdr:pic>
      <xdr:nvPicPr>
        <xdr:cNvPr id="461" name="Image 460">
          <a:extLst>
            <a:ext uri="{FF2B5EF4-FFF2-40B4-BE49-F238E27FC236}">
              <a16:creationId xmlns:a16="http://schemas.microsoft.com/office/drawing/2014/main" id="{D7F504C1-4892-4F74-89AD-4953DFD34DF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2038350" y="81248251"/>
          <a:ext cx="1260000" cy="687273"/>
        </a:xfrm>
        <a:prstGeom prst="rect">
          <a:avLst/>
        </a:prstGeom>
      </xdr:spPr>
    </xdr:pic>
    <xdr:clientData/>
  </xdr:twoCellAnchor>
  <xdr:twoCellAnchor editAs="oneCell">
    <xdr:from>
      <xdr:col>1</xdr:col>
      <xdr:colOff>0</xdr:colOff>
      <xdr:row>66</xdr:row>
      <xdr:rowOff>1</xdr:rowOff>
    </xdr:from>
    <xdr:to>
      <xdr:col>2</xdr:col>
      <xdr:colOff>2700</xdr:colOff>
      <xdr:row>66</xdr:row>
      <xdr:rowOff>687274</xdr:rowOff>
    </xdr:to>
    <xdr:pic>
      <xdr:nvPicPr>
        <xdr:cNvPr id="463" name="Image 462">
          <a:extLst>
            <a:ext uri="{FF2B5EF4-FFF2-40B4-BE49-F238E27FC236}">
              <a16:creationId xmlns:a16="http://schemas.microsoft.com/office/drawing/2014/main" id="{3FC1539B-9C3C-4B28-BDBB-12AC0EBB2E67}"/>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2038350" y="82515076"/>
          <a:ext cx="1260000" cy="687273"/>
        </a:xfrm>
        <a:prstGeom prst="rect">
          <a:avLst/>
        </a:prstGeom>
      </xdr:spPr>
    </xdr:pic>
    <xdr:clientData/>
  </xdr:twoCellAnchor>
  <xdr:twoCellAnchor editAs="oneCell">
    <xdr:from>
      <xdr:col>1</xdr:col>
      <xdr:colOff>0</xdr:colOff>
      <xdr:row>67</xdr:row>
      <xdr:rowOff>1</xdr:rowOff>
    </xdr:from>
    <xdr:to>
      <xdr:col>2</xdr:col>
      <xdr:colOff>2700</xdr:colOff>
      <xdr:row>67</xdr:row>
      <xdr:rowOff>687274</xdr:rowOff>
    </xdr:to>
    <xdr:pic>
      <xdr:nvPicPr>
        <xdr:cNvPr id="465" name="Image 464">
          <a:extLst>
            <a:ext uri="{FF2B5EF4-FFF2-40B4-BE49-F238E27FC236}">
              <a16:creationId xmlns:a16="http://schemas.microsoft.com/office/drawing/2014/main" id="{26BAB52E-F4F6-4B3F-8976-373A198BC2BE}"/>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2038350" y="83781901"/>
          <a:ext cx="1260000" cy="687273"/>
        </a:xfrm>
        <a:prstGeom prst="rect">
          <a:avLst/>
        </a:prstGeom>
      </xdr:spPr>
    </xdr:pic>
    <xdr:clientData/>
  </xdr:twoCellAnchor>
  <xdr:twoCellAnchor editAs="oneCell">
    <xdr:from>
      <xdr:col>1</xdr:col>
      <xdr:colOff>0</xdr:colOff>
      <xdr:row>68</xdr:row>
      <xdr:rowOff>1</xdr:rowOff>
    </xdr:from>
    <xdr:to>
      <xdr:col>2</xdr:col>
      <xdr:colOff>2700</xdr:colOff>
      <xdr:row>68</xdr:row>
      <xdr:rowOff>687274</xdr:rowOff>
    </xdr:to>
    <xdr:pic>
      <xdr:nvPicPr>
        <xdr:cNvPr id="467" name="Image 466">
          <a:extLst>
            <a:ext uri="{FF2B5EF4-FFF2-40B4-BE49-F238E27FC236}">
              <a16:creationId xmlns:a16="http://schemas.microsoft.com/office/drawing/2014/main" id="{5D826AA8-DC8C-4CDF-A7B0-B7CC7718901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038350" y="85048726"/>
          <a:ext cx="1260000" cy="687273"/>
        </a:xfrm>
        <a:prstGeom prst="rect">
          <a:avLst/>
        </a:prstGeom>
      </xdr:spPr>
    </xdr:pic>
    <xdr:clientData/>
  </xdr:twoCellAnchor>
  <xdr:twoCellAnchor editAs="oneCell">
    <xdr:from>
      <xdr:col>1</xdr:col>
      <xdr:colOff>0</xdr:colOff>
      <xdr:row>69</xdr:row>
      <xdr:rowOff>1</xdr:rowOff>
    </xdr:from>
    <xdr:to>
      <xdr:col>2</xdr:col>
      <xdr:colOff>2700</xdr:colOff>
      <xdr:row>69</xdr:row>
      <xdr:rowOff>687274</xdr:rowOff>
    </xdr:to>
    <xdr:pic>
      <xdr:nvPicPr>
        <xdr:cNvPr id="469" name="Image 468">
          <a:extLst>
            <a:ext uri="{FF2B5EF4-FFF2-40B4-BE49-F238E27FC236}">
              <a16:creationId xmlns:a16="http://schemas.microsoft.com/office/drawing/2014/main" id="{86EC431F-50C7-4EFE-BC56-427627EF3CC1}"/>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2038350" y="86315551"/>
          <a:ext cx="1260000" cy="687273"/>
        </a:xfrm>
        <a:prstGeom prst="rect">
          <a:avLst/>
        </a:prstGeom>
      </xdr:spPr>
    </xdr:pic>
    <xdr:clientData/>
  </xdr:twoCellAnchor>
  <xdr:twoCellAnchor editAs="oneCell">
    <xdr:from>
      <xdr:col>1</xdr:col>
      <xdr:colOff>0</xdr:colOff>
      <xdr:row>70</xdr:row>
      <xdr:rowOff>1</xdr:rowOff>
    </xdr:from>
    <xdr:to>
      <xdr:col>2</xdr:col>
      <xdr:colOff>2700</xdr:colOff>
      <xdr:row>70</xdr:row>
      <xdr:rowOff>687274</xdr:rowOff>
    </xdr:to>
    <xdr:pic>
      <xdr:nvPicPr>
        <xdr:cNvPr id="471" name="Image 470">
          <a:extLst>
            <a:ext uri="{FF2B5EF4-FFF2-40B4-BE49-F238E27FC236}">
              <a16:creationId xmlns:a16="http://schemas.microsoft.com/office/drawing/2014/main" id="{E6B6E8E3-E345-4DB5-AA74-7EB389C21B0D}"/>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2038350" y="87582376"/>
          <a:ext cx="1260000" cy="687273"/>
        </a:xfrm>
        <a:prstGeom prst="rect">
          <a:avLst/>
        </a:prstGeom>
      </xdr:spPr>
    </xdr:pic>
    <xdr:clientData/>
  </xdr:twoCellAnchor>
  <xdr:twoCellAnchor editAs="oneCell">
    <xdr:from>
      <xdr:col>1</xdr:col>
      <xdr:colOff>0</xdr:colOff>
      <xdr:row>71</xdr:row>
      <xdr:rowOff>1</xdr:rowOff>
    </xdr:from>
    <xdr:to>
      <xdr:col>2</xdr:col>
      <xdr:colOff>2700</xdr:colOff>
      <xdr:row>71</xdr:row>
      <xdr:rowOff>687274</xdr:rowOff>
    </xdr:to>
    <xdr:pic>
      <xdr:nvPicPr>
        <xdr:cNvPr id="473" name="Image 472">
          <a:extLst>
            <a:ext uri="{FF2B5EF4-FFF2-40B4-BE49-F238E27FC236}">
              <a16:creationId xmlns:a16="http://schemas.microsoft.com/office/drawing/2014/main" id="{22C3110F-6BA4-4AA9-8524-172E84424D36}"/>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2038350" y="88849201"/>
          <a:ext cx="1260000" cy="687273"/>
        </a:xfrm>
        <a:prstGeom prst="rect">
          <a:avLst/>
        </a:prstGeom>
      </xdr:spPr>
    </xdr:pic>
    <xdr:clientData/>
  </xdr:twoCellAnchor>
  <xdr:twoCellAnchor editAs="oneCell">
    <xdr:from>
      <xdr:col>1</xdr:col>
      <xdr:colOff>0</xdr:colOff>
      <xdr:row>72</xdr:row>
      <xdr:rowOff>1</xdr:rowOff>
    </xdr:from>
    <xdr:to>
      <xdr:col>2</xdr:col>
      <xdr:colOff>2700</xdr:colOff>
      <xdr:row>72</xdr:row>
      <xdr:rowOff>687274</xdr:rowOff>
    </xdr:to>
    <xdr:pic>
      <xdr:nvPicPr>
        <xdr:cNvPr id="475" name="Image 474">
          <a:extLst>
            <a:ext uri="{FF2B5EF4-FFF2-40B4-BE49-F238E27FC236}">
              <a16:creationId xmlns:a16="http://schemas.microsoft.com/office/drawing/2014/main" id="{A3E740D4-3DEF-406D-B525-CD1BBC68B72F}"/>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2038350" y="90116026"/>
          <a:ext cx="1260000" cy="687273"/>
        </a:xfrm>
        <a:prstGeom prst="rect">
          <a:avLst/>
        </a:prstGeom>
      </xdr:spPr>
    </xdr:pic>
    <xdr:clientData/>
  </xdr:twoCellAnchor>
  <xdr:twoCellAnchor editAs="oneCell">
    <xdr:from>
      <xdr:col>1</xdr:col>
      <xdr:colOff>0</xdr:colOff>
      <xdr:row>73</xdr:row>
      <xdr:rowOff>1</xdr:rowOff>
    </xdr:from>
    <xdr:to>
      <xdr:col>2</xdr:col>
      <xdr:colOff>2700</xdr:colOff>
      <xdr:row>73</xdr:row>
      <xdr:rowOff>687274</xdr:rowOff>
    </xdr:to>
    <xdr:pic>
      <xdr:nvPicPr>
        <xdr:cNvPr id="477" name="Image 476">
          <a:extLst>
            <a:ext uri="{FF2B5EF4-FFF2-40B4-BE49-F238E27FC236}">
              <a16:creationId xmlns:a16="http://schemas.microsoft.com/office/drawing/2014/main" id="{BD607D30-D3B2-40EE-B35D-E4533047ADDA}"/>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038350" y="91382851"/>
          <a:ext cx="1260000" cy="687273"/>
        </a:xfrm>
        <a:prstGeom prst="rect">
          <a:avLst/>
        </a:prstGeom>
      </xdr:spPr>
    </xdr:pic>
    <xdr:clientData/>
  </xdr:twoCellAnchor>
  <xdr:twoCellAnchor editAs="oneCell">
    <xdr:from>
      <xdr:col>1</xdr:col>
      <xdr:colOff>0</xdr:colOff>
      <xdr:row>74</xdr:row>
      <xdr:rowOff>1</xdr:rowOff>
    </xdr:from>
    <xdr:to>
      <xdr:col>2</xdr:col>
      <xdr:colOff>2700</xdr:colOff>
      <xdr:row>74</xdr:row>
      <xdr:rowOff>687274</xdr:rowOff>
    </xdr:to>
    <xdr:pic>
      <xdr:nvPicPr>
        <xdr:cNvPr id="479" name="Image 478">
          <a:extLst>
            <a:ext uri="{FF2B5EF4-FFF2-40B4-BE49-F238E27FC236}">
              <a16:creationId xmlns:a16="http://schemas.microsoft.com/office/drawing/2014/main" id="{6C655C2B-921F-409C-BAE0-6F7F4A857C9C}"/>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2038350" y="92649676"/>
          <a:ext cx="1260000" cy="687273"/>
        </a:xfrm>
        <a:prstGeom prst="rect">
          <a:avLst/>
        </a:prstGeom>
      </xdr:spPr>
    </xdr:pic>
    <xdr:clientData/>
  </xdr:twoCellAnchor>
  <xdr:twoCellAnchor editAs="oneCell">
    <xdr:from>
      <xdr:col>1</xdr:col>
      <xdr:colOff>0</xdr:colOff>
      <xdr:row>75</xdr:row>
      <xdr:rowOff>1</xdr:rowOff>
    </xdr:from>
    <xdr:to>
      <xdr:col>2</xdr:col>
      <xdr:colOff>2700</xdr:colOff>
      <xdr:row>75</xdr:row>
      <xdr:rowOff>687274</xdr:rowOff>
    </xdr:to>
    <xdr:pic>
      <xdr:nvPicPr>
        <xdr:cNvPr id="481" name="Image 480">
          <a:extLst>
            <a:ext uri="{FF2B5EF4-FFF2-40B4-BE49-F238E27FC236}">
              <a16:creationId xmlns:a16="http://schemas.microsoft.com/office/drawing/2014/main" id="{246C4C2B-6C6A-4273-AE21-5F6547C50A68}"/>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2038350" y="93916501"/>
          <a:ext cx="1260000" cy="687273"/>
        </a:xfrm>
        <a:prstGeom prst="rect">
          <a:avLst/>
        </a:prstGeom>
      </xdr:spPr>
    </xdr:pic>
    <xdr:clientData/>
  </xdr:twoCellAnchor>
  <xdr:twoCellAnchor editAs="oneCell">
    <xdr:from>
      <xdr:col>0</xdr:col>
      <xdr:colOff>2009775</xdr:colOff>
      <xdr:row>76</xdr:row>
      <xdr:rowOff>1</xdr:rowOff>
    </xdr:from>
    <xdr:to>
      <xdr:col>1</xdr:col>
      <xdr:colOff>1231425</xdr:colOff>
      <xdr:row>76</xdr:row>
      <xdr:rowOff>687274</xdr:rowOff>
    </xdr:to>
    <xdr:pic>
      <xdr:nvPicPr>
        <xdr:cNvPr id="483" name="Image 482">
          <a:extLst>
            <a:ext uri="{FF2B5EF4-FFF2-40B4-BE49-F238E27FC236}">
              <a16:creationId xmlns:a16="http://schemas.microsoft.com/office/drawing/2014/main" id="{7E773B15-892C-4396-9558-35626BBF693F}"/>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2009775" y="95183326"/>
          <a:ext cx="1260000" cy="687273"/>
        </a:xfrm>
        <a:prstGeom prst="rect">
          <a:avLst/>
        </a:prstGeom>
      </xdr:spPr>
    </xdr:pic>
    <xdr:clientData/>
  </xdr:twoCellAnchor>
  <xdr:twoCellAnchor editAs="oneCell">
    <xdr:from>
      <xdr:col>1</xdr:col>
      <xdr:colOff>0</xdr:colOff>
      <xdr:row>77</xdr:row>
      <xdr:rowOff>1</xdr:rowOff>
    </xdr:from>
    <xdr:to>
      <xdr:col>2</xdr:col>
      <xdr:colOff>2700</xdr:colOff>
      <xdr:row>77</xdr:row>
      <xdr:rowOff>687274</xdr:rowOff>
    </xdr:to>
    <xdr:pic>
      <xdr:nvPicPr>
        <xdr:cNvPr id="485" name="Image 484">
          <a:extLst>
            <a:ext uri="{FF2B5EF4-FFF2-40B4-BE49-F238E27FC236}">
              <a16:creationId xmlns:a16="http://schemas.microsoft.com/office/drawing/2014/main" id="{53D19B43-E737-46D9-BA0F-4B81E43E099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2038350" y="96450151"/>
          <a:ext cx="1260000" cy="687273"/>
        </a:xfrm>
        <a:prstGeom prst="rect">
          <a:avLst/>
        </a:prstGeom>
      </xdr:spPr>
    </xdr:pic>
    <xdr:clientData/>
  </xdr:twoCellAnchor>
  <xdr:twoCellAnchor editAs="oneCell">
    <xdr:from>
      <xdr:col>1</xdr:col>
      <xdr:colOff>0</xdr:colOff>
      <xdr:row>78</xdr:row>
      <xdr:rowOff>1</xdr:rowOff>
    </xdr:from>
    <xdr:to>
      <xdr:col>2</xdr:col>
      <xdr:colOff>2700</xdr:colOff>
      <xdr:row>78</xdr:row>
      <xdr:rowOff>687274</xdr:rowOff>
    </xdr:to>
    <xdr:pic>
      <xdr:nvPicPr>
        <xdr:cNvPr id="487" name="Image 486">
          <a:extLst>
            <a:ext uri="{FF2B5EF4-FFF2-40B4-BE49-F238E27FC236}">
              <a16:creationId xmlns:a16="http://schemas.microsoft.com/office/drawing/2014/main" id="{04D53DDE-5C4B-42BE-A325-B6ABC1DA7887}"/>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2038350" y="97716976"/>
          <a:ext cx="1260000" cy="687273"/>
        </a:xfrm>
        <a:prstGeom prst="rect">
          <a:avLst/>
        </a:prstGeom>
      </xdr:spPr>
    </xdr:pic>
    <xdr:clientData/>
  </xdr:twoCellAnchor>
  <xdr:twoCellAnchor editAs="oneCell">
    <xdr:from>
      <xdr:col>1</xdr:col>
      <xdr:colOff>0</xdr:colOff>
      <xdr:row>79</xdr:row>
      <xdr:rowOff>1</xdr:rowOff>
    </xdr:from>
    <xdr:to>
      <xdr:col>2</xdr:col>
      <xdr:colOff>2700</xdr:colOff>
      <xdr:row>79</xdr:row>
      <xdr:rowOff>687274</xdr:rowOff>
    </xdr:to>
    <xdr:pic>
      <xdr:nvPicPr>
        <xdr:cNvPr id="489" name="Image 488">
          <a:extLst>
            <a:ext uri="{FF2B5EF4-FFF2-40B4-BE49-F238E27FC236}">
              <a16:creationId xmlns:a16="http://schemas.microsoft.com/office/drawing/2014/main" id="{B31D5246-09CC-4B1A-ABAA-999040C46B8F}"/>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2038350" y="98983801"/>
          <a:ext cx="1260000" cy="687273"/>
        </a:xfrm>
        <a:prstGeom prst="rect">
          <a:avLst/>
        </a:prstGeom>
      </xdr:spPr>
    </xdr:pic>
    <xdr:clientData/>
  </xdr:twoCellAnchor>
  <xdr:twoCellAnchor editAs="oneCell">
    <xdr:from>
      <xdr:col>1</xdr:col>
      <xdr:colOff>0</xdr:colOff>
      <xdr:row>80</xdr:row>
      <xdr:rowOff>1</xdr:rowOff>
    </xdr:from>
    <xdr:to>
      <xdr:col>2</xdr:col>
      <xdr:colOff>2700</xdr:colOff>
      <xdr:row>80</xdr:row>
      <xdr:rowOff>687274</xdr:rowOff>
    </xdr:to>
    <xdr:pic>
      <xdr:nvPicPr>
        <xdr:cNvPr id="491" name="Image 490">
          <a:extLst>
            <a:ext uri="{FF2B5EF4-FFF2-40B4-BE49-F238E27FC236}">
              <a16:creationId xmlns:a16="http://schemas.microsoft.com/office/drawing/2014/main" id="{EEC7D4E3-F66F-456D-8B13-D05EA5A0C06F}"/>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2038350" y="100250626"/>
          <a:ext cx="1260000" cy="687273"/>
        </a:xfrm>
        <a:prstGeom prst="rect">
          <a:avLst/>
        </a:prstGeom>
      </xdr:spPr>
    </xdr:pic>
    <xdr:clientData/>
  </xdr:twoCellAnchor>
  <xdr:twoCellAnchor editAs="oneCell">
    <xdr:from>
      <xdr:col>1</xdr:col>
      <xdr:colOff>0</xdr:colOff>
      <xdr:row>81</xdr:row>
      <xdr:rowOff>1</xdr:rowOff>
    </xdr:from>
    <xdr:to>
      <xdr:col>2</xdr:col>
      <xdr:colOff>2700</xdr:colOff>
      <xdr:row>81</xdr:row>
      <xdr:rowOff>687274</xdr:rowOff>
    </xdr:to>
    <xdr:pic>
      <xdr:nvPicPr>
        <xdr:cNvPr id="493" name="Image 492">
          <a:extLst>
            <a:ext uri="{FF2B5EF4-FFF2-40B4-BE49-F238E27FC236}">
              <a16:creationId xmlns:a16="http://schemas.microsoft.com/office/drawing/2014/main" id="{D7A1720D-2247-440B-A21F-41F6581FA8ED}"/>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2038350" y="101517451"/>
          <a:ext cx="1260000" cy="687273"/>
        </a:xfrm>
        <a:prstGeom prst="rect">
          <a:avLst/>
        </a:prstGeom>
      </xdr:spPr>
    </xdr:pic>
    <xdr:clientData/>
  </xdr:twoCellAnchor>
  <xdr:twoCellAnchor editAs="oneCell">
    <xdr:from>
      <xdr:col>1</xdr:col>
      <xdr:colOff>0</xdr:colOff>
      <xdr:row>82</xdr:row>
      <xdr:rowOff>1</xdr:rowOff>
    </xdr:from>
    <xdr:to>
      <xdr:col>2</xdr:col>
      <xdr:colOff>2700</xdr:colOff>
      <xdr:row>82</xdr:row>
      <xdr:rowOff>687274</xdr:rowOff>
    </xdr:to>
    <xdr:pic>
      <xdr:nvPicPr>
        <xdr:cNvPr id="495" name="Image 494">
          <a:extLst>
            <a:ext uri="{FF2B5EF4-FFF2-40B4-BE49-F238E27FC236}">
              <a16:creationId xmlns:a16="http://schemas.microsoft.com/office/drawing/2014/main" id="{8BDE0DD5-E6B8-430C-B4B0-68F9684EA232}"/>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038350" y="102784276"/>
          <a:ext cx="1260000" cy="687273"/>
        </a:xfrm>
        <a:prstGeom prst="rect">
          <a:avLst/>
        </a:prstGeom>
      </xdr:spPr>
    </xdr:pic>
    <xdr:clientData/>
  </xdr:twoCellAnchor>
  <xdr:twoCellAnchor editAs="oneCell">
    <xdr:from>
      <xdr:col>1</xdr:col>
      <xdr:colOff>0</xdr:colOff>
      <xdr:row>83</xdr:row>
      <xdr:rowOff>1</xdr:rowOff>
    </xdr:from>
    <xdr:to>
      <xdr:col>2</xdr:col>
      <xdr:colOff>2700</xdr:colOff>
      <xdr:row>83</xdr:row>
      <xdr:rowOff>687274</xdr:rowOff>
    </xdr:to>
    <xdr:pic>
      <xdr:nvPicPr>
        <xdr:cNvPr id="497" name="Image 496">
          <a:extLst>
            <a:ext uri="{FF2B5EF4-FFF2-40B4-BE49-F238E27FC236}">
              <a16:creationId xmlns:a16="http://schemas.microsoft.com/office/drawing/2014/main" id="{4BD09256-07A3-4EDD-B1D4-2D306206D5C2}"/>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2038350" y="104051101"/>
          <a:ext cx="1260000" cy="687273"/>
        </a:xfrm>
        <a:prstGeom prst="rect">
          <a:avLst/>
        </a:prstGeom>
      </xdr:spPr>
    </xdr:pic>
    <xdr:clientData/>
  </xdr:twoCellAnchor>
  <xdr:twoCellAnchor editAs="oneCell">
    <xdr:from>
      <xdr:col>1</xdr:col>
      <xdr:colOff>0</xdr:colOff>
      <xdr:row>84</xdr:row>
      <xdr:rowOff>1</xdr:rowOff>
    </xdr:from>
    <xdr:to>
      <xdr:col>2</xdr:col>
      <xdr:colOff>2700</xdr:colOff>
      <xdr:row>84</xdr:row>
      <xdr:rowOff>687274</xdr:rowOff>
    </xdr:to>
    <xdr:pic>
      <xdr:nvPicPr>
        <xdr:cNvPr id="499" name="Image 498">
          <a:extLst>
            <a:ext uri="{FF2B5EF4-FFF2-40B4-BE49-F238E27FC236}">
              <a16:creationId xmlns:a16="http://schemas.microsoft.com/office/drawing/2014/main" id="{D0FD1F8E-9B3D-4675-8502-303EF6BA54AA}"/>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038350" y="105317926"/>
          <a:ext cx="1260000" cy="687273"/>
        </a:xfrm>
        <a:prstGeom prst="rect">
          <a:avLst/>
        </a:prstGeom>
      </xdr:spPr>
    </xdr:pic>
    <xdr:clientData/>
  </xdr:twoCellAnchor>
  <xdr:twoCellAnchor editAs="oneCell">
    <xdr:from>
      <xdr:col>1</xdr:col>
      <xdr:colOff>0</xdr:colOff>
      <xdr:row>85</xdr:row>
      <xdr:rowOff>1</xdr:rowOff>
    </xdr:from>
    <xdr:to>
      <xdr:col>2</xdr:col>
      <xdr:colOff>2700</xdr:colOff>
      <xdr:row>85</xdr:row>
      <xdr:rowOff>687274</xdr:rowOff>
    </xdr:to>
    <xdr:pic>
      <xdr:nvPicPr>
        <xdr:cNvPr id="501" name="Image 500">
          <a:extLst>
            <a:ext uri="{FF2B5EF4-FFF2-40B4-BE49-F238E27FC236}">
              <a16:creationId xmlns:a16="http://schemas.microsoft.com/office/drawing/2014/main" id="{96A2C4B4-A910-45D3-92B8-E4B0020B5F51}"/>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038350" y="106584751"/>
          <a:ext cx="1260000" cy="687273"/>
        </a:xfrm>
        <a:prstGeom prst="rect">
          <a:avLst/>
        </a:prstGeom>
      </xdr:spPr>
    </xdr:pic>
    <xdr:clientData/>
  </xdr:twoCellAnchor>
  <xdr:twoCellAnchor editAs="oneCell">
    <xdr:from>
      <xdr:col>1</xdr:col>
      <xdr:colOff>0</xdr:colOff>
      <xdr:row>86</xdr:row>
      <xdr:rowOff>1</xdr:rowOff>
    </xdr:from>
    <xdr:to>
      <xdr:col>2</xdr:col>
      <xdr:colOff>2700</xdr:colOff>
      <xdr:row>86</xdr:row>
      <xdr:rowOff>687274</xdr:rowOff>
    </xdr:to>
    <xdr:pic>
      <xdr:nvPicPr>
        <xdr:cNvPr id="503" name="Image 502">
          <a:extLst>
            <a:ext uri="{FF2B5EF4-FFF2-40B4-BE49-F238E27FC236}">
              <a16:creationId xmlns:a16="http://schemas.microsoft.com/office/drawing/2014/main" id="{3B192E2F-2090-47F4-A3C9-71DE208DD654}"/>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2038350" y="107851576"/>
          <a:ext cx="1260000" cy="687273"/>
        </a:xfrm>
        <a:prstGeom prst="rect">
          <a:avLst/>
        </a:prstGeom>
      </xdr:spPr>
    </xdr:pic>
    <xdr:clientData/>
  </xdr:twoCellAnchor>
  <xdr:twoCellAnchor editAs="oneCell">
    <xdr:from>
      <xdr:col>1</xdr:col>
      <xdr:colOff>0</xdr:colOff>
      <xdr:row>87</xdr:row>
      <xdr:rowOff>1</xdr:rowOff>
    </xdr:from>
    <xdr:to>
      <xdr:col>2</xdr:col>
      <xdr:colOff>2700</xdr:colOff>
      <xdr:row>87</xdr:row>
      <xdr:rowOff>687274</xdr:rowOff>
    </xdr:to>
    <xdr:pic>
      <xdr:nvPicPr>
        <xdr:cNvPr id="505" name="Image 504">
          <a:extLst>
            <a:ext uri="{FF2B5EF4-FFF2-40B4-BE49-F238E27FC236}">
              <a16:creationId xmlns:a16="http://schemas.microsoft.com/office/drawing/2014/main" id="{9D49E980-6E56-4829-AE32-87DFF9229161}"/>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2038350" y="109118401"/>
          <a:ext cx="1260000" cy="687273"/>
        </a:xfrm>
        <a:prstGeom prst="rect">
          <a:avLst/>
        </a:prstGeom>
      </xdr:spPr>
    </xdr:pic>
    <xdr:clientData/>
  </xdr:twoCellAnchor>
  <xdr:twoCellAnchor editAs="oneCell">
    <xdr:from>
      <xdr:col>1</xdr:col>
      <xdr:colOff>0</xdr:colOff>
      <xdr:row>88</xdr:row>
      <xdr:rowOff>1</xdr:rowOff>
    </xdr:from>
    <xdr:to>
      <xdr:col>2</xdr:col>
      <xdr:colOff>2700</xdr:colOff>
      <xdr:row>88</xdr:row>
      <xdr:rowOff>687274</xdr:rowOff>
    </xdr:to>
    <xdr:pic>
      <xdr:nvPicPr>
        <xdr:cNvPr id="507" name="Image 506">
          <a:extLst>
            <a:ext uri="{FF2B5EF4-FFF2-40B4-BE49-F238E27FC236}">
              <a16:creationId xmlns:a16="http://schemas.microsoft.com/office/drawing/2014/main" id="{24F26D91-97D0-47A4-B7ED-DA34925C23B3}"/>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2038350" y="110385226"/>
          <a:ext cx="1260000" cy="687273"/>
        </a:xfrm>
        <a:prstGeom prst="rect">
          <a:avLst/>
        </a:prstGeom>
      </xdr:spPr>
    </xdr:pic>
    <xdr:clientData/>
  </xdr:twoCellAnchor>
  <xdr:twoCellAnchor editAs="oneCell">
    <xdr:from>
      <xdr:col>1</xdr:col>
      <xdr:colOff>0</xdr:colOff>
      <xdr:row>89</xdr:row>
      <xdr:rowOff>1</xdr:rowOff>
    </xdr:from>
    <xdr:to>
      <xdr:col>2</xdr:col>
      <xdr:colOff>2700</xdr:colOff>
      <xdr:row>89</xdr:row>
      <xdr:rowOff>687274</xdr:rowOff>
    </xdr:to>
    <xdr:pic>
      <xdr:nvPicPr>
        <xdr:cNvPr id="509" name="Image 508">
          <a:extLst>
            <a:ext uri="{FF2B5EF4-FFF2-40B4-BE49-F238E27FC236}">
              <a16:creationId xmlns:a16="http://schemas.microsoft.com/office/drawing/2014/main" id="{F3F48880-BE60-4E0A-9D76-6D61836C12F5}"/>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2038350" y="111652051"/>
          <a:ext cx="1260000" cy="687273"/>
        </a:xfrm>
        <a:prstGeom prst="rect">
          <a:avLst/>
        </a:prstGeom>
      </xdr:spPr>
    </xdr:pic>
    <xdr:clientData/>
  </xdr:twoCellAnchor>
  <xdr:twoCellAnchor editAs="oneCell">
    <xdr:from>
      <xdr:col>1</xdr:col>
      <xdr:colOff>0</xdr:colOff>
      <xdr:row>90</xdr:row>
      <xdr:rowOff>1</xdr:rowOff>
    </xdr:from>
    <xdr:to>
      <xdr:col>2</xdr:col>
      <xdr:colOff>2700</xdr:colOff>
      <xdr:row>90</xdr:row>
      <xdr:rowOff>687274</xdr:rowOff>
    </xdr:to>
    <xdr:pic>
      <xdr:nvPicPr>
        <xdr:cNvPr id="511" name="Image 510">
          <a:extLst>
            <a:ext uri="{FF2B5EF4-FFF2-40B4-BE49-F238E27FC236}">
              <a16:creationId xmlns:a16="http://schemas.microsoft.com/office/drawing/2014/main" id="{B0C428F5-1EEB-4892-A463-FCBEA079C444}"/>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2038350" y="112918876"/>
          <a:ext cx="1260000" cy="687273"/>
        </a:xfrm>
        <a:prstGeom prst="rect">
          <a:avLst/>
        </a:prstGeom>
      </xdr:spPr>
    </xdr:pic>
    <xdr:clientData/>
  </xdr:twoCellAnchor>
  <xdr:twoCellAnchor editAs="oneCell">
    <xdr:from>
      <xdr:col>1</xdr:col>
      <xdr:colOff>0</xdr:colOff>
      <xdr:row>91</xdr:row>
      <xdr:rowOff>1</xdr:rowOff>
    </xdr:from>
    <xdr:to>
      <xdr:col>2</xdr:col>
      <xdr:colOff>2700</xdr:colOff>
      <xdr:row>91</xdr:row>
      <xdr:rowOff>687274</xdr:rowOff>
    </xdr:to>
    <xdr:pic>
      <xdr:nvPicPr>
        <xdr:cNvPr id="513" name="Image 512">
          <a:extLst>
            <a:ext uri="{FF2B5EF4-FFF2-40B4-BE49-F238E27FC236}">
              <a16:creationId xmlns:a16="http://schemas.microsoft.com/office/drawing/2014/main" id="{E6B1D579-707A-4D2A-82D8-148BBF91538F}"/>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038350" y="114185701"/>
          <a:ext cx="1260000" cy="687273"/>
        </a:xfrm>
        <a:prstGeom prst="rect">
          <a:avLst/>
        </a:prstGeom>
      </xdr:spPr>
    </xdr:pic>
    <xdr:clientData/>
  </xdr:twoCellAnchor>
  <xdr:twoCellAnchor editAs="oneCell">
    <xdr:from>
      <xdr:col>1</xdr:col>
      <xdr:colOff>0</xdr:colOff>
      <xdr:row>92</xdr:row>
      <xdr:rowOff>1</xdr:rowOff>
    </xdr:from>
    <xdr:to>
      <xdr:col>2</xdr:col>
      <xdr:colOff>2700</xdr:colOff>
      <xdr:row>92</xdr:row>
      <xdr:rowOff>687274</xdr:rowOff>
    </xdr:to>
    <xdr:pic>
      <xdr:nvPicPr>
        <xdr:cNvPr id="515" name="Image 514">
          <a:extLst>
            <a:ext uri="{FF2B5EF4-FFF2-40B4-BE49-F238E27FC236}">
              <a16:creationId xmlns:a16="http://schemas.microsoft.com/office/drawing/2014/main" id="{FB2511EB-C980-47A6-A5C5-228BDD7FAEAD}"/>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2038350" y="115452526"/>
          <a:ext cx="1260000" cy="687273"/>
        </a:xfrm>
        <a:prstGeom prst="rect">
          <a:avLst/>
        </a:prstGeom>
      </xdr:spPr>
    </xdr:pic>
    <xdr:clientData/>
  </xdr:twoCellAnchor>
  <xdr:twoCellAnchor editAs="oneCell">
    <xdr:from>
      <xdr:col>1</xdr:col>
      <xdr:colOff>0</xdr:colOff>
      <xdr:row>93</xdr:row>
      <xdr:rowOff>1</xdr:rowOff>
    </xdr:from>
    <xdr:to>
      <xdr:col>2</xdr:col>
      <xdr:colOff>2700</xdr:colOff>
      <xdr:row>93</xdr:row>
      <xdr:rowOff>687274</xdr:rowOff>
    </xdr:to>
    <xdr:pic>
      <xdr:nvPicPr>
        <xdr:cNvPr id="517" name="Image 516">
          <a:extLst>
            <a:ext uri="{FF2B5EF4-FFF2-40B4-BE49-F238E27FC236}">
              <a16:creationId xmlns:a16="http://schemas.microsoft.com/office/drawing/2014/main" id="{7A34AECE-557C-4F9D-B8E5-CAC40F24B3FE}"/>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2038350" y="116719351"/>
          <a:ext cx="1260000" cy="687273"/>
        </a:xfrm>
        <a:prstGeom prst="rect">
          <a:avLst/>
        </a:prstGeom>
      </xdr:spPr>
    </xdr:pic>
    <xdr:clientData/>
  </xdr:twoCellAnchor>
  <xdr:twoCellAnchor editAs="oneCell">
    <xdr:from>
      <xdr:col>1</xdr:col>
      <xdr:colOff>0</xdr:colOff>
      <xdr:row>94</xdr:row>
      <xdr:rowOff>1</xdr:rowOff>
    </xdr:from>
    <xdr:to>
      <xdr:col>2</xdr:col>
      <xdr:colOff>2700</xdr:colOff>
      <xdr:row>94</xdr:row>
      <xdr:rowOff>687274</xdr:rowOff>
    </xdr:to>
    <xdr:pic>
      <xdr:nvPicPr>
        <xdr:cNvPr id="521" name="Image 520">
          <a:extLst>
            <a:ext uri="{FF2B5EF4-FFF2-40B4-BE49-F238E27FC236}">
              <a16:creationId xmlns:a16="http://schemas.microsoft.com/office/drawing/2014/main" id="{5334BEC5-EA54-4AF0-9E06-095409FC24ED}"/>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2038350" y="117986176"/>
          <a:ext cx="1260000" cy="687273"/>
        </a:xfrm>
        <a:prstGeom prst="rect">
          <a:avLst/>
        </a:prstGeom>
      </xdr:spPr>
    </xdr:pic>
    <xdr:clientData/>
  </xdr:twoCellAnchor>
  <xdr:twoCellAnchor editAs="oneCell">
    <xdr:from>
      <xdr:col>1</xdr:col>
      <xdr:colOff>0</xdr:colOff>
      <xdr:row>95</xdr:row>
      <xdr:rowOff>1</xdr:rowOff>
    </xdr:from>
    <xdr:to>
      <xdr:col>2</xdr:col>
      <xdr:colOff>2700</xdr:colOff>
      <xdr:row>95</xdr:row>
      <xdr:rowOff>687274</xdr:rowOff>
    </xdr:to>
    <xdr:pic>
      <xdr:nvPicPr>
        <xdr:cNvPr id="523" name="Image 522">
          <a:extLst>
            <a:ext uri="{FF2B5EF4-FFF2-40B4-BE49-F238E27FC236}">
              <a16:creationId xmlns:a16="http://schemas.microsoft.com/office/drawing/2014/main" id="{9C62FD1F-953F-4C7E-802C-849110F87C26}"/>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038350" y="119253001"/>
          <a:ext cx="1260000" cy="687273"/>
        </a:xfrm>
        <a:prstGeom prst="rect">
          <a:avLst/>
        </a:prstGeom>
      </xdr:spPr>
    </xdr:pic>
    <xdr:clientData/>
  </xdr:twoCellAnchor>
  <xdr:twoCellAnchor editAs="oneCell">
    <xdr:from>
      <xdr:col>1</xdr:col>
      <xdr:colOff>0</xdr:colOff>
      <xdr:row>96</xdr:row>
      <xdr:rowOff>1</xdr:rowOff>
    </xdr:from>
    <xdr:to>
      <xdr:col>2</xdr:col>
      <xdr:colOff>2700</xdr:colOff>
      <xdr:row>96</xdr:row>
      <xdr:rowOff>687274</xdr:rowOff>
    </xdr:to>
    <xdr:pic>
      <xdr:nvPicPr>
        <xdr:cNvPr id="525" name="Image 524">
          <a:extLst>
            <a:ext uri="{FF2B5EF4-FFF2-40B4-BE49-F238E27FC236}">
              <a16:creationId xmlns:a16="http://schemas.microsoft.com/office/drawing/2014/main" id="{2C21BF46-D68E-466E-871A-A7D8BC795603}"/>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2038350" y="120519826"/>
          <a:ext cx="1260000" cy="687273"/>
        </a:xfrm>
        <a:prstGeom prst="rect">
          <a:avLst/>
        </a:prstGeom>
      </xdr:spPr>
    </xdr:pic>
    <xdr:clientData/>
  </xdr:twoCellAnchor>
  <xdr:twoCellAnchor editAs="oneCell">
    <xdr:from>
      <xdr:col>1</xdr:col>
      <xdr:colOff>0</xdr:colOff>
      <xdr:row>97</xdr:row>
      <xdr:rowOff>1</xdr:rowOff>
    </xdr:from>
    <xdr:to>
      <xdr:col>2</xdr:col>
      <xdr:colOff>2700</xdr:colOff>
      <xdr:row>97</xdr:row>
      <xdr:rowOff>687274</xdr:rowOff>
    </xdr:to>
    <xdr:pic>
      <xdr:nvPicPr>
        <xdr:cNvPr id="527" name="Image 526">
          <a:extLst>
            <a:ext uri="{FF2B5EF4-FFF2-40B4-BE49-F238E27FC236}">
              <a16:creationId xmlns:a16="http://schemas.microsoft.com/office/drawing/2014/main" id="{99C5A83B-3851-415A-BD70-42361B4F0F84}"/>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2038350" y="121786651"/>
          <a:ext cx="1260000" cy="687273"/>
        </a:xfrm>
        <a:prstGeom prst="rect">
          <a:avLst/>
        </a:prstGeom>
      </xdr:spPr>
    </xdr:pic>
    <xdr:clientData/>
  </xdr:twoCellAnchor>
  <xdr:twoCellAnchor editAs="oneCell">
    <xdr:from>
      <xdr:col>1</xdr:col>
      <xdr:colOff>0</xdr:colOff>
      <xdr:row>98</xdr:row>
      <xdr:rowOff>1</xdr:rowOff>
    </xdr:from>
    <xdr:to>
      <xdr:col>2</xdr:col>
      <xdr:colOff>2700</xdr:colOff>
      <xdr:row>98</xdr:row>
      <xdr:rowOff>687274</xdr:rowOff>
    </xdr:to>
    <xdr:pic>
      <xdr:nvPicPr>
        <xdr:cNvPr id="529" name="Image 528">
          <a:extLst>
            <a:ext uri="{FF2B5EF4-FFF2-40B4-BE49-F238E27FC236}">
              <a16:creationId xmlns:a16="http://schemas.microsoft.com/office/drawing/2014/main" id="{A71BCDCC-F1B6-4EDE-8E12-CBF2A228D4C9}"/>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2038350" y="123053476"/>
          <a:ext cx="1260000" cy="687273"/>
        </a:xfrm>
        <a:prstGeom prst="rect">
          <a:avLst/>
        </a:prstGeom>
      </xdr:spPr>
    </xdr:pic>
    <xdr:clientData/>
  </xdr:twoCellAnchor>
  <xdr:twoCellAnchor editAs="oneCell">
    <xdr:from>
      <xdr:col>1</xdr:col>
      <xdr:colOff>0</xdr:colOff>
      <xdr:row>99</xdr:row>
      <xdr:rowOff>1</xdr:rowOff>
    </xdr:from>
    <xdr:to>
      <xdr:col>2</xdr:col>
      <xdr:colOff>2700</xdr:colOff>
      <xdr:row>99</xdr:row>
      <xdr:rowOff>687274</xdr:rowOff>
    </xdr:to>
    <xdr:pic>
      <xdr:nvPicPr>
        <xdr:cNvPr id="531" name="Image 530">
          <a:extLst>
            <a:ext uri="{FF2B5EF4-FFF2-40B4-BE49-F238E27FC236}">
              <a16:creationId xmlns:a16="http://schemas.microsoft.com/office/drawing/2014/main" id="{A61907E5-1D39-4468-987E-2955DD0B3E73}"/>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2038350" y="124320301"/>
          <a:ext cx="1260000" cy="687273"/>
        </a:xfrm>
        <a:prstGeom prst="rect">
          <a:avLst/>
        </a:prstGeom>
      </xdr:spPr>
    </xdr:pic>
    <xdr:clientData/>
  </xdr:twoCellAnchor>
  <xdr:twoCellAnchor editAs="oneCell">
    <xdr:from>
      <xdr:col>1</xdr:col>
      <xdr:colOff>0</xdr:colOff>
      <xdr:row>100</xdr:row>
      <xdr:rowOff>1</xdr:rowOff>
    </xdr:from>
    <xdr:to>
      <xdr:col>2</xdr:col>
      <xdr:colOff>2700</xdr:colOff>
      <xdr:row>100</xdr:row>
      <xdr:rowOff>687274</xdr:rowOff>
    </xdr:to>
    <xdr:pic>
      <xdr:nvPicPr>
        <xdr:cNvPr id="533" name="Image 532">
          <a:extLst>
            <a:ext uri="{FF2B5EF4-FFF2-40B4-BE49-F238E27FC236}">
              <a16:creationId xmlns:a16="http://schemas.microsoft.com/office/drawing/2014/main" id="{042E022D-EED3-4AE6-84D2-F16B030EA024}"/>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038350" y="125587126"/>
          <a:ext cx="1260000" cy="687273"/>
        </a:xfrm>
        <a:prstGeom prst="rect">
          <a:avLst/>
        </a:prstGeom>
      </xdr:spPr>
    </xdr:pic>
    <xdr:clientData/>
  </xdr:twoCellAnchor>
  <xdr:twoCellAnchor editAs="oneCell">
    <xdr:from>
      <xdr:col>1</xdr:col>
      <xdr:colOff>0</xdr:colOff>
      <xdr:row>101</xdr:row>
      <xdr:rowOff>1</xdr:rowOff>
    </xdr:from>
    <xdr:to>
      <xdr:col>2</xdr:col>
      <xdr:colOff>2700</xdr:colOff>
      <xdr:row>101</xdr:row>
      <xdr:rowOff>687274</xdr:rowOff>
    </xdr:to>
    <xdr:pic>
      <xdr:nvPicPr>
        <xdr:cNvPr id="535" name="Image 534">
          <a:extLst>
            <a:ext uri="{FF2B5EF4-FFF2-40B4-BE49-F238E27FC236}">
              <a16:creationId xmlns:a16="http://schemas.microsoft.com/office/drawing/2014/main" id="{0C55831D-66A6-4AB4-B75A-0030E48178E4}"/>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2038350" y="126853951"/>
          <a:ext cx="1260000" cy="687273"/>
        </a:xfrm>
        <a:prstGeom prst="rect">
          <a:avLst/>
        </a:prstGeom>
      </xdr:spPr>
    </xdr:pic>
    <xdr:clientData/>
  </xdr:twoCellAnchor>
  <xdr:twoCellAnchor editAs="oneCell">
    <xdr:from>
      <xdr:col>1</xdr:col>
      <xdr:colOff>0</xdr:colOff>
      <xdr:row>102</xdr:row>
      <xdr:rowOff>1</xdr:rowOff>
    </xdr:from>
    <xdr:to>
      <xdr:col>2</xdr:col>
      <xdr:colOff>2700</xdr:colOff>
      <xdr:row>102</xdr:row>
      <xdr:rowOff>687274</xdr:rowOff>
    </xdr:to>
    <xdr:pic>
      <xdr:nvPicPr>
        <xdr:cNvPr id="537" name="Image 536">
          <a:extLst>
            <a:ext uri="{FF2B5EF4-FFF2-40B4-BE49-F238E27FC236}">
              <a16:creationId xmlns:a16="http://schemas.microsoft.com/office/drawing/2014/main" id="{AFB34397-9C02-4FED-B328-E5C03E491AA7}"/>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038350" y="128120776"/>
          <a:ext cx="1260000" cy="687273"/>
        </a:xfrm>
        <a:prstGeom prst="rect">
          <a:avLst/>
        </a:prstGeom>
      </xdr:spPr>
    </xdr:pic>
    <xdr:clientData/>
  </xdr:twoCellAnchor>
  <xdr:twoCellAnchor editAs="oneCell">
    <xdr:from>
      <xdr:col>1</xdr:col>
      <xdr:colOff>0</xdr:colOff>
      <xdr:row>103</xdr:row>
      <xdr:rowOff>1</xdr:rowOff>
    </xdr:from>
    <xdr:to>
      <xdr:col>2</xdr:col>
      <xdr:colOff>2700</xdr:colOff>
      <xdr:row>103</xdr:row>
      <xdr:rowOff>687274</xdr:rowOff>
    </xdr:to>
    <xdr:pic>
      <xdr:nvPicPr>
        <xdr:cNvPr id="539" name="Image 538">
          <a:extLst>
            <a:ext uri="{FF2B5EF4-FFF2-40B4-BE49-F238E27FC236}">
              <a16:creationId xmlns:a16="http://schemas.microsoft.com/office/drawing/2014/main" id="{C688A3EC-E69A-4876-B3CE-CBC7C10020DE}"/>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2038350" y="129387601"/>
          <a:ext cx="1260000" cy="687273"/>
        </a:xfrm>
        <a:prstGeom prst="rect">
          <a:avLst/>
        </a:prstGeom>
      </xdr:spPr>
    </xdr:pic>
    <xdr:clientData/>
  </xdr:twoCellAnchor>
  <xdr:twoCellAnchor editAs="oneCell">
    <xdr:from>
      <xdr:col>1</xdr:col>
      <xdr:colOff>0</xdr:colOff>
      <xdr:row>104</xdr:row>
      <xdr:rowOff>1</xdr:rowOff>
    </xdr:from>
    <xdr:to>
      <xdr:col>2</xdr:col>
      <xdr:colOff>2700</xdr:colOff>
      <xdr:row>104</xdr:row>
      <xdr:rowOff>687274</xdr:rowOff>
    </xdr:to>
    <xdr:pic>
      <xdr:nvPicPr>
        <xdr:cNvPr id="541" name="Image 540">
          <a:extLst>
            <a:ext uri="{FF2B5EF4-FFF2-40B4-BE49-F238E27FC236}">
              <a16:creationId xmlns:a16="http://schemas.microsoft.com/office/drawing/2014/main" id="{52D66EC6-5624-4C1F-9A09-2425DAEA297C}"/>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2038350" y="130654426"/>
          <a:ext cx="1260000" cy="687273"/>
        </a:xfrm>
        <a:prstGeom prst="rect">
          <a:avLst/>
        </a:prstGeom>
      </xdr:spPr>
    </xdr:pic>
    <xdr:clientData/>
  </xdr:twoCellAnchor>
  <xdr:twoCellAnchor editAs="oneCell">
    <xdr:from>
      <xdr:col>1</xdr:col>
      <xdr:colOff>0</xdr:colOff>
      <xdr:row>105</xdr:row>
      <xdr:rowOff>1</xdr:rowOff>
    </xdr:from>
    <xdr:to>
      <xdr:col>2</xdr:col>
      <xdr:colOff>2700</xdr:colOff>
      <xdr:row>105</xdr:row>
      <xdr:rowOff>687274</xdr:rowOff>
    </xdr:to>
    <xdr:pic>
      <xdr:nvPicPr>
        <xdr:cNvPr id="543" name="Image 542">
          <a:extLst>
            <a:ext uri="{FF2B5EF4-FFF2-40B4-BE49-F238E27FC236}">
              <a16:creationId xmlns:a16="http://schemas.microsoft.com/office/drawing/2014/main" id="{B2BFB23C-5B6B-4A5B-8DD2-DB27F8457262}"/>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038350" y="131921251"/>
          <a:ext cx="1260000" cy="687273"/>
        </a:xfrm>
        <a:prstGeom prst="rect">
          <a:avLst/>
        </a:prstGeom>
      </xdr:spPr>
    </xdr:pic>
    <xdr:clientData/>
  </xdr:twoCellAnchor>
  <xdr:twoCellAnchor editAs="oneCell">
    <xdr:from>
      <xdr:col>1</xdr:col>
      <xdr:colOff>0</xdr:colOff>
      <xdr:row>106</xdr:row>
      <xdr:rowOff>1</xdr:rowOff>
    </xdr:from>
    <xdr:to>
      <xdr:col>2</xdr:col>
      <xdr:colOff>2700</xdr:colOff>
      <xdr:row>106</xdr:row>
      <xdr:rowOff>687274</xdr:rowOff>
    </xdr:to>
    <xdr:pic>
      <xdr:nvPicPr>
        <xdr:cNvPr id="545" name="Image 544">
          <a:extLst>
            <a:ext uri="{FF2B5EF4-FFF2-40B4-BE49-F238E27FC236}">
              <a16:creationId xmlns:a16="http://schemas.microsoft.com/office/drawing/2014/main" id="{ABDC1F71-C346-4E82-8420-9A54B84A9D2F}"/>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2038350" y="133188076"/>
          <a:ext cx="1260000" cy="687273"/>
        </a:xfrm>
        <a:prstGeom prst="rect">
          <a:avLst/>
        </a:prstGeom>
      </xdr:spPr>
    </xdr:pic>
    <xdr:clientData/>
  </xdr:twoCellAnchor>
  <xdr:twoCellAnchor editAs="oneCell">
    <xdr:from>
      <xdr:col>1</xdr:col>
      <xdr:colOff>0</xdr:colOff>
      <xdr:row>107</xdr:row>
      <xdr:rowOff>1</xdr:rowOff>
    </xdr:from>
    <xdr:to>
      <xdr:col>2</xdr:col>
      <xdr:colOff>2700</xdr:colOff>
      <xdr:row>107</xdr:row>
      <xdr:rowOff>687274</xdr:rowOff>
    </xdr:to>
    <xdr:pic>
      <xdr:nvPicPr>
        <xdr:cNvPr id="547" name="Image 546">
          <a:extLst>
            <a:ext uri="{FF2B5EF4-FFF2-40B4-BE49-F238E27FC236}">
              <a16:creationId xmlns:a16="http://schemas.microsoft.com/office/drawing/2014/main" id="{4A4CB36F-0238-4785-ADAD-679F105D3E26}"/>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038350" y="134454901"/>
          <a:ext cx="1260000" cy="687273"/>
        </a:xfrm>
        <a:prstGeom prst="rect">
          <a:avLst/>
        </a:prstGeom>
      </xdr:spPr>
    </xdr:pic>
    <xdr:clientData/>
  </xdr:twoCellAnchor>
  <xdr:twoCellAnchor editAs="oneCell">
    <xdr:from>
      <xdr:col>1</xdr:col>
      <xdr:colOff>0</xdr:colOff>
      <xdr:row>108</xdr:row>
      <xdr:rowOff>1</xdr:rowOff>
    </xdr:from>
    <xdr:to>
      <xdr:col>2</xdr:col>
      <xdr:colOff>2700</xdr:colOff>
      <xdr:row>108</xdr:row>
      <xdr:rowOff>687274</xdr:rowOff>
    </xdr:to>
    <xdr:pic>
      <xdr:nvPicPr>
        <xdr:cNvPr id="549" name="Image 548">
          <a:extLst>
            <a:ext uri="{FF2B5EF4-FFF2-40B4-BE49-F238E27FC236}">
              <a16:creationId xmlns:a16="http://schemas.microsoft.com/office/drawing/2014/main" id="{0CF51130-FE90-4E69-A4C7-806DE2632BB9}"/>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038350" y="135721726"/>
          <a:ext cx="1260000" cy="687273"/>
        </a:xfrm>
        <a:prstGeom prst="rect">
          <a:avLst/>
        </a:prstGeom>
      </xdr:spPr>
    </xdr:pic>
    <xdr:clientData/>
  </xdr:twoCellAnchor>
  <xdr:twoCellAnchor editAs="oneCell">
    <xdr:from>
      <xdr:col>1</xdr:col>
      <xdr:colOff>0</xdr:colOff>
      <xdr:row>109</xdr:row>
      <xdr:rowOff>1</xdr:rowOff>
    </xdr:from>
    <xdr:to>
      <xdr:col>2</xdr:col>
      <xdr:colOff>2700</xdr:colOff>
      <xdr:row>109</xdr:row>
      <xdr:rowOff>687274</xdr:rowOff>
    </xdr:to>
    <xdr:pic>
      <xdr:nvPicPr>
        <xdr:cNvPr id="551" name="Image 550">
          <a:extLst>
            <a:ext uri="{FF2B5EF4-FFF2-40B4-BE49-F238E27FC236}">
              <a16:creationId xmlns:a16="http://schemas.microsoft.com/office/drawing/2014/main" id="{90687333-81EE-4E86-AB48-15A7717D951F}"/>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038350" y="136988551"/>
          <a:ext cx="1260000" cy="687273"/>
        </a:xfrm>
        <a:prstGeom prst="rect">
          <a:avLst/>
        </a:prstGeom>
      </xdr:spPr>
    </xdr:pic>
    <xdr:clientData/>
  </xdr:twoCellAnchor>
  <xdr:twoCellAnchor editAs="oneCell">
    <xdr:from>
      <xdr:col>1</xdr:col>
      <xdr:colOff>0</xdr:colOff>
      <xdr:row>111</xdr:row>
      <xdr:rowOff>1</xdr:rowOff>
    </xdr:from>
    <xdr:to>
      <xdr:col>2</xdr:col>
      <xdr:colOff>2700</xdr:colOff>
      <xdr:row>111</xdr:row>
      <xdr:rowOff>687274</xdr:rowOff>
    </xdr:to>
    <xdr:pic>
      <xdr:nvPicPr>
        <xdr:cNvPr id="553" name="Image 552">
          <a:extLst>
            <a:ext uri="{FF2B5EF4-FFF2-40B4-BE49-F238E27FC236}">
              <a16:creationId xmlns:a16="http://schemas.microsoft.com/office/drawing/2014/main" id="{2DA2FFF8-124B-41EA-9178-AB74AE834355}"/>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2038350" y="139522201"/>
          <a:ext cx="1260000" cy="6872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ypeSupport" displayName="TypeSupport" ref="AD2:AD42" totalsRowShown="0" headerRowDxfId="11" dataDxfId="10" tableBorderDxfId="9">
  <autoFilter ref="AD2:AD42" xr:uid="{00000000-0009-0000-0100-000001000000}"/>
  <tableColumns count="1">
    <tableColumn id="1" xr3:uid="{00000000-0010-0000-0000-000001000000}" name="TYPE" dataDxfId="8"/>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3"/>
  <sheetViews>
    <sheetView workbookViewId="0">
      <selection activeCell="M37" sqref="M37"/>
    </sheetView>
  </sheetViews>
  <sheetFormatPr baseColWidth="10" defaultRowHeight="12.75" x14ac:dyDescent="0.2"/>
  <cols>
    <col min="1" max="1" width="18.7109375" style="41" customWidth="1"/>
    <col min="2" max="2" width="16.28515625" style="41" customWidth="1"/>
    <col min="3" max="16384" width="11.42578125" style="41"/>
  </cols>
  <sheetData>
    <row r="1" spans="1:3" x14ac:dyDescent="0.2">
      <c r="A1" s="41" t="s">
        <v>878</v>
      </c>
      <c r="B1" s="41" t="s">
        <v>880</v>
      </c>
      <c r="C1" s="90" t="s">
        <v>891</v>
      </c>
    </row>
    <row r="2" spans="1:3" x14ac:dyDescent="0.2">
      <c r="A2" s="41" t="s">
        <v>879</v>
      </c>
      <c r="B2" s="41" t="s">
        <v>880</v>
      </c>
      <c r="C2" s="90" t="s">
        <v>892</v>
      </c>
    </row>
    <row r="3" spans="1:3" x14ac:dyDescent="0.2">
      <c r="A3" s="41" t="s">
        <v>645</v>
      </c>
      <c r="B3" s="41" t="s">
        <v>877</v>
      </c>
      <c r="C3" s="90" t="s">
        <v>893</v>
      </c>
    </row>
    <row r="4" spans="1:3" x14ac:dyDescent="0.2">
      <c r="A4" s="41" t="s">
        <v>866</v>
      </c>
      <c r="B4" s="41" t="s">
        <v>877</v>
      </c>
      <c r="C4" s="90" t="s">
        <v>894</v>
      </c>
    </row>
    <row r="5" spans="1:3" x14ac:dyDescent="0.2">
      <c r="A5" s="41" t="s">
        <v>867</v>
      </c>
      <c r="B5" s="41" t="s">
        <v>877</v>
      </c>
      <c r="C5" s="90" t="s">
        <v>882</v>
      </c>
    </row>
    <row r="6" spans="1:3" x14ac:dyDescent="0.2">
      <c r="A6" s="41" t="s">
        <v>868</v>
      </c>
      <c r="B6" s="41" t="s">
        <v>877</v>
      </c>
      <c r="C6" s="90" t="s">
        <v>881</v>
      </c>
    </row>
    <row r="7" spans="1:3" x14ac:dyDescent="0.2">
      <c r="A7" s="41" t="s">
        <v>869</v>
      </c>
      <c r="B7" s="41" t="s">
        <v>877</v>
      </c>
      <c r="C7" s="90" t="s">
        <v>895</v>
      </c>
    </row>
    <row r="8" spans="1:3" x14ac:dyDescent="0.2">
      <c r="A8" s="41" t="s">
        <v>870</v>
      </c>
      <c r="B8" s="41" t="s">
        <v>877</v>
      </c>
      <c r="C8" s="90" t="s">
        <v>896</v>
      </c>
    </row>
    <row r="9" spans="1:3" x14ac:dyDescent="0.2">
      <c r="A9" s="41" t="s">
        <v>633</v>
      </c>
      <c r="B9" s="41" t="s">
        <v>877</v>
      </c>
      <c r="C9" s="90" t="s">
        <v>897</v>
      </c>
    </row>
    <row r="10" spans="1:3" x14ac:dyDescent="0.2">
      <c r="A10" s="41" t="s">
        <v>667</v>
      </c>
      <c r="B10" s="41" t="s">
        <v>877</v>
      </c>
      <c r="C10" s="90" t="s">
        <v>898</v>
      </c>
    </row>
    <row r="11" spans="1:3" x14ac:dyDescent="0.2">
      <c r="A11" s="41" t="s">
        <v>871</v>
      </c>
      <c r="B11" s="41" t="s">
        <v>877</v>
      </c>
      <c r="C11" s="90" t="s">
        <v>899</v>
      </c>
    </row>
    <row r="12" spans="1:3" x14ac:dyDescent="0.2">
      <c r="A12" s="41" t="s">
        <v>872</v>
      </c>
      <c r="B12" s="41" t="s">
        <v>877</v>
      </c>
      <c r="C12" s="90" t="s">
        <v>900</v>
      </c>
    </row>
    <row r="13" spans="1:3" x14ac:dyDescent="0.2">
      <c r="A13" s="41" t="s">
        <v>652</v>
      </c>
      <c r="B13" s="41" t="s">
        <v>877</v>
      </c>
      <c r="C13" s="90" t="s">
        <v>901</v>
      </c>
    </row>
    <row r="14" spans="1:3" x14ac:dyDescent="0.2">
      <c r="A14" s="41" t="s">
        <v>655</v>
      </c>
      <c r="B14" s="41" t="s">
        <v>877</v>
      </c>
      <c r="C14" s="90" t="s">
        <v>902</v>
      </c>
    </row>
    <row r="15" spans="1:3" x14ac:dyDescent="0.2">
      <c r="A15" s="41" t="s">
        <v>873</v>
      </c>
      <c r="B15" s="41" t="s">
        <v>877</v>
      </c>
      <c r="C15" s="90" t="s">
        <v>903</v>
      </c>
    </row>
    <row r="16" spans="1:3" x14ac:dyDescent="0.2">
      <c r="A16" s="41" t="s">
        <v>658</v>
      </c>
      <c r="B16" s="41" t="s">
        <v>877</v>
      </c>
      <c r="C16" s="90" t="s">
        <v>904</v>
      </c>
    </row>
    <row r="17" spans="1:3" x14ac:dyDescent="0.2">
      <c r="A17" s="41" t="s">
        <v>874</v>
      </c>
      <c r="B17" s="41" t="s">
        <v>877</v>
      </c>
      <c r="C17" s="90" t="s">
        <v>905</v>
      </c>
    </row>
    <row r="18" spans="1:3" x14ac:dyDescent="0.2">
      <c r="A18" s="41" t="s">
        <v>875</v>
      </c>
      <c r="B18" s="41" t="s">
        <v>877</v>
      </c>
      <c r="C18" s="90" t="s">
        <v>906</v>
      </c>
    </row>
    <row r="19" spans="1:3" x14ac:dyDescent="0.2">
      <c r="A19" s="41" t="s">
        <v>876</v>
      </c>
      <c r="B19" s="41" t="s">
        <v>877</v>
      </c>
      <c r="C19" s="90" t="s">
        <v>907</v>
      </c>
    </row>
    <row r="20" spans="1:3" x14ac:dyDescent="0.2">
      <c r="A20" s="41" t="s">
        <v>883</v>
      </c>
      <c r="B20" s="41" t="s">
        <v>884</v>
      </c>
      <c r="C20" s="90" t="s">
        <v>887</v>
      </c>
    </row>
    <row r="21" spans="1:3" x14ac:dyDescent="0.2">
      <c r="A21" s="41" t="s">
        <v>883</v>
      </c>
      <c r="B21" s="41" t="s">
        <v>885</v>
      </c>
      <c r="C21" s="90" t="s">
        <v>888</v>
      </c>
    </row>
    <row r="22" spans="1:3" x14ac:dyDescent="0.2">
      <c r="A22" s="41" t="s">
        <v>883</v>
      </c>
      <c r="B22" s="41" t="s">
        <v>886</v>
      </c>
      <c r="C22" s="90" t="s">
        <v>889</v>
      </c>
    </row>
    <row r="23" spans="1:3" x14ac:dyDescent="0.2">
      <c r="A23" s="41" t="s">
        <v>883</v>
      </c>
      <c r="B23" s="41" t="s">
        <v>800</v>
      </c>
      <c r="C23" s="90" t="s">
        <v>890</v>
      </c>
    </row>
    <row r="24" spans="1:3" x14ac:dyDescent="0.2">
      <c r="A24" s="41" t="s">
        <v>883</v>
      </c>
      <c r="B24" s="41" t="s">
        <v>880</v>
      </c>
      <c r="C24" s="90" t="s">
        <v>908</v>
      </c>
    </row>
    <row r="25" spans="1:3" x14ac:dyDescent="0.2">
      <c r="A25" s="41" t="s">
        <v>623</v>
      </c>
      <c r="B25" s="41" t="s">
        <v>877</v>
      </c>
      <c r="C25" s="90" t="s">
        <v>909</v>
      </c>
    </row>
    <row r="26" spans="1:3" x14ac:dyDescent="0.2">
      <c r="A26" s="41" t="s">
        <v>625</v>
      </c>
      <c r="B26" s="41" t="s">
        <v>877</v>
      </c>
      <c r="C26" s="90" t="s">
        <v>910</v>
      </c>
    </row>
    <row r="28" spans="1:3" x14ac:dyDescent="0.2">
      <c r="B28" s="41" t="s">
        <v>884</v>
      </c>
      <c r="C28" s="90" t="s">
        <v>911</v>
      </c>
    </row>
    <row r="29" spans="1:3" x14ac:dyDescent="0.2">
      <c r="B29" s="41" t="s">
        <v>800</v>
      </c>
      <c r="C29" s="90" t="s">
        <v>912</v>
      </c>
    </row>
    <row r="30" spans="1:3" x14ac:dyDescent="0.2">
      <c r="B30" s="41" t="s">
        <v>885</v>
      </c>
      <c r="C30" s="90" t="s">
        <v>913</v>
      </c>
    </row>
    <row r="31" spans="1:3" x14ac:dyDescent="0.2">
      <c r="B31" s="41" t="s">
        <v>886</v>
      </c>
      <c r="C31" s="90" t="s">
        <v>914</v>
      </c>
    </row>
    <row r="32" spans="1:3" x14ac:dyDescent="0.2">
      <c r="B32" s="41" t="s">
        <v>915</v>
      </c>
      <c r="C32" s="90" t="s">
        <v>916</v>
      </c>
    </row>
    <row r="33" spans="2:3" x14ac:dyDescent="0.2">
      <c r="B33" s="41" t="s">
        <v>880</v>
      </c>
      <c r="C33" s="90" t="s">
        <v>917</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09E05-5FDB-4A9B-B0C7-62D2D3F9045A}">
  <dimension ref="A1:I115"/>
  <sheetViews>
    <sheetView workbookViewId="0">
      <selection activeCell="F11" sqref="F11"/>
    </sheetView>
  </sheetViews>
  <sheetFormatPr baseColWidth="10" defaultRowHeight="12.75" x14ac:dyDescent="0.2"/>
  <cols>
    <col min="1" max="1" width="17.140625" style="205" bestFit="1" customWidth="1"/>
    <col min="2" max="2" width="11.42578125" style="205"/>
    <col min="3" max="3" width="6.7109375" style="205" bestFit="1" customWidth="1"/>
    <col min="4" max="4" width="11.42578125" style="205"/>
    <col min="5" max="5" width="14.28515625" style="205" bestFit="1" customWidth="1"/>
    <col min="6" max="6" width="16.85546875" style="205" bestFit="1" customWidth="1"/>
    <col min="7" max="7" width="29.5703125" style="205" bestFit="1" customWidth="1"/>
    <col min="8" max="8" width="15.7109375" style="205" bestFit="1" customWidth="1"/>
    <col min="9" max="9" width="9" style="205" bestFit="1" customWidth="1"/>
    <col min="10" max="16384" width="11.42578125" style="310"/>
  </cols>
  <sheetData>
    <row r="1" spans="1:9" ht="13.5" thickBot="1" x14ac:dyDescent="0.25"/>
    <row r="2" spans="1:9" ht="13.5" thickBot="1" x14ac:dyDescent="0.25">
      <c r="A2" s="479" t="s">
        <v>428</v>
      </c>
      <c r="B2" s="479"/>
      <c r="C2" s="479"/>
      <c r="E2" s="311" t="s">
        <v>429</v>
      </c>
      <c r="F2" s="311" t="s">
        <v>430</v>
      </c>
      <c r="G2" s="311" t="s">
        <v>431</v>
      </c>
      <c r="H2" s="311" t="s">
        <v>432</v>
      </c>
      <c r="I2" s="311" t="s">
        <v>433</v>
      </c>
    </row>
    <row r="3" spans="1:9" ht="13.5" thickBot="1" x14ac:dyDescent="0.25">
      <c r="E3" s="312"/>
      <c r="F3" s="313"/>
      <c r="G3" s="312"/>
      <c r="H3" s="312"/>
      <c r="I3" s="303"/>
    </row>
    <row r="4" spans="1:9" x14ac:dyDescent="0.2">
      <c r="A4" s="314" t="s">
        <v>434</v>
      </c>
      <c r="B4" s="314"/>
      <c r="C4" s="315">
        <f>'Calcul Qte-SILK'!E19/3</f>
        <v>0</v>
      </c>
      <c r="E4" s="301" t="s">
        <v>36</v>
      </c>
      <c r="F4" s="302">
        <v>44.12</v>
      </c>
      <c r="G4" s="303" t="s">
        <v>188</v>
      </c>
      <c r="H4" s="316">
        <f>'DonnesP-Sajade'!E186</f>
        <v>8.8875000000000011</v>
      </c>
      <c r="I4" s="303">
        <v>1</v>
      </c>
    </row>
    <row r="5" spans="1:9" x14ac:dyDescent="0.2">
      <c r="A5" s="314" t="s">
        <v>435</v>
      </c>
      <c r="C5" s="315" t="str">
        <f>IF('Calcul Qte-SILK'!E21&lt;&gt;"",VLOOKUP('Calcul Qte-SILK'!E21,CodeLTP,2,FALSE),"")</f>
        <v/>
      </c>
      <c r="E5" s="301" t="s">
        <v>437</v>
      </c>
      <c r="F5" s="302">
        <v>49.14</v>
      </c>
      <c r="G5" s="301" t="s">
        <v>190</v>
      </c>
      <c r="H5" s="317">
        <f t="shared" ref="H5:H36" si="0">$H$4</f>
        <v>8.8875000000000011</v>
      </c>
      <c r="I5" s="301">
        <v>2</v>
      </c>
    </row>
    <row r="6" spans="1:9" x14ac:dyDescent="0.2">
      <c r="A6" s="314" t="s">
        <v>436</v>
      </c>
      <c r="C6" s="205">
        <f>'Calcul Qte-SILK'!N19*'Calcul Qte-SILK'!E25</f>
        <v>0</v>
      </c>
      <c r="E6" s="301" t="s">
        <v>73</v>
      </c>
      <c r="F6" s="302">
        <v>67.61</v>
      </c>
      <c r="G6" s="301" t="s">
        <v>192</v>
      </c>
      <c r="H6" s="317">
        <f t="shared" si="0"/>
        <v>8.8875000000000011</v>
      </c>
      <c r="I6" s="301">
        <v>3</v>
      </c>
    </row>
    <row r="7" spans="1:9" ht="13.5" thickBot="1" x14ac:dyDescent="0.25">
      <c r="A7" s="314" t="s">
        <v>438</v>
      </c>
      <c r="C7" s="315">
        <f>C6/250</f>
        <v>0</v>
      </c>
      <c r="E7" s="304" t="s">
        <v>969</v>
      </c>
      <c r="F7" s="462">
        <v>67.069999999999993</v>
      </c>
      <c r="G7" s="301" t="s">
        <v>194</v>
      </c>
      <c r="H7" s="317">
        <f t="shared" si="0"/>
        <v>8.8875000000000011</v>
      </c>
      <c r="I7" s="301">
        <v>4</v>
      </c>
    </row>
    <row r="8" spans="1:9" x14ac:dyDescent="0.2">
      <c r="A8" s="314" t="s">
        <v>441</v>
      </c>
      <c r="C8" s="205">
        <f>'Calcul Qte-SILK'!N25*250</f>
        <v>0</v>
      </c>
      <c r="G8" s="301" t="s">
        <v>197</v>
      </c>
      <c r="H8" s="317">
        <f t="shared" si="0"/>
        <v>8.8875000000000011</v>
      </c>
      <c r="I8" s="301">
        <v>5</v>
      </c>
    </row>
    <row r="9" spans="1:9" ht="13.5" thickBot="1" x14ac:dyDescent="0.25">
      <c r="A9" s="314" t="s">
        <v>442</v>
      </c>
      <c r="C9" s="205">
        <f>C6-C8</f>
        <v>0</v>
      </c>
      <c r="G9" s="301" t="s">
        <v>201</v>
      </c>
      <c r="H9" s="317">
        <f t="shared" si="0"/>
        <v>8.8875000000000011</v>
      </c>
      <c r="I9" s="301">
        <v>6</v>
      </c>
    </row>
    <row r="10" spans="1:9" ht="13.5" thickBot="1" x14ac:dyDescent="0.25">
      <c r="A10" s="314" t="s">
        <v>445</v>
      </c>
      <c r="C10" s="315">
        <f>C9/50</f>
        <v>0</v>
      </c>
      <c r="E10" s="477" t="s">
        <v>545</v>
      </c>
      <c r="F10" s="478"/>
      <c r="G10" s="301" t="s">
        <v>205</v>
      </c>
      <c r="H10" s="317">
        <f t="shared" si="0"/>
        <v>8.8875000000000011</v>
      </c>
      <c r="I10" s="301">
        <v>7</v>
      </c>
    </row>
    <row r="11" spans="1:9" x14ac:dyDescent="0.2">
      <c r="E11" s="313">
        <v>1</v>
      </c>
      <c r="F11" s="318">
        <v>2</v>
      </c>
      <c r="G11" s="301" t="s">
        <v>209</v>
      </c>
      <c r="H11" s="317">
        <f t="shared" si="0"/>
        <v>8.8875000000000011</v>
      </c>
      <c r="I11" s="301">
        <v>8</v>
      </c>
    </row>
    <row r="12" spans="1:9" x14ac:dyDescent="0.2">
      <c r="E12" s="305" t="s">
        <v>36</v>
      </c>
      <c r="F12" s="306">
        <f>F4</f>
        <v>44.12</v>
      </c>
      <c r="G12" s="301" t="s">
        <v>212</v>
      </c>
      <c r="H12" s="317">
        <f t="shared" si="0"/>
        <v>8.8875000000000011</v>
      </c>
      <c r="I12" s="301">
        <v>9</v>
      </c>
    </row>
    <row r="13" spans="1:9" x14ac:dyDescent="0.2">
      <c r="E13" s="305" t="s">
        <v>437</v>
      </c>
      <c r="F13" s="306">
        <f>F5</f>
        <v>49.14</v>
      </c>
      <c r="G13" s="301" t="s">
        <v>214</v>
      </c>
      <c r="H13" s="317">
        <f t="shared" si="0"/>
        <v>8.8875000000000011</v>
      </c>
      <c r="I13" s="301">
        <v>10</v>
      </c>
    </row>
    <row r="14" spans="1:9" x14ac:dyDescent="0.2">
      <c r="E14" s="305" t="s">
        <v>73</v>
      </c>
      <c r="F14" s="306">
        <f>F6</f>
        <v>67.61</v>
      </c>
      <c r="G14" s="301" t="s">
        <v>216</v>
      </c>
      <c r="H14" s="317">
        <f t="shared" si="0"/>
        <v>8.8875000000000011</v>
      </c>
      <c r="I14" s="301">
        <v>11</v>
      </c>
    </row>
    <row r="15" spans="1:9" ht="13.5" thickBot="1" x14ac:dyDescent="0.25">
      <c r="E15" s="307" t="s">
        <v>969</v>
      </c>
      <c r="F15" s="308">
        <f>F7</f>
        <v>67.069999999999993</v>
      </c>
      <c r="G15" s="301" t="s">
        <v>219</v>
      </c>
      <c r="H15" s="317">
        <f t="shared" si="0"/>
        <v>8.8875000000000011</v>
      </c>
      <c r="I15" s="301">
        <v>12</v>
      </c>
    </row>
    <row r="16" spans="1:9" x14ac:dyDescent="0.2">
      <c r="G16" s="301" t="s">
        <v>221</v>
      </c>
      <c r="H16" s="317">
        <f t="shared" si="0"/>
        <v>8.8875000000000011</v>
      </c>
      <c r="I16" s="301">
        <v>13</v>
      </c>
    </row>
    <row r="17" spans="5:9" x14ac:dyDescent="0.2">
      <c r="G17" s="301" t="s">
        <v>223</v>
      </c>
      <c r="H17" s="317">
        <f t="shared" si="0"/>
        <v>8.8875000000000011</v>
      </c>
      <c r="I17" s="301">
        <v>14</v>
      </c>
    </row>
    <row r="18" spans="5:9" x14ac:dyDescent="0.2">
      <c r="G18" s="301" t="s">
        <v>225</v>
      </c>
      <c r="H18" s="317">
        <f t="shared" si="0"/>
        <v>8.8875000000000011</v>
      </c>
      <c r="I18" s="301">
        <v>15</v>
      </c>
    </row>
    <row r="19" spans="5:9" x14ac:dyDescent="0.2">
      <c r="G19" s="301" t="s">
        <v>228</v>
      </c>
      <c r="H19" s="317">
        <f t="shared" si="0"/>
        <v>8.8875000000000011</v>
      </c>
      <c r="I19" s="301">
        <v>16</v>
      </c>
    </row>
    <row r="20" spans="5:9" x14ac:dyDescent="0.2">
      <c r="G20" s="301" t="s">
        <v>230</v>
      </c>
      <c r="H20" s="317">
        <f t="shared" si="0"/>
        <v>8.8875000000000011</v>
      </c>
      <c r="I20" s="301">
        <v>17</v>
      </c>
    </row>
    <row r="21" spans="5:9" x14ac:dyDescent="0.2">
      <c r="G21" s="301" t="s">
        <v>232</v>
      </c>
      <c r="H21" s="317">
        <f t="shared" si="0"/>
        <v>8.8875000000000011</v>
      </c>
      <c r="I21" s="301">
        <v>18</v>
      </c>
    </row>
    <row r="22" spans="5:9" x14ac:dyDescent="0.2">
      <c r="G22" s="301" t="s">
        <v>234</v>
      </c>
      <c r="H22" s="317">
        <f t="shared" si="0"/>
        <v>8.8875000000000011</v>
      </c>
      <c r="I22" s="301">
        <v>19</v>
      </c>
    </row>
    <row r="23" spans="5:9" x14ac:dyDescent="0.2">
      <c r="G23" s="301" t="s">
        <v>812</v>
      </c>
      <c r="H23" s="317">
        <f t="shared" si="0"/>
        <v>8.8875000000000011</v>
      </c>
      <c r="I23" s="301">
        <v>20</v>
      </c>
    </row>
    <row r="24" spans="5:9" ht="13.5" thickBot="1" x14ac:dyDescent="0.25">
      <c r="G24" s="301" t="s">
        <v>237</v>
      </c>
      <c r="H24" s="317">
        <f t="shared" si="0"/>
        <v>8.8875000000000011</v>
      </c>
      <c r="I24" s="301">
        <v>21</v>
      </c>
    </row>
    <row r="25" spans="5:9" ht="13.5" thickBot="1" x14ac:dyDescent="0.25">
      <c r="E25" s="477" t="s">
        <v>546</v>
      </c>
      <c r="F25" s="478"/>
      <c r="G25" s="301" t="s">
        <v>814</v>
      </c>
      <c r="H25" s="317">
        <f t="shared" si="0"/>
        <v>8.8875000000000011</v>
      </c>
      <c r="I25" s="301">
        <v>22</v>
      </c>
    </row>
    <row r="26" spans="5:9" x14ac:dyDescent="0.2">
      <c r="E26" s="319">
        <v>1</v>
      </c>
      <c r="F26" s="320">
        <v>2</v>
      </c>
      <c r="G26" s="301" t="s">
        <v>239</v>
      </c>
      <c r="H26" s="317">
        <f t="shared" si="0"/>
        <v>8.8875000000000011</v>
      </c>
      <c r="I26" s="301">
        <v>23</v>
      </c>
    </row>
    <row r="27" spans="5:9" x14ac:dyDescent="0.2">
      <c r="E27" s="305" t="s">
        <v>36</v>
      </c>
      <c r="F27" s="309">
        <v>4.5</v>
      </c>
      <c r="G27" s="301" t="s">
        <v>241</v>
      </c>
      <c r="H27" s="317">
        <f t="shared" si="0"/>
        <v>8.8875000000000011</v>
      </c>
      <c r="I27" s="301">
        <v>24</v>
      </c>
    </row>
    <row r="28" spans="5:9" x14ac:dyDescent="0.2">
      <c r="E28" s="305" t="s">
        <v>437</v>
      </c>
      <c r="F28" s="309">
        <v>6.8</v>
      </c>
      <c r="G28" s="301" t="s">
        <v>243</v>
      </c>
      <c r="H28" s="317">
        <f t="shared" si="0"/>
        <v>8.8875000000000011</v>
      </c>
      <c r="I28" s="301">
        <v>25</v>
      </c>
    </row>
    <row r="29" spans="5:9" x14ac:dyDescent="0.2">
      <c r="E29" s="305" t="s">
        <v>73</v>
      </c>
      <c r="F29" s="309">
        <v>7</v>
      </c>
      <c r="G29" s="301" t="s">
        <v>245</v>
      </c>
      <c r="H29" s="317">
        <f t="shared" si="0"/>
        <v>8.8875000000000011</v>
      </c>
      <c r="I29" s="301">
        <v>26</v>
      </c>
    </row>
    <row r="30" spans="5:9" ht="13.5" thickBot="1" x14ac:dyDescent="0.25">
      <c r="E30" s="307" t="s">
        <v>969</v>
      </c>
      <c r="F30" s="308">
        <v>7</v>
      </c>
      <c r="G30" s="301" t="s">
        <v>247</v>
      </c>
      <c r="H30" s="317">
        <f t="shared" si="0"/>
        <v>8.8875000000000011</v>
      </c>
      <c r="I30" s="301">
        <v>27</v>
      </c>
    </row>
    <row r="31" spans="5:9" x14ac:dyDescent="0.2">
      <c r="G31" s="301" t="s">
        <v>249</v>
      </c>
      <c r="H31" s="317">
        <f t="shared" si="0"/>
        <v>8.8875000000000011</v>
      </c>
      <c r="I31" s="301">
        <v>28</v>
      </c>
    </row>
    <row r="32" spans="5:9" x14ac:dyDescent="0.2">
      <c r="G32" s="301" t="s">
        <v>251</v>
      </c>
      <c r="H32" s="317">
        <f t="shared" si="0"/>
        <v>8.8875000000000011</v>
      </c>
      <c r="I32" s="301">
        <v>29</v>
      </c>
    </row>
    <row r="33" spans="7:9" x14ac:dyDescent="0.2">
      <c r="G33" s="301" t="s">
        <v>253</v>
      </c>
      <c r="H33" s="317">
        <f t="shared" si="0"/>
        <v>8.8875000000000011</v>
      </c>
      <c r="I33" s="301">
        <v>30</v>
      </c>
    </row>
    <row r="34" spans="7:9" x14ac:dyDescent="0.2">
      <c r="G34" s="301" t="s">
        <v>255</v>
      </c>
      <c r="H34" s="317">
        <f t="shared" si="0"/>
        <v>8.8875000000000011</v>
      </c>
      <c r="I34" s="301">
        <v>31</v>
      </c>
    </row>
    <row r="35" spans="7:9" x14ac:dyDescent="0.2">
      <c r="G35" s="301" t="s">
        <v>257</v>
      </c>
      <c r="H35" s="317">
        <f t="shared" si="0"/>
        <v>8.8875000000000011</v>
      </c>
      <c r="I35" s="301">
        <v>32</v>
      </c>
    </row>
    <row r="36" spans="7:9" x14ac:dyDescent="0.2">
      <c r="G36" s="301" t="s">
        <v>259</v>
      </c>
      <c r="H36" s="317">
        <f t="shared" si="0"/>
        <v>8.8875000000000011</v>
      </c>
      <c r="I36" s="301">
        <v>33</v>
      </c>
    </row>
    <row r="37" spans="7:9" x14ac:dyDescent="0.2">
      <c r="G37" s="301" t="s">
        <v>261</v>
      </c>
      <c r="H37" s="317">
        <f t="shared" ref="H37:H68" si="1">$H$4</f>
        <v>8.8875000000000011</v>
      </c>
      <c r="I37" s="301">
        <v>34</v>
      </c>
    </row>
    <row r="38" spans="7:9" x14ac:dyDescent="0.2">
      <c r="G38" s="301" t="s">
        <v>263</v>
      </c>
      <c r="H38" s="317">
        <f t="shared" si="1"/>
        <v>8.8875000000000011</v>
      </c>
      <c r="I38" s="301">
        <v>35</v>
      </c>
    </row>
    <row r="39" spans="7:9" x14ac:dyDescent="0.2">
      <c r="G39" s="301" t="s">
        <v>265</v>
      </c>
      <c r="H39" s="317">
        <f t="shared" si="1"/>
        <v>8.8875000000000011</v>
      </c>
      <c r="I39" s="301">
        <v>36</v>
      </c>
    </row>
    <row r="40" spans="7:9" x14ac:dyDescent="0.2">
      <c r="G40" s="301" t="s">
        <v>267</v>
      </c>
      <c r="H40" s="317">
        <f t="shared" si="1"/>
        <v>8.8875000000000011</v>
      </c>
      <c r="I40" s="301">
        <v>37</v>
      </c>
    </row>
    <row r="41" spans="7:9" x14ac:dyDescent="0.2">
      <c r="G41" s="301" t="s">
        <v>269</v>
      </c>
      <c r="H41" s="317">
        <f t="shared" si="1"/>
        <v>8.8875000000000011</v>
      </c>
      <c r="I41" s="301">
        <v>38</v>
      </c>
    </row>
    <row r="42" spans="7:9" x14ac:dyDescent="0.2">
      <c r="G42" s="301" t="s">
        <v>816</v>
      </c>
      <c r="H42" s="317">
        <f t="shared" si="1"/>
        <v>8.8875000000000011</v>
      </c>
      <c r="I42" s="301">
        <v>39</v>
      </c>
    </row>
    <row r="43" spans="7:9" x14ac:dyDescent="0.2">
      <c r="G43" s="301" t="s">
        <v>472</v>
      </c>
      <c r="H43" s="317">
        <f t="shared" si="1"/>
        <v>8.8875000000000011</v>
      </c>
      <c r="I43" s="301">
        <v>40</v>
      </c>
    </row>
    <row r="44" spans="7:9" x14ac:dyDescent="0.2">
      <c r="G44" s="301" t="s">
        <v>473</v>
      </c>
      <c r="H44" s="317">
        <f t="shared" si="1"/>
        <v>8.8875000000000011</v>
      </c>
      <c r="I44" s="301">
        <v>41</v>
      </c>
    </row>
    <row r="45" spans="7:9" x14ac:dyDescent="0.2">
      <c r="G45" s="301" t="s">
        <v>474</v>
      </c>
      <c r="H45" s="317">
        <f t="shared" si="1"/>
        <v>8.8875000000000011</v>
      </c>
      <c r="I45" s="301">
        <v>42</v>
      </c>
    </row>
    <row r="46" spans="7:9" x14ac:dyDescent="0.2">
      <c r="G46" s="301" t="s">
        <v>475</v>
      </c>
      <c r="H46" s="317">
        <f t="shared" si="1"/>
        <v>8.8875000000000011</v>
      </c>
      <c r="I46" s="301">
        <v>43</v>
      </c>
    </row>
    <row r="47" spans="7:9" x14ac:dyDescent="0.2">
      <c r="G47" s="301" t="s">
        <v>476</v>
      </c>
      <c r="H47" s="317">
        <f t="shared" si="1"/>
        <v>8.8875000000000011</v>
      </c>
      <c r="I47" s="301">
        <v>44</v>
      </c>
    </row>
    <row r="48" spans="7:9" x14ac:dyDescent="0.2">
      <c r="G48" s="301" t="s">
        <v>477</v>
      </c>
      <c r="H48" s="317">
        <f t="shared" si="1"/>
        <v>8.8875000000000011</v>
      </c>
      <c r="I48" s="301">
        <v>45</v>
      </c>
    </row>
    <row r="49" spans="7:9" x14ac:dyDescent="0.2">
      <c r="G49" s="301" t="s">
        <v>478</v>
      </c>
      <c r="H49" s="317">
        <f t="shared" si="1"/>
        <v>8.8875000000000011</v>
      </c>
      <c r="I49" s="301">
        <v>46</v>
      </c>
    </row>
    <row r="50" spans="7:9" x14ac:dyDescent="0.2">
      <c r="G50" s="301" t="s">
        <v>479</v>
      </c>
      <c r="H50" s="317">
        <f t="shared" si="1"/>
        <v>8.8875000000000011</v>
      </c>
      <c r="I50" s="301">
        <v>47</v>
      </c>
    </row>
    <row r="51" spans="7:9" x14ac:dyDescent="0.2">
      <c r="G51" s="301" t="s">
        <v>480</v>
      </c>
      <c r="H51" s="317">
        <f t="shared" si="1"/>
        <v>8.8875000000000011</v>
      </c>
      <c r="I51" s="301">
        <v>48</v>
      </c>
    </row>
    <row r="52" spans="7:9" x14ac:dyDescent="0.2">
      <c r="G52" s="301" t="s">
        <v>481</v>
      </c>
      <c r="H52" s="317">
        <f t="shared" si="1"/>
        <v>8.8875000000000011</v>
      </c>
      <c r="I52" s="301">
        <v>49</v>
      </c>
    </row>
    <row r="53" spans="7:9" x14ac:dyDescent="0.2">
      <c r="G53" s="301" t="s">
        <v>482</v>
      </c>
      <c r="H53" s="317">
        <f t="shared" si="1"/>
        <v>8.8875000000000011</v>
      </c>
      <c r="I53" s="301">
        <v>50</v>
      </c>
    </row>
    <row r="54" spans="7:9" x14ac:dyDescent="0.2">
      <c r="G54" s="301" t="s">
        <v>483</v>
      </c>
      <c r="H54" s="317">
        <f t="shared" si="1"/>
        <v>8.8875000000000011</v>
      </c>
      <c r="I54" s="301">
        <v>51</v>
      </c>
    </row>
    <row r="55" spans="7:9" x14ac:dyDescent="0.2">
      <c r="G55" s="301" t="s">
        <v>484</v>
      </c>
      <c r="H55" s="317">
        <f t="shared" si="1"/>
        <v>8.8875000000000011</v>
      </c>
      <c r="I55" s="301">
        <v>52</v>
      </c>
    </row>
    <row r="56" spans="7:9" x14ac:dyDescent="0.2">
      <c r="G56" s="301" t="s">
        <v>485</v>
      </c>
      <c r="H56" s="317">
        <f t="shared" si="1"/>
        <v>8.8875000000000011</v>
      </c>
      <c r="I56" s="301">
        <v>53</v>
      </c>
    </row>
    <row r="57" spans="7:9" x14ac:dyDescent="0.2">
      <c r="G57" s="301" t="s">
        <v>486</v>
      </c>
      <c r="H57" s="317">
        <f t="shared" si="1"/>
        <v>8.8875000000000011</v>
      </c>
      <c r="I57" s="301">
        <v>54</v>
      </c>
    </row>
    <row r="58" spans="7:9" x14ac:dyDescent="0.2">
      <c r="G58" s="301" t="s">
        <v>487</v>
      </c>
      <c r="H58" s="317">
        <f t="shared" si="1"/>
        <v>8.8875000000000011</v>
      </c>
      <c r="I58" s="301">
        <v>55</v>
      </c>
    </row>
    <row r="59" spans="7:9" x14ac:dyDescent="0.2">
      <c r="G59" s="301" t="s">
        <v>488</v>
      </c>
      <c r="H59" s="317">
        <f t="shared" si="1"/>
        <v>8.8875000000000011</v>
      </c>
      <c r="I59" s="301">
        <v>56</v>
      </c>
    </row>
    <row r="60" spans="7:9" x14ac:dyDescent="0.2">
      <c r="G60" s="301" t="s">
        <v>489</v>
      </c>
      <c r="H60" s="317">
        <f t="shared" si="1"/>
        <v>8.8875000000000011</v>
      </c>
      <c r="I60" s="301">
        <v>57</v>
      </c>
    </row>
    <row r="61" spans="7:9" x14ac:dyDescent="0.2">
      <c r="G61" s="301" t="s">
        <v>490</v>
      </c>
      <c r="H61" s="317">
        <f t="shared" si="1"/>
        <v>8.8875000000000011</v>
      </c>
      <c r="I61" s="301">
        <v>58</v>
      </c>
    </row>
    <row r="62" spans="7:9" x14ac:dyDescent="0.2">
      <c r="G62" s="301" t="s">
        <v>471</v>
      </c>
      <c r="H62" s="317">
        <f t="shared" si="1"/>
        <v>8.8875000000000011</v>
      </c>
      <c r="I62" s="301">
        <v>59</v>
      </c>
    </row>
    <row r="63" spans="7:9" x14ac:dyDescent="0.2">
      <c r="G63" s="301" t="s">
        <v>491</v>
      </c>
      <c r="H63" s="317">
        <f t="shared" si="1"/>
        <v>8.8875000000000011</v>
      </c>
      <c r="I63" s="301">
        <v>60</v>
      </c>
    </row>
    <row r="64" spans="7:9" x14ac:dyDescent="0.2">
      <c r="G64" s="301" t="s">
        <v>492</v>
      </c>
      <c r="H64" s="317">
        <f t="shared" si="1"/>
        <v>8.8875000000000011</v>
      </c>
      <c r="I64" s="301">
        <v>61</v>
      </c>
    </row>
    <row r="65" spans="7:9" x14ac:dyDescent="0.2">
      <c r="G65" s="301" t="s">
        <v>493</v>
      </c>
      <c r="H65" s="317">
        <f t="shared" si="1"/>
        <v>8.8875000000000011</v>
      </c>
      <c r="I65" s="301">
        <v>62</v>
      </c>
    </row>
    <row r="66" spans="7:9" x14ac:dyDescent="0.2">
      <c r="G66" s="301" t="s">
        <v>494</v>
      </c>
      <c r="H66" s="317">
        <f t="shared" si="1"/>
        <v>8.8875000000000011</v>
      </c>
      <c r="I66" s="301">
        <v>63</v>
      </c>
    </row>
    <row r="67" spans="7:9" x14ac:dyDescent="0.2">
      <c r="G67" s="301" t="s">
        <v>495</v>
      </c>
      <c r="H67" s="317">
        <f t="shared" si="1"/>
        <v>8.8875000000000011</v>
      </c>
      <c r="I67" s="301">
        <v>64</v>
      </c>
    </row>
    <row r="68" spans="7:9" x14ac:dyDescent="0.2">
      <c r="G68" s="301" t="s">
        <v>496</v>
      </c>
      <c r="H68" s="317">
        <f t="shared" si="1"/>
        <v>8.8875000000000011</v>
      </c>
      <c r="I68" s="301">
        <v>65</v>
      </c>
    </row>
    <row r="69" spans="7:9" x14ac:dyDescent="0.2">
      <c r="G69" s="301" t="s">
        <v>497</v>
      </c>
      <c r="H69" s="317">
        <f t="shared" ref="H69:H100" si="2">$H$4</f>
        <v>8.8875000000000011</v>
      </c>
      <c r="I69" s="301">
        <v>66</v>
      </c>
    </row>
    <row r="70" spans="7:9" x14ac:dyDescent="0.2">
      <c r="G70" s="301" t="s">
        <v>498</v>
      </c>
      <c r="H70" s="317">
        <f t="shared" si="2"/>
        <v>8.8875000000000011</v>
      </c>
      <c r="I70" s="301">
        <v>67</v>
      </c>
    </row>
    <row r="71" spans="7:9" x14ac:dyDescent="0.2">
      <c r="G71" s="301" t="s">
        <v>499</v>
      </c>
      <c r="H71" s="317">
        <f t="shared" si="2"/>
        <v>8.8875000000000011</v>
      </c>
      <c r="I71" s="301">
        <v>68</v>
      </c>
    </row>
    <row r="72" spans="7:9" x14ac:dyDescent="0.2">
      <c r="G72" s="301" t="s">
        <v>500</v>
      </c>
      <c r="H72" s="317">
        <f t="shared" si="2"/>
        <v>8.8875000000000011</v>
      </c>
      <c r="I72" s="301">
        <v>69</v>
      </c>
    </row>
    <row r="73" spans="7:9" x14ac:dyDescent="0.2">
      <c r="G73" s="301" t="s">
        <v>501</v>
      </c>
      <c r="H73" s="317">
        <f t="shared" si="2"/>
        <v>8.8875000000000011</v>
      </c>
      <c r="I73" s="301">
        <v>70</v>
      </c>
    </row>
    <row r="74" spans="7:9" x14ac:dyDescent="0.2">
      <c r="G74" s="301" t="s">
        <v>502</v>
      </c>
      <c r="H74" s="317">
        <f t="shared" si="2"/>
        <v>8.8875000000000011</v>
      </c>
      <c r="I74" s="301">
        <v>71</v>
      </c>
    </row>
    <row r="75" spans="7:9" x14ac:dyDescent="0.2">
      <c r="G75" s="301" t="s">
        <v>503</v>
      </c>
      <c r="H75" s="317">
        <f t="shared" si="2"/>
        <v>8.8875000000000011</v>
      </c>
      <c r="I75" s="301">
        <v>72</v>
      </c>
    </row>
    <row r="76" spans="7:9" x14ac:dyDescent="0.2">
      <c r="G76" s="301" t="s">
        <v>504</v>
      </c>
      <c r="H76" s="317">
        <f t="shared" si="2"/>
        <v>8.8875000000000011</v>
      </c>
      <c r="I76" s="301">
        <v>73</v>
      </c>
    </row>
    <row r="77" spans="7:9" x14ac:dyDescent="0.2">
      <c r="G77" s="301" t="s">
        <v>505</v>
      </c>
      <c r="H77" s="317">
        <f t="shared" si="2"/>
        <v>8.8875000000000011</v>
      </c>
      <c r="I77" s="301">
        <v>74</v>
      </c>
    </row>
    <row r="78" spans="7:9" x14ac:dyDescent="0.2">
      <c r="G78" s="301" t="s">
        <v>506</v>
      </c>
      <c r="H78" s="317">
        <f t="shared" si="2"/>
        <v>8.8875000000000011</v>
      </c>
      <c r="I78" s="301">
        <v>75</v>
      </c>
    </row>
    <row r="79" spans="7:9" x14ac:dyDescent="0.2">
      <c r="G79" s="301" t="s">
        <v>507</v>
      </c>
      <c r="H79" s="317">
        <f t="shared" si="2"/>
        <v>8.8875000000000011</v>
      </c>
      <c r="I79" s="301">
        <v>76</v>
      </c>
    </row>
    <row r="80" spans="7:9" x14ac:dyDescent="0.2">
      <c r="G80" s="301" t="s">
        <v>508</v>
      </c>
      <c r="H80" s="317">
        <f t="shared" si="2"/>
        <v>8.8875000000000011</v>
      </c>
      <c r="I80" s="301">
        <v>77</v>
      </c>
    </row>
    <row r="81" spans="7:9" x14ac:dyDescent="0.2">
      <c r="G81" s="301" t="s">
        <v>509</v>
      </c>
      <c r="H81" s="317">
        <f t="shared" si="2"/>
        <v>8.8875000000000011</v>
      </c>
      <c r="I81" s="301">
        <v>78</v>
      </c>
    </row>
    <row r="82" spans="7:9" x14ac:dyDescent="0.2">
      <c r="G82" s="301" t="s">
        <v>510</v>
      </c>
      <c r="H82" s="317">
        <f t="shared" si="2"/>
        <v>8.8875000000000011</v>
      </c>
      <c r="I82" s="301">
        <v>79</v>
      </c>
    </row>
    <row r="83" spans="7:9" x14ac:dyDescent="0.2">
      <c r="G83" s="301" t="s">
        <v>511</v>
      </c>
      <c r="H83" s="317">
        <f t="shared" si="2"/>
        <v>8.8875000000000011</v>
      </c>
      <c r="I83" s="301">
        <v>80</v>
      </c>
    </row>
    <row r="84" spans="7:9" x14ac:dyDescent="0.2">
      <c r="G84" s="301" t="s">
        <v>512</v>
      </c>
      <c r="H84" s="317">
        <f t="shared" si="2"/>
        <v>8.8875000000000011</v>
      </c>
      <c r="I84" s="301">
        <v>81</v>
      </c>
    </row>
    <row r="85" spans="7:9" x14ac:dyDescent="0.2">
      <c r="G85" s="301" t="s">
        <v>513</v>
      </c>
      <c r="H85" s="317">
        <f t="shared" si="2"/>
        <v>8.8875000000000011</v>
      </c>
      <c r="I85" s="301">
        <v>82</v>
      </c>
    </row>
    <row r="86" spans="7:9" x14ac:dyDescent="0.2">
      <c r="G86" s="301" t="s">
        <v>514</v>
      </c>
      <c r="H86" s="317">
        <f t="shared" si="2"/>
        <v>8.8875000000000011</v>
      </c>
      <c r="I86" s="301">
        <v>83</v>
      </c>
    </row>
    <row r="87" spans="7:9" x14ac:dyDescent="0.2">
      <c r="G87" s="301" t="s">
        <v>515</v>
      </c>
      <c r="H87" s="317">
        <f t="shared" si="2"/>
        <v>8.8875000000000011</v>
      </c>
      <c r="I87" s="301">
        <v>84</v>
      </c>
    </row>
    <row r="88" spans="7:9" x14ac:dyDescent="0.2">
      <c r="G88" s="301" t="s">
        <v>516</v>
      </c>
      <c r="H88" s="317">
        <f t="shared" si="2"/>
        <v>8.8875000000000011</v>
      </c>
      <c r="I88" s="301">
        <v>85</v>
      </c>
    </row>
    <row r="89" spans="7:9" x14ac:dyDescent="0.2">
      <c r="G89" s="301" t="s">
        <v>517</v>
      </c>
      <c r="H89" s="317">
        <f t="shared" si="2"/>
        <v>8.8875000000000011</v>
      </c>
      <c r="I89" s="301">
        <v>86</v>
      </c>
    </row>
    <row r="90" spans="7:9" x14ac:dyDescent="0.2">
      <c r="G90" s="301" t="s">
        <v>518</v>
      </c>
      <c r="H90" s="317">
        <f t="shared" si="2"/>
        <v>8.8875000000000011</v>
      </c>
      <c r="I90" s="301">
        <v>87</v>
      </c>
    </row>
    <row r="91" spans="7:9" x14ac:dyDescent="0.2">
      <c r="G91" s="301" t="s">
        <v>519</v>
      </c>
      <c r="H91" s="317">
        <f t="shared" si="2"/>
        <v>8.8875000000000011</v>
      </c>
      <c r="I91" s="301">
        <v>88</v>
      </c>
    </row>
    <row r="92" spans="7:9" x14ac:dyDescent="0.2">
      <c r="G92" s="301" t="s">
        <v>520</v>
      </c>
      <c r="H92" s="317">
        <f t="shared" si="2"/>
        <v>8.8875000000000011</v>
      </c>
      <c r="I92" s="301">
        <v>89</v>
      </c>
    </row>
    <row r="93" spans="7:9" x14ac:dyDescent="0.2">
      <c r="G93" s="301" t="s">
        <v>521</v>
      </c>
      <c r="H93" s="317">
        <f t="shared" si="2"/>
        <v>8.8875000000000011</v>
      </c>
      <c r="I93" s="301">
        <v>90</v>
      </c>
    </row>
    <row r="94" spans="7:9" x14ac:dyDescent="0.2">
      <c r="G94" s="301" t="s">
        <v>522</v>
      </c>
      <c r="H94" s="317">
        <f t="shared" si="2"/>
        <v>8.8875000000000011</v>
      </c>
      <c r="I94" s="301">
        <v>91</v>
      </c>
    </row>
    <row r="95" spans="7:9" x14ac:dyDescent="0.2">
      <c r="G95" s="301" t="s">
        <v>523</v>
      </c>
      <c r="H95" s="317">
        <f t="shared" si="2"/>
        <v>8.8875000000000011</v>
      </c>
      <c r="I95" s="301">
        <v>92</v>
      </c>
    </row>
    <row r="96" spans="7:9" x14ac:dyDescent="0.2">
      <c r="G96" s="301" t="s">
        <v>524</v>
      </c>
      <c r="H96" s="317">
        <f t="shared" si="2"/>
        <v>8.8875000000000011</v>
      </c>
      <c r="I96" s="301">
        <v>93</v>
      </c>
    </row>
    <row r="97" spans="7:9" x14ac:dyDescent="0.2">
      <c r="G97" s="301" t="s">
        <v>525</v>
      </c>
      <c r="H97" s="317">
        <f t="shared" si="2"/>
        <v>8.8875000000000011</v>
      </c>
      <c r="I97" s="301">
        <v>94</v>
      </c>
    </row>
    <row r="98" spans="7:9" x14ac:dyDescent="0.2">
      <c r="G98" s="301" t="s">
        <v>526</v>
      </c>
      <c r="H98" s="317">
        <f t="shared" si="2"/>
        <v>8.8875000000000011</v>
      </c>
      <c r="I98" s="301">
        <v>95</v>
      </c>
    </row>
    <row r="99" spans="7:9" x14ac:dyDescent="0.2">
      <c r="G99" s="301" t="s">
        <v>527</v>
      </c>
      <c r="H99" s="317">
        <f t="shared" si="2"/>
        <v>8.8875000000000011</v>
      </c>
      <c r="I99" s="301">
        <v>96</v>
      </c>
    </row>
    <row r="100" spans="7:9" x14ac:dyDescent="0.2">
      <c r="G100" s="301" t="s">
        <v>528</v>
      </c>
      <c r="H100" s="317">
        <f t="shared" si="2"/>
        <v>8.8875000000000011</v>
      </c>
      <c r="I100" s="301">
        <v>97</v>
      </c>
    </row>
    <row r="101" spans="7:9" x14ac:dyDescent="0.2">
      <c r="G101" s="301" t="s">
        <v>529</v>
      </c>
      <c r="H101" s="317">
        <f t="shared" ref="H101:H114" si="3">$H$4</f>
        <v>8.8875000000000011</v>
      </c>
      <c r="I101" s="301">
        <v>98</v>
      </c>
    </row>
    <row r="102" spans="7:9" x14ac:dyDescent="0.2">
      <c r="G102" s="301" t="s">
        <v>530</v>
      </c>
      <c r="H102" s="317">
        <f t="shared" si="3"/>
        <v>8.8875000000000011</v>
      </c>
      <c r="I102" s="301">
        <v>99</v>
      </c>
    </row>
    <row r="103" spans="7:9" x14ac:dyDescent="0.2">
      <c r="G103" s="301" t="s">
        <v>531</v>
      </c>
      <c r="H103" s="317">
        <f t="shared" si="3"/>
        <v>8.8875000000000011</v>
      </c>
      <c r="I103" s="301">
        <v>100</v>
      </c>
    </row>
    <row r="104" spans="7:9" x14ac:dyDescent="0.2">
      <c r="G104" s="301" t="s">
        <v>532</v>
      </c>
      <c r="H104" s="317">
        <f t="shared" si="3"/>
        <v>8.8875000000000011</v>
      </c>
      <c r="I104" s="301">
        <v>101</v>
      </c>
    </row>
    <row r="105" spans="7:9" x14ac:dyDescent="0.2">
      <c r="G105" s="301" t="s">
        <v>533</v>
      </c>
      <c r="H105" s="317">
        <f t="shared" si="3"/>
        <v>8.8875000000000011</v>
      </c>
      <c r="I105" s="301">
        <v>102</v>
      </c>
    </row>
    <row r="106" spans="7:9" x14ac:dyDescent="0.2">
      <c r="G106" s="301" t="s">
        <v>534</v>
      </c>
      <c r="H106" s="317">
        <f t="shared" si="3"/>
        <v>8.8875000000000011</v>
      </c>
      <c r="I106" s="301">
        <v>103</v>
      </c>
    </row>
    <row r="107" spans="7:9" x14ac:dyDescent="0.2">
      <c r="G107" s="301" t="s">
        <v>535</v>
      </c>
      <c r="H107" s="317">
        <f t="shared" si="3"/>
        <v>8.8875000000000011</v>
      </c>
      <c r="I107" s="301">
        <v>104</v>
      </c>
    </row>
    <row r="108" spans="7:9" x14ac:dyDescent="0.2">
      <c r="G108" s="301" t="s">
        <v>536</v>
      </c>
      <c r="H108" s="317">
        <f t="shared" si="3"/>
        <v>8.8875000000000011</v>
      </c>
      <c r="I108" s="301">
        <v>105</v>
      </c>
    </row>
    <row r="109" spans="7:9" x14ac:dyDescent="0.2">
      <c r="G109" s="301" t="s">
        <v>537</v>
      </c>
      <c r="H109" s="317">
        <f t="shared" si="3"/>
        <v>8.8875000000000011</v>
      </c>
      <c r="I109" s="301">
        <v>106</v>
      </c>
    </row>
    <row r="110" spans="7:9" x14ac:dyDescent="0.2">
      <c r="G110" s="301" t="s">
        <v>538</v>
      </c>
      <c r="H110" s="317">
        <f t="shared" si="3"/>
        <v>8.8875000000000011</v>
      </c>
      <c r="I110" s="301">
        <v>107</v>
      </c>
    </row>
    <row r="111" spans="7:9" x14ac:dyDescent="0.2">
      <c r="G111" s="301" t="s">
        <v>539</v>
      </c>
      <c r="H111" s="317">
        <f t="shared" si="3"/>
        <v>8.8875000000000011</v>
      </c>
      <c r="I111" s="301">
        <v>108</v>
      </c>
    </row>
    <row r="112" spans="7:9" x14ac:dyDescent="0.2">
      <c r="G112" s="301" t="s">
        <v>540</v>
      </c>
      <c r="H112" s="317">
        <f t="shared" si="3"/>
        <v>8.8875000000000011</v>
      </c>
      <c r="I112" s="301">
        <v>109</v>
      </c>
    </row>
    <row r="113" spans="7:9" x14ac:dyDescent="0.2">
      <c r="G113" s="301" t="s">
        <v>844</v>
      </c>
      <c r="H113" s="317">
        <f t="shared" si="3"/>
        <v>8.8875000000000011</v>
      </c>
      <c r="I113" s="301">
        <v>110</v>
      </c>
    </row>
    <row r="114" spans="7:9" ht="13.5" thickBot="1" x14ac:dyDescent="0.25">
      <c r="G114" s="304" t="s">
        <v>541</v>
      </c>
      <c r="H114" s="321">
        <f t="shared" si="3"/>
        <v>8.8875000000000011</v>
      </c>
      <c r="I114" s="304">
        <v>111</v>
      </c>
    </row>
    <row r="115" spans="7:9" ht="13.5" thickBot="1" x14ac:dyDescent="0.25">
      <c r="G115" s="322" t="s">
        <v>470</v>
      </c>
      <c r="H115" s="323">
        <f>'DonnesP-Sajade'!E225</f>
        <v>29.7</v>
      </c>
    </row>
  </sheetData>
  <sheetProtection algorithmName="SHA-512" hashValue="v17+EVD+IbKOXXOZX1txw1tS/l5Hg3UvsOGpF9hnKbF4J52e7hkj72U4CYmIC8UBlmDveUHhzN921sRK4QT80A==" saltValue="xrTPg+TEc8I2sgTkoQRXnQ==" spinCount="100000" sheet="1" objects="1" scenarios="1"/>
  <mergeCells count="3">
    <mergeCell ref="E10:F10"/>
    <mergeCell ref="A2:C2"/>
    <mergeCell ref="E25:F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6B8E-AA30-4983-8119-684D883A571A}">
  <dimension ref="A2:H121"/>
  <sheetViews>
    <sheetView topLeftCell="A2" workbookViewId="0">
      <selection activeCell="E3" sqref="E3"/>
    </sheetView>
  </sheetViews>
  <sheetFormatPr baseColWidth="10" defaultRowHeight="12.75" x14ac:dyDescent="0.2"/>
  <cols>
    <col min="1" max="1" width="43.28515625" style="607" customWidth="1"/>
    <col min="2" max="2" width="20.85546875" style="356" customWidth="1"/>
  </cols>
  <sheetData>
    <row r="2" spans="1:1" ht="60" customHeight="1" x14ac:dyDescent="0.2">
      <c r="A2" s="310" t="s">
        <v>1326</v>
      </c>
    </row>
    <row r="3" spans="1:1" ht="60" customHeight="1" x14ac:dyDescent="0.2">
      <c r="A3" s="310" t="s">
        <v>808</v>
      </c>
    </row>
    <row r="4" spans="1:1" ht="60" customHeight="1" x14ac:dyDescent="0.2">
      <c r="A4" s="310" t="s">
        <v>1327</v>
      </c>
    </row>
    <row r="5" spans="1:1" ht="60" customHeight="1" x14ac:dyDescent="0.2">
      <c r="A5" s="310" t="s">
        <v>1329</v>
      </c>
    </row>
    <row r="6" spans="1:1" ht="60" customHeight="1" x14ac:dyDescent="0.2">
      <c r="A6" s="310" t="s">
        <v>926</v>
      </c>
    </row>
    <row r="7" spans="1:1" ht="60" customHeight="1" x14ac:dyDescent="0.2">
      <c r="A7" s="310" t="s">
        <v>1331</v>
      </c>
    </row>
    <row r="8" spans="1:1" ht="60" customHeight="1" x14ac:dyDescent="0.2">
      <c r="A8" s="310" t="s">
        <v>1531</v>
      </c>
    </row>
    <row r="9" spans="1:1" ht="60" customHeight="1" x14ac:dyDescent="0.2">
      <c r="A9" s="310" t="s">
        <v>1517</v>
      </c>
    </row>
    <row r="10" spans="1:1" ht="60" customHeight="1" x14ac:dyDescent="0.2">
      <c r="A10" s="310" t="s">
        <v>1518</v>
      </c>
    </row>
    <row r="11" spans="1:1" ht="60" customHeight="1" x14ac:dyDescent="0.2">
      <c r="A11" s="310" t="s">
        <v>1035</v>
      </c>
    </row>
    <row r="12" spans="1:1" ht="60" customHeight="1" x14ac:dyDescent="0.2">
      <c r="A12" s="310" t="s">
        <v>1037</v>
      </c>
    </row>
    <row r="13" spans="1:1" ht="60" customHeight="1" x14ac:dyDescent="0.2">
      <c r="A13" s="310" t="s">
        <v>1338</v>
      </c>
    </row>
    <row r="14" spans="1:1" ht="60" customHeight="1" x14ac:dyDescent="0.2">
      <c r="A14" s="310" t="s">
        <v>1532</v>
      </c>
    </row>
    <row r="15" spans="1:1" ht="60" customHeight="1" x14ac:dyDescent="0.2">
      <c r="A15" s="310" t="s">
        <v>1341</v>
      </c>
    </row>
    <row r="16" spans="1:1" ht="60" customHeight="1" x14ac:dyDescent="0.2">
      <c r="A16" s="310" t="s">
        <v>1343</v>
      </c>
    </row>
    <row r="17" spans="1:8" ht="60" customHeight="1" x14ac:dyDescent="0.2">
      <c r="A17" s="310" t="s">
        <v>971</v>
      </c>
    </row>
    <row r="18" spans="1:8" ht="60" customHeight="1" x14ac:dyDescent="0.2">
      <c r="A18" s="310" t="s">
        <v>1345</v>
      </c>
    </row>
    <row r="19" spans="1:8" ht="60" customHeight="1" thickBot="1" x14ac:dyDescent="0.25">
      <c r="A19" s="608" t="s">
        <v>1538</v>
      </c>
      <c r="B19" s="476"/>
      <c r="H19" s="205"/>
    </row>
    <row r="20" spans="1:8" ht="60" customHeight="1" thickTop="1" x14ac:dyDescent="0.2">
      <c r="A20" s="310" t="s">
        <v>1347</v>
      </c>
    </row>
    <row r="21" spans="1:8" ht="60" customHeight="1" x14ac:dyDescent="0.2">
      <c r="A21" s="310" t="s">
        <v>1349</v>
      </c>
    </row>
    <row r="22" spans="1:8" ht="60" customHeight="1" x14ac:dyDescent="0.2">
      <c r="A22" s="310" t="s">
        <v>1351</v>
      </c>
    </row>
    <row r="23" spans="1:8" ht="60" customHeight="1" x14ac:dyDescent="0.2">
      <c r="A23" s="310" t="s">
        <v>1353</v>
      </c>
    </row>
    <row r="24" spans="1:8" ht="60" customHeight="1" x14ac:dyDescent="0.2">
      <c r="A24" s="310" t="s">
        <v>1533</v>
      </c>
    </row>
    <row r="25" spans="1:8" ht="60" customHeight="1" x14ac:dyDescent="0.2">
      <c r="A25" s="310" t="s">
        <v>1357</v>
      </c>
    </row>
    <row r="26" spans="1:8" ht="60" customHeight="1" x14ac:dyDescent="0.2">
      <c r="A26" s="310" t="s">
        <v>1359</v>
      </c>
    </row>
    <row r="27" spans="1:8" ht="60" customHeight="1" x14ac:dyDescent="0.2">
      <c r="A27" s="310" t="s">
        <v>1361</v>
      </c>
    </row>
    <row r="28" spans="1:8" ht="60" customHeight="1" x14ac:dyDescent="0.2">
      <c r="A28" s="310" t="s">
        <v>1363</v>
      </c>
    </row>
    <row r="29" spans="1:8" ht="60" customHeight="1" x14ac:dyDescent="0.2">
      <c r="A29" s="310" t="s">
        <v>1364</v>
      </c>
    </row>
    <row r="30" spans="1:8" ht="60" customHeight="1" x14ac:dyDescent="0.2">
      <c r="A30" s="310" t="s">
        <v>930</v>
      </c>
    </row>
    <row r="31" spans="1:8" ht="60" customHeight="1" x14ac:dyDescent="0.2">
      <c r="A31" s="310" t="s">
        <v>996</v>
      </c>
    </row>
    <row r="32" spans="1:8" ht="60" customHeight="1" x14ac:dyDescent="0.2">
      <c r="A32" s="310" t="s">
        <v>928</v>
      </c>
    </row>
    <row r="33" spans="1:1" ht="60" customHeight="1" x14ac:dyDescent="0.2">
      <c r="A33" s="310" t="s">
        <v>1366</v>
      </c>
    </row>
    <row r="34" spans="1:1" ht="60" customHeight="1" x14ac:dyDescent="0.2">
      <c r="A34" s="310" t="s">
        <v>1368</v>
      </c>
    </row>
    <row r="35" spans="1:1" ht="60" customHeight="1" x14ac:dyDescent="0.2">
      <c r="A35" s="310" t="s">
        <v>1370</v>
      </c>
    </row>
    <row r="36" spans="1:1" ht="60" customHeight="1" x14ac:dyDescent="0.2">
      <c r="A36" s="310" t="s">
        <v>1371</v>
      </c>
    </row>
    <row r="37" spans="1:1" ht="60" customHeight="1" x14ac:dyDescent="0.2">
      <c r="A37" s="310" t="s">
        <v>1372</v>
      </c>
    </row>
    <row r="38" spans="1:1" ht="60" customHeight="1" x14ac:dyDescent="0.2">
      <c r="A38" s="310" t="s">
        <v>1374</v>
      </c>
    </row>
    <row r="39" spans="1:1" ht="60" customHeight="1" x14ac:dyDescent="0.2">
      <c r="A39" s="310" t="s">
        <v>1534</v>
      </c>
    </row>
    <row r="40" spans="1:1" ht="60" customHeight="1" x14ac:dyDescent="0.2">
      <c r="A40" s="310" t="s">
        <v>1535</v>
      </c>
    </row>
    <row r="41" spans="1:1" ht="60" customHeight="1" x14ac:dyDescent="0.2">
      <c r="A41" s="310" t="s">
        <v>1536</v>
      </c>
    </row>
    <row r="42" spans="1:1" ht="60" customHeight="1" x14ac:dyDescent="0.2">
      <c r="A42" s="310" t="s">
        <v>1381</v>
      </c>
    </row>
    <row r="43" spans="1:1" ht="60" customHeight="1" x14ac:dyDescent="0.2">
      <c r="A43" s="310" t="s">
        <v>1382</v>
      </c>
    </row>
    <row r="44" spans="1:1" ht="60" customHeight="1" x14ac:dyDescent="0.2">
      <c r="A44" s="310" t="s">
        <v>929</v>
      </c>
    </row>
    <row r="45" spans="1:1" ht="60" customHeight="1" x14ac:dyDescent="0.2">
      <c r="A45" s="310" t="s">
        <v>1520</v>
      </c>
    </row>
    <row r="46" spans="1:1" ht="60" customHeight="1" x14ac:dyDescent="0.2">
      <c r="A46" s="310" t="s">
        <v>1521</v>
      </c>
    </row>
    <row r="47" spans="1:1" ht="60" customHeight="1" x14ac:dyDescent="0.2">
      <c r="A47" s="310" t="s">
        <v>1522</v>
      </c>
    </row>
    <row r="48" spans="1:1" ht="60" customHeight="1" x14ac:dyDescent="0.2">
      <c r="A48" s="310" t="s">
        <v>1523</v>
      </c>
    </row>
    <row r="49" spans="1:2" ht="60" customHeight="1" x14ac:dyDescent="0.2">
      <c r="A49" s="310" t="s">
        <v>1524</v>
      </c>
    </row>
    <row r="50" spans="1:2" ht="60" customHeight="1" x14ac:dyDescent="0.2">
      <c r="A50" s="310" t="s">
        <v>1525</v>
      </c>
    </row>
    <row r="51" spans="1:2" ht="60" customHeight="1" x14ac:dyDescent="0.2">
      <c r="A51" s="310" t="s">
        <v>1526</v>
      </c>
    </row>
    <row r="52" spans="1:2" ht="60" customHeight="1" thickBot="1" x14ac:dyDescent="0.25">
      <c r="A52" s="310" t="s">
        <v>1398</v>
      </c>
      <c r="B52" s="476"/>
    </row>
    <row r="53" spans="1:2" ht="60" customHeight="1" thickTop="1" x14ac:dyDescent="0.2">
      <c r="A53" s="310" t="s">
        <v>1400</v>
      </c>
    </row>
    <row r="54" spans="1:2" ht="60" customHeight="1" x14ac:dyDescent="0.2">
      <c r="A54" s="310" t="s">
        <v>1537</v>
      </c>
    </row>
    <row r="55" spans="1:2" ht="60" customHeight="1" x14ac:dyDescent="0.2">
      <c r="A55" s="310" t="s">
        <v>1403</v>
      </c>
    </row>
    <row r="56" spans="1:2" ht="60" customHeight="1" x14ac:dyDescent="0.2">
      <c r="A56" s="310" t="s">
        <v>994</v>
      </c>
    </row>
    <row r="57" spans="1:2" ht="60" customHeight="1" x14ac:dyDescent="0.2">
      <c r="A57" s="607" t="s">
        <v>995</v>
      </c>
    </row>
    <row r="58" spans="1:2" ht="60" customHeight="1" x14ac:dyDescent="0.2">
      <c r="A58" s="205" t="s">
        <v>1405</v>
      </c>
    </row>
    <row r="59" spans="1:2" ht="60" customHeight="1" x14ac:dyDescent="0.2">
      <c r="A59" s="205" t="s">
        <v>1407</v>
      </c>
    </row>
    <row r="60" spans="1:2" ht="60" customHeight="1" x14ac:dyDescent="0.2">
      <c r="A60" s="205" t="s">
        <v>1409</v>
      </c>
    </row>
    <row r="61" spans="1:2" ht="60" customHeight="1" x14ac:dyDescent="0.2">
      <c r="A61" s="205" t="s">
        <v>1519</v>
      </c>
    </row>
    <row r="62" spans="1:2" ht="60" customHeight="1" x14ac:dyDescent="0.2">
      <c r="A62" s="607" t="s">
        <v>389</v>
      </c>
    </row>
    <row r="63" spans="1:2" ht="60" customHeight="1" x14ac:dyDescent="0.2">
      <c r="A63" s="607" t="s">
        <v>997</v>
      </c>
    </row>
    <row r="64" spans="1:2" ht="60" customHeight="1" x14ac:dyDescent="0.2">
      <c r="A64" s="607" t="s">
        <v>999</v>
      </c>
    </row>
    <row r="65" spans="1:1" ht="60" customHeight="1" x14ac:dyDescent="0.2">
      <c r="A65" s="607" t="s">
        <v>1001</v>
      </c>
    </row>
    <row r="66" spans="1:1" ht="60" customHeight="1" x14ac:dyDescent="0.2">
      <c r="A66" s="607" t="s">
        <v>1002</v>
      </c>
    </row>
    <row r="67" spans="1:1" ht="60" customHeight="1" x14ac:dyDescent="0.2">
      <c r="A67" s="607" t="s">
        <v>1004</v>
      </c>
    </row>
    <row r="68" spans="1:1" ht="60" customHeight="1" x14ac:dyDescent="0.2">
      <c r="A68" s="607" t="s">
        <v>1005</v>
      </c>
    </row>
    <row r="69" spans="1:1" ht="60" customHeight="1" x14ac:dyDescent="0.2">
      <c r="A69" s="205" t="s">
        <v>1414</v>
      </c>
    </row>
    <row r="70" spans="1:1" ht="60" customHeight="1" x14ac:dyDescent="0.2">
      <c r="A70" s="205" t="s">
        <v>1530</v>
      </c>
    </row>
    <row r="71" spans="1:1" ht="60" customHeight="1" x14ac:dyDescent="0.2">
      <c r="A71" s="607" t="s">
        <v>1021</v>
      </c>
    </row>
    <row r="72" spans="1:1" ht="60" customHeight="1" x14ac:dyDescent="0.2">
      <c r="A72" s="607" t="s">
        <v>1023</v>
      </c>
    </row>
    <row r="73" spans="1:1" ht="60" customHeight="1" x14ac:dyDescent="0.2">
      <c r="A73" s="607" t="s">
        <v>1025</v>
      </c>
    </row>
    <row r="74" spans="1:1" ht="60" customHeight="1" x14ac:dyDescent="0.2">
      <c r="A74" s="607" t="s">
        <v>1027</v>
      </c>
    </row>
    <row r="75" spans="1:1" ht="60" customHeight="1" x14ac:dyDescent="0.2">
      <c r="A75" s="205" t="s">
        <v>1419</v>
      </c>
    </row>
    <row r="76" spans="1:1" ht="60" customHeight="1" x14ac:dyDescent="0.2">
      <c r="A76" s="205" t="s">
        <v>1421</v>
      </c>
    </row>
    <row r="77" spans="1:1" ht="60" customHeight="1" x14ac:dyDescent="0.2">
      <c r="A77" s="205" t="s">
        <v>1423</v>
      </c>
    </row>
    <row r="78" spans="1:1" ht="60" customHeight="1" x14ac:dyDescent="0.2">
      <c r="A78" s="205" t="s">
        <v>1425</v>
      </c>
    </row>
    <row r="79" spans="1:1" ht="60" customHeight="1" x14ac:dyDescent="0.2">
      <c r="A79" s="205" t="s">
        <v>1427</v>
      </c>
    </row>
    <row r="80" spans="1:1" ht="60" customHeight="1" x14ac:dyDescent="0.2">
      <c r="A80" s="205" t="s">
        <v>1429</v>
      </c>
    </row>
    <row r="81" spans="1:2" ht="60" customHeight="1" x14ac:dyDescent="0.2">
      <c r="A81" s="205" t="s">
        <v>1431</v>
      </c>
    </row>
    <row r="82" spans="1:2" ht="60" customHeight="1" x14ac:dyDescent="0.2">
      <c r="A82" s="205" t="s">
        <v>1433</v>
      </c>
    </row>
    <row r="83" spans="1:2" ht="60" customHeight="1" x14ac:dyDescent="0.2">
      <c r="A83" s="205" t="s">
        <v>1434</v>
      </c>
    </row>
    <row r="84" spans="1:2" ht="60" customHeight="1" x14ac:dyDescent="0.2">
      <c r="A84" s="205" t="s">
        <v>1435</v>
      </c>
    </row>
    <row r="85" spans="1:2" ht="60" customHeight="1" x14ac:dyDescent="0.2">
      <c r="A85" s="607" t="s">
        <v>1007</v>
      </c>
    </row>
    <row r="86" spans="1:2" ht="60" customHeight="1" x14ac:dyDescent="0.2">
      <c r="A86" s="607" t="s">
        <v>1009</v>
      </c>
      <c r="B86" s="310"/>
    </row>
    <row r="87" spans="1:2" ht="60" customHeight="1" x14ac:dyDescent="0.2">
      <c r="A87" s="607" t="s">
        <v>1010</v>
      </c>
    </row>
    <row r="88" spans="1:2" ht="60" customHeight="1" x14ac:dyDescent="0.2">
      <c r="A88" s="607" t="s">
        <v>1011</v>
      </c>
    </row>
    <row r="89" spans="1:2" ht="60" customHeight="1" x14ac:dyDescent="0.2">
      <c r="A89" s="607" t="s">
        <v>809</v>
      </c>
    </row>
    <row r="90" spans="1:2" ht="60" customHeight="1" x14ac:dyDescent="0.2">
      <c r="A90" s="607" t="s">
        <v>810</v>
      </c>
    </row>
    <row r="91" spans="1:2" ht="60" customHeight="1" x14ac:dyDescent="0.2">
      <c r="A91" s="205" t="s">
        <v>1438</v>
      </c>
    </row>
    <row r="92" spans="1:2" ht="60" customHeight="1" x14ac:dyDescent="0.2">
      <c r="A92" s="205" t="s">
        <v>1440</v>
      </c>
    </row>
    <row r="93" spans="1:2" ht="60" customHeight="1" x14ac:dyDescent="0.2">
      <c r="A93" s="607" t="s">
        <v>1012</v>
      </c>
    </row>
    <row r="94" spans="1:2" ht="60" customHeight="1" x14ac:dyDescent="0.2">
      <c r="A94" s="607" t="s">
        <v>1013</v>
      </c>
    </row>
    <row r="95" spans="1:2" ht="60" customHeight="1" x14ac:dyDescent="0.2">
      <c r="A95" s="607" t="s">
        <v>1015</v>
      </c>
    </row>
    <row r="96" spans="1:2" ht="60" customHeight="1" x14ac:dyDescent="0.2">
      <c r="A96" s="607" t="s">
        <v>1045</v>
      </c>
    </row>
    <row r="97" spans="1:1" ht="60" customHeight="1" x14ac:dyDescent="0.2">
      <c r="A97" s="607" t="s">
        <v>1046</v>
      </c>
    </row>
    <row r="98" spans="1:1" ht="60" customHeight="1" x14ac:dyDescent="0.2">
      <c r="A98" s="205" t="s">
        <v>1528</v>
      </c>
    </row>
    <row r="99" spans="1:1" ht="60" customHeight="1" x14ac:dyDescent="0.2">
      <c r="A99" s="607" t="s">
        <v>933</v>
      </c>
    </row>
    <row r="100" spans="1:1" ht="60" customHeight="1" x14ac:dyDescent="0.2">
      <c r="A100" s="607" t="s">
        <v>935</v>
      </c>
    </row>
    <row r="101" spans="1:1" ht="60" customHeight="1" x14ac:dyDescent="0.2">
      <c r="A101" s="607" t="s">
        <v>937</v>
      </c>
    </row>
    <row r="102" spans="1:1" ht="60" customHeight="1" x14ac:dyDescent="0.2">
      <c r="A102" s="212" t="s">
        <v>1447</v>
      </c>
    </row>
    <row r="103" spans="1:1" ht="60" customHeight="1" x14ac:dyDescent="0.2">
      <c r="A103" s="607" t="s">
        <v>939</v>
      </c>
    </row>
    <row r="104" spans="1:1" ht="60" customHeight="1" x14ac:dyDescent="0.2">
      <c r="A104" s="607" t="s">
        <v>941</v>
      </c>
    </row>
    <row r="105" spans="1:1" ht="60" customHeight="1" x14ac:dyDescent="0.2">
      <c r="A105" s="205" t="s">
        <v>1450</v>
      </c>
    </row>
    <row r="106" spans="1:1" ht="60" customHeight="1" x14ac:dyDescent="0.2">
      <c r="A106" s="205" t="s">
        <v>1452</v>
      </c>
    </row>
    <row r="107" spans="1:1" ht="60" customHeight="1" x14ac:dyDescent="0.2">
      <c r="A107" s="205" t="s">
        <v>1454</v>
      </c>
    </row>
    <row r="108" spans="1:1" ht="60" customHeight="1" x14ac:dyDescent="0.2">
      <c r="A108" s="205" t="s">
        <v>1456</v>
      </c>
    </row>
    <row r="109" spans="1:1" ht="60" customHeight="1" x14ac:dyDescent="0.2">
      <c r="A109" s="205" t="s">
        <v>1458</v>
      </c>
    </row>
    <row r="110" spans="1:1" ht="60" customHeight="1" x14ac:dyDescent="0.2">
      <c r="A110" s="205" t="s">
        <v>1460</v>
      </c>
    </row>
    <row r="111" spans="1:1" ht="60" customHeight="1" x14ac:dyDescent="0.2">
      <c r="A111" s="607" t="s">
        <v>931</v>
      </c>
    </row>
    <row r="112" spans="1:1" ht="60" customHeight="1" x14ac:dyDescent="0.2">
      <c r="A112" s="205" t="s">
        <v>1462</v>
      </c>
    </row>
    <row r="113" spans="1:1" ht="60" customHeight="1" x14ac:dyDescent="0.2">
      <c r="A113" s="607" t="s">
        <v>1016</v>
      </c>
    </row>
    <row r="114" spans="1:1" ht="60" customHeight="1" x14ac:dyDescent="0.2">
      <c r="A114" s="607" t="s">
        <v>1042</v>
      </c>
    </row>
    <row r="115" spans="1:1" ht="60" customHeight="1" x14ac:dyDescent="0.2">
      <c r="A115" s="205" t="s">
        <v>1466</v>
      </c>
    </row>
    <row r="116" spans="1:1" ht="60" customHeight="1" x14ac:dyDescent="0.2">
      <c r="A116" s="205" t="s">
        <v>1529</v>
      </c>
    </row>
    <row r="117" spans="1:1" ht="60" customHeight="1" x14ac:dyDescent="0.2">
      <c r="A117" s="607" t="s">
        <v>1017</v>
      </c>
    </row>
    <row r="118" spans="1:1" ht="60" customHeight="1" x14ac:dyDescent="0.2">
      <c r="A118" s="607" t="s">
        <v>1018</v>
      </c>
    </row>
    <row r="119" spans="1:1" ht="60" customHeight="1" x14ac:dyDescent="0.2">
      <c r="A119" s="205" t="s">
        <v>1527</v>
      </c>
    </row>
    <row r="120" spans="1:1" ht="60" customHeight="1" x14ac:dyDescent="0.2">
      <c r="A120" s="607" t="s">
        <v>1019</v>
      </c>
    </row>
    <row r="121" spans="1:1" ht="60" customHeight="1" x14ac:dyDescent="0.2">
      <c r="A121" s="205" t="s">
        <v>1473</v>
      </c>
    </row>
  </sheetData>
  <sheetProtection algorithmName="SHA-512" hashValue="h4xY6kAgIgOh9BemeVguxXLGEGSTn/a0B3LwB7uZ+xfMGGMlMKlnqXDQ1VVa1TUemKITvPCUR7C9Ow4Wq3IK6A==" saltValue="TKFxD6g967ZG61X9lUhin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25"/>
  <sheetViews>
    <sheetView workbookViewId="0">
      <selection activeCell="C2" sqref="C2"/>
    </sheetView>
  </sheetViews>
  <sheetFormatPr baseColWidth="10" defaultRowHeight="12.75" x14ac:dyDescent="0.2"/>
  <cols>
    <col min="1" max="1" width="2.7109375" style="424" customWidth="1"/>
    <col min="2" max="2" width="17.140625" style="217" bestFit="1" customWidth="1"/>
    <col min="3" max="3" width="43.42578125" style="424" bestFit="1" customWidth="1"/>
    <col min="4" max="4" width="9.5703125" style="424" bestFit="1" customWidth="1"/>
    <col min="5" max="5" width="11.28515625" style="377" customWidth="1"/>
    <col min="6" max="6" width="4.7109375" style="424" customWidth="1"/>
    <col min="7" max="7" width="11.42578125" style="218"/>
    <col min="8" max="8" width="1.7109375" style="218" customWidth="1"/>
    <col min="9" max="28" width="12.7109375" style="218" customWidth="1"/>
    <col min="31" max="31" width="6.5703125" style="218" customWidth="1"/>
    <col min="32" max="32" width="8.140625" style="2" customWidth="1"/>
    <col min="33" max="252" width="11.42578125" style="218"/>
    <col min="253" max="253" width="2.7109375" style="218" customWidth="1"/>
    <col min="254" max="254" width="15.42578125" style="218" bestFit="1" customWidth="1"/>
    <col min="255" max="255" width="27.7109375" style="218" bestFit="1" customWidth="1"/>
    <col min="256" max="256" width="9.5703125" style="218" bestFit="1" customWidth="1"/>
    <col min="257" max="257" width="11.28515625" style="218" customWidth="1"/>
    <col min="258" max="258" width="4.7109375" style="218" customWidth="1"/>
    <col min="259" max="259" width="11.42578125" style="218"/>
    <col min="260" max="260" width="1.7109375" style="218" customWidth="1"/>
    <col min="261" max="261" width="23.85546875" style="218" customWidth="1"/>
    <col min="262" max="262" width="40.140625" style="218" bestFit="1" customWidth="1"/>
    <col min="263" max="263" width="16.42578125" style="218" bestFit="1" customWidth="1"/>
    <col min="264" max="264" width="21.85546875" style="218" customWidth="1"/>
    <col min="265" max="265" width="19" style="218" customWidth="1"/>
    <col min="266" max="266" width="12.140625" style="218" customWidth="1"/>
    <col min="267" max="267" width="12.5703125" style="218" bestFit="1" customWidth="1"/>
    <col min="268" max="268" width="11" style="218" customWidth="1"/>
    <col min="269" max="269" width="18.28515625" style="218" bestFit="1" customWidth="1"/>
    <col min="270" max="270" width="13.5703125" style="218" customWidth="1"/>
    <col min="271" max="271" width="23.28515625" style="218" customWidth="1"/>
    <col min="272" max="272" width="11" style="218" customWidth="1"/>
    <col min="273" max="273" width="20.5703125" style="218" bestFit="1" customWidth="1"/>
    <col min="274" max="274" width="12.140625" style="218" bestFit="1" customWidth="1"/>
    <col min="275" max="275" width="18.5703125" style="218" bestFit="1" customWidth="1"/>
    <col min="276" max="276" width="16.42578125" style="218" customWidth="1"/>
    <col min="277" max="277" width="23.5703125" style="218" customWidth="1"/>
    <col min="278" max="278" width="9.140625" style="218" customWidth="1"/>
    <col min="279" max="279" width="21.5703125" style="218" customWidth="1"/>
    <col min="280" max="280" width="11.7109375" style="218" customWidth="1"/>
    <col min="281" max="281" width="21.28515625" style="218" bestFit="1" customWidth="1"/>
    <col min="282" max="286" width="11.5703125" style="218" customWidth="1"/>
    <col min="287" max="287" width="11.42578125" style="218"/>
    <col min="288" max="288" width="10" style="218" customWidth="1"/>
    <col min="289" max="508" width="11.42578125" style="218"/>
    <col min="509" max="509" width="2.7109375" style="218" customWidth="1"/>
    <col min="510" max="510" width="15.42578125" style="218" bestFit="1" customWidth="1"/>
    <col min="511" max="511" width="27.7109375" style="218" bestFit="1" customWidth="1"/>
    <col min="512" max="512" width="9.5703125" style="218" bestFit="1" customWidth="1"/>
    <col min="513" max="513" width="11.28515625" style="218" customWidth="1"/>
    <col min="514" max="514" width="4.7109375" style="218" customWidth="1"/>
    <col min="515" max="515" width="11.42578125" style="218"/>
    <col min="516" max="516" width="1.7109375" style="218" customWidth="1"/>
    <col min="517" max="517" width="23.85546875" style="218" customWidth="1"/>
    <col min="518" max="518" width="40.140625" style="218" bestFit="1" customWidth="1"/>
    <col min="519" max="519" width="16.42578125" style="218" bestFit="1" customWidth="1"/>
    <col min="520" max="520" width="21.85546875" style="218" customWidth="1"/>
    <col min="521" max="521" width="19" style="218" customWidth="1"/>
    <col min="522" max="522" width="12.140625" style="218" customWidth="1"/>
    <col min="523" max="523" width="12.5703125" style="218" bestFit="1" customWidth="1"/>
    <col min="524" max="524" width="11" style="218" customWidth="1"/>
    <col min="525" max="525" width="18.28515625" style="218" bestFit="1" customWidth="1"/>
    <col min="526" max="526" width="13.5703125" style="218" customWidth="1"/>
    <col min="527" max="527" width="23.28515625" style="218" customWidth="1"/>
    <col min="528" max="528" width="11" style="218" customWidth="1"/>
    <col min="529" max="529" width="20.5703125" style="218" bestFit="1" customWidth="1"/>
    <col min="530" max="530" width="12.140625" style="218" bestFit="1" customWidth="1"/>
    <col min="531" max="531" width="18.5703125" style="218" bestFit="1" customWidth="1"/>
    <col min="532" max="532" width="16.42578125" style="218" customWidth="1"/>
    <col min="533" max="533" width="23.5703125" style="218" customWidth="1"/>
    <col min="534" max="534" width="9.140625" style="218" customWidth="1"/>
    <col min="535" max="535" width="21.5703125" style="218" customWidth="1"/>
    <col min="536" max="536" width="11.7109375" style="218" customWidth="1"/>
    <col min="537" max="537" width="21.28515625" style="218" bestFit="1" customWidth="1"/>
    <col min="538" max="542" width="11.5703125" style="218" customWidth="1"/>
    <col min="543" max="543" width="11.42578125" style="218"/>
    <col min="544" max="544" width="10" style="218" customWidth="1"/>
    <col min="545" max="764" width="11.42578125" style="218"/>
    <col min="765" max="765" width="2.7109375" style="218" customWidth="1"/>
    <col min="766" max="766" width="15.42578125" style="218" bestFit="1" customWidth="1"/>
    <col min="767" max="767" width="27.7109375" style="218" bestFit="1" customWidth="1"/>
    <col min="768" max="768" width="9.5703125" style="218" bestFit="1" customWidth="1"/>
    <col min="769" max="769" width="11.28515625" style="218" customWidth="1"/>
    <col min="770" max="770" width="4.7109375" style="218" customWidth="1"/>
    <col min="771" max="771" width="11.42578125" style="218"/>
    <col min="772" max="772" width="1.7109375" style="218" customWidth="1"/>
    <col min="773" max="773" width="23.85546875" style="218" customWidth="1"/>
    <col min="774" max="774" width="40.140625" style="218" bestFit="1" customWidth="1"/>
    <col min="775" max="775" width="16.42578125" style="218" bestFit="1" customWidth="1"/>
    <col min="776" max="776" width="21.85546875" style="218" customWidth="1"/>
    <col min="777" max="777" width="19" style="218" customWidth="1"/>
    <col min="778" max="778" width="12.140625" style="218" customWidth="1"/>
    <col min="779" max="779" width="12.5703125" style="218" bestFit="1" customWidth="1"/>
    <col min="780" max="780" width="11" style="218" customWidth="1"/>
    <col min="781" max="781" width="18.28515625" style="218" bestFit="1" customWidth="1"/>
    <col min="782" max="782" width="13.5703125" style="218" customWidth="1"/>
    <col min="783" max="783" width="23.28515625" style="218" customWidth="1"/>
    <col min="784" max="784" width="11" style="218" customWidth="1"/>
    <col min="785" max="785" width="20.5703125" style="218" bestFit="1" customWidth="1"/>
    <col min="786" max="786" width="12.140625" style="218" bestFit="1" customWidth="1"/>
    <col min="787" max="787" width="18.5703125" style="218" bestFit="1" customWidth="1"/>
    <col min="788" max="788" width="16.42578125" style="218" customWidth="1"/>
    <col min="789" max="789" width="23.5703125" style="218" customWidth="1"/>
    <col min="790" max="790" width="9.140625" style="218" customWidth="1"/>
    <col min="791" max="791" width="21.5703125" style="218" customWidth="1"/>
    <col min="792" max="792" width="11.7109375" style="218" customWidth="1"/>
    <col min="793" max="793" width="21.28515625" style="218" bestFit="1" customWidth="1"/>
    <col min="794" max="798" width="11.5703125" style="218" customWidth="1"/>
    <col min="799" max="799" width="11.42578125" style="218"/>
    <col min="800" max="800" width="10" style="218" customWidth="1"/>
    <col min="801" max="1020" width="11.42578125" style="218"/>
    <col min="1021" max="1021" width="2.7109375" style="218" customWidth="1"/>
    <col min="1022" max="1022" width="15.42578125" style="218" bestFit="1" customWidth="1"/>
    <col min="1023" max="1023" width="27.7109375" style="218" bestFit="1" customWidth="1"/>
    <col min="1024" max="1024" width="9.5703125" style="218" bestFit="1" customWidth="1"/>
    <col min="1025" max="1025" width="11.28515625" style="218" customWidth="1"/>
    <col min="1026" max="1026" width="4.7109375" style="218" customWidth="1"/>
    <col min="1027" max="1027" width="11.42578125" style="218"/>
    <col min="1028" max="1028" width="1.7109375" style="218" customWidth="1"/>
    <col min="1029" max="1029" width="23.85546875" style="218" customWidth="1"/>
    <col min="1030" max="1030" width="40.140625" style="218" bestFit="1" customWidth="1"/>
    <col min="1031" max="1031" width="16.42578125" style="218" bestFit="1" customWidth="1"/>
    <col min="1032" max="1032" width="21.85546875" style="218" customWidth="1"/>
    <col min="1033" max="1033" width="19" style="218" customWidth="1"/>
    <col min="1034" max="1034" width="12.140625" style="218" customWidth="1"/>
    <col min="1035" max="1035" width="12.5703125" style="218" bestFit="1" customWidth="1"/>
    <col min="1036" max="1036" width="11" style="218" customWidth="1"/>
    <col min="1037" max="1037" width="18.28515625" style="218" bestFit="1" customWidth="1"/>
    <col min="1038" max="1038" width="13.5703125" style="218" customWidth="1"/>
    <col min="1039" max="1039" width="23.28515625" style="218" customWidth="1"/>
    <col min="1040" max="1040" width="11" style="218" customWidth="1"/>
    <col min="1041" max="1041" width="20.5703125" style="218" bestFit="1" customWidth="1"/>
    <col min="1042" max="1042" width="12.140625" style="218" bestFit="1" customWidth="1"/>
    <col min="1043" max="1043" width="18.5703125" style="218" bestFit="1" customWidth="1"/>
    <col min="1044" max="1044" width="16.42578125" style="218" customWidth="1"/>
    <col min="1045" max="1045" width="23.5703125" style="218" customWidth="1"/>
    <col min="1046" max="1046" width="9.140625" style="218" customWidth="1"/>
    <col min="1047" max="1047" width="21.5703125" style="218" customWidth="1"/>
    <col min="1048" max="1048" width="11.7109375" style="218" customWidth="1"/>
    <col min="1049" max="1049" width="21.28515625" style="218" bestFit="1" customWidth="1"/>
    <col min="1050" max="1054" width="11.5703125" style="218" customWidth="1"/>
    <col min="1055" max="1055" width="11.42578125" style="218"/>
    <col min="1056" max="1056" width="10" style="218" customWidth="1"/>
    <col min="1057" max="1276" width="11.42578125" style="218"/>
    <col min="1277" max="1277" width="2.7109375" style="218" customWidth="1"/>
    <col min="1278" max="1278" width="15.42578125" style="218" bestFit="1" customWidth="1"/>
    <col min="1279" max="1279" width="27.7109375" style="218" bestFit="1" customWidth="1"/>
    <col min="1280" max="1280" width="9.5703125" style="218" bestFit="1" customWidth="1"/>
    <col min="1281" max="1281" width="11.28515625" style="218" customWidth="1"/>
    <col min="1282" max="1282" width="4.7109375" style="218" customWidth="1"/>
    <col min="1283" max="1283" width="11.42578125" style="218"/>
    <col min="1284" max="1284" width="1.7109375" style="218" customWidth="1"/>
    <col min="1285" max="1285" width="23.85546875" style="218" customWidth="1"/>
    <col min="1286" max="1286" width="40.140625" style="218" bestFit="1" customWidth="1"/>
    <col min="1287" max="1287" width="16.42578125" style="218" bestFit="1" customWidth="1"/>
    <col min="1288" max="1288" width="21.85546875" style="218" customWidth="1"/>
    <col min="1289" max="1289" width="19" style="218" customWidth="1"/>
    <col min="1290" max="1290" width="12.140625" style="218" customWidth="1"/>
    <col min="1291" max="1291" width="12.5703125" style="218" bestFit="1" customWidth="1"/>
    <col min="1292" max="1292" width="11" style="218" customWidth="1"/>
    <col min="1293" max="1293" width="18.28515625" style="218" bestFit="1" customWidth="1"/>
    <col min="1294" max="1294" width="13.5703125" style="218" customWidth="1"/>
    <col min="1295" max="1295" width="23.28515625" style="218" customWidth="1"/>
    <col min="1296" max="1296" width="11" style="218" customWidth="1"/>
    <col min="1297" max="1297" width="20.5703125" style="218" bestFit="1" customWidth="1"/>
    <col min="1298" max="1298" width="12.140625" style="218" bestFit="1" customWidth="1"/>
    <col min="1299" max="1299" width="18.5703125" style="218" bestFit="1" customWidth="1"/>
    <col min="1300" max="1300" width="16.42578125" style="218" customWidth="1"/>
    <col min="1301" max="1301" width="23.5703125" style="218" customWidth="1"/>
    <col min="1302" max="1302" width="9.140625" style="218" customWidth="1"/>
    <col min="1303" max="1303" width="21.5703125" style="218" customWidth="1"/>
    <col min="1304" max="1304" width="11.7109375" style="218" customWidth="1"/>
    <col min="1305" max="1305" width="21.28515625" style="218" bestFit="1" customWidth="1"/>
    <col min="1306" max="1310" width="11.5703125" style="218" customWidth="1"/>
    <col min="1311" max="1311" width="11.42578125" style="218"/>
    <col min="1312" max="1312" width="10" style="218" customWidth="1"/>
    <col min="1313" max="1532" width="11.42578125" style="218"/>
    <col min="1533" max="1533" width="2.7109375" style="218" customWidth="1"/>
    <col min="1534" max="1534" width="15.42578125" style="218" bestFit="1" customWidth="1"/>
    <col min="1535" max="1535" width="27.7109375" style="218" bestFit="1" customWidth="1"/>
    <col min="1536" max="1536" width="9.5703125" style="218" bestFit="1" customWidth="1"/>
    <col min="1537" max="1537" width="11.28515625" style="218" customWidth="1"/>
    <col min="1538" max="1538" width="4.7109375" style="218" customWidth="1"/>
    <col min="1539" max="1539" width="11.42578125" style="218"/>
    <col min="1540" max="1540" width="1.7109375" style="218" customWidth="1"/>
    <col min="1541" max="1541" width="23.85546875" style="218" customWidth="1"/>
    <col min="1542" max="1542" width="40.140625" style="218" bestFit="1" customWidth="1"/>
    <col min="1543" max="1543" width="16.42578125" style="218" bestFit="1" customWidth="1"/>
    <col min="1544" max="1544" width="21.85546875" style="218" customWidth="1"/>
    <col min="1545" max="1545" width="19" style="218" customWidth="1"/>
    <col min="1546" max="1546" width="12.140625" style="218" customWidth="1"/>
    <col min="1547" max="1547" width="12.5703125" style="218" bestFit="1" customWidth="1"/>
    <col min="1548" max="1548" width="11" style="218" customWidth="1"/>
    <col min="1549" max="1549" width="18.28515625" style="218" bestFit="1" customWidth="1"/>
    <col min="1550" max="1550" width="13.5703125" style="218" customWidth="1"/>
    <col min="1551" max="1551" width="23.28515625" style="218" customWidth="1"/>
    <col min="1552" max="1552" width="11" style="218" customWidth="1"/>
    <col min="1553" max="1553" width="20.5703125" style="218" bestFit="1" customWidth="1"/>
    <col min="1554" max="1554" width="12.140625" style="218" bestFit="1" customWidth="1"/>
    <col min="1555" max="1555" width="18.5703125" style="218" bestFit="1" customWidth="1"/>
    <col min="1556" max="1556" width="16.42578125" style="218" customWidth="1"/>
    <col min="1557" max="1557" width="23.5703125" style="218" customWidth="1"/>
    <col min="1558" max="1558" width="9.140625" style="218" customWidth="1"/>
    <col min="1559" max="1559" width="21.5703125" style="218" customWidth="1"/>
    <col min="1560" max="1560" width="11.7109375" style="218" customWidth="1"/>
    <col min="1561" max="1561" width="21.28515625" style="218" bestFit="1" customWidth="1"/>
    <col min="1562" max="1566" width="11.5703125" style="218" customWidth="1"/>
    <col min="1567" max="1567" width="11.42578125" style="218"/>
    <col min="1568" max="1568" width="10" style="218" customWidth="1"/>
    <col min="1569" max="1788" width="11.42578125" style="218"/>
    <col min="1789" max="1789" width="2.7109375" style="218" customWidth="1"/>
    <col min="1790" max="1790" width="15.42578125" style="218" bestFit="1" customWidth="1"/>
    <col min="1791" max="1791" width="27.7109375" style="218" bestFit="1" customWidth="1"/>
    <col min="1792" max="1792" width="9.5703125" style="218" bestFit="1" customWidth="1"/>
    <col min="1793" max="1793" width="11.28515625" style="218" customWidth="1"/>
    <col min="1794" max="1794" width="4.7109375" style="218" customWidth="1"/>
    <col min="1795" max="1795" width="11.42578125" style="218"/>
    <col min="1796" max="1796" width="1.7109375" style="218" customWidth="1"/>
    <col min="1797" max="1797" width="23.85546875" style="218" customWidth="1"/>
    <col min="1798" max="1798" width="40.140625" style="218" bestFit="1" customWidth="1"/>
    <col min="1799" max="1799" width="16.42578125" style="218" bestFit="1" customWidth="1"/>
    <col min="1800" max="1800" width="21.85546875" style="218" customWidth="1"/>
    <col min="1801" max="1801" width="19" style="218" customWidth="1"/>
    <col min="1802" max="1802" width="12.140625" style="218" customWidth="1"/>
    <col min="1803" max="1803" width="12.5703125" style="218" bestFit="1" customWidth="1"/>
    <col min="1804" max="1804" width="11" style="218" customWidth="1"/>
    <col min="1805" max="1805" width="18.28515625" style="218" bestFit="1" customWidth="1"/>
    <col min="1806" max="1806" width="13.5703125" style="218" customWidth="1"/>
    <col min="1807" max="1807" width="23.28515625" style="218" customWidth="1"/>
    <col min="1808" max="1808" width="11" style="218" customWidth="1"/>
    <col min="1809" max="1809" width="20.5703125" style="218" bestFit="1" customWidth="1"/>
    <col min="1810" max="1810" width="12.140625" style="218" bestFit="1" customWidth="1"/>
    <col min="1811" max="1811" width="18.5703125" style="218" bestFit="1" customWidth="1"/>
    <col min="1812" max="1812" width="16.42578125" style="218" customWidth="1"/>
    <col min="1813" max="1813" width="23.5703125" style="218" customWidth="1"/>
    <col min="1814" max="1814" width="9.140625" style="218" customWidth="1"/>
    <col min="1815" max="1815" width="21.5703125" style="218" customWidth="1"/>
    <col min="1816" max="1816" width="11.7109375" style="218" customWidth="1"/>
    <col min="1817" max="1817" width="21.28515625" style="218" bestFit="1" customWidth="1"/>
    <col min="1818" max="1822" width="11.5703125" style="218" customWidth="1"/>
    <col min="1823" max="1823" width="11.42578125" style="218"/>
    <col min="1824" max="1824" width="10" style="218" customWidth="1"/>
    <col min="1825" max="2044" width="11.42578125" style="218"/>
    <col min="2045" max="2045" width="2.7109375" style="218" customWidth="1"/>
    <col min="2046" max="2046" width="15.42578125" style="218" bestFit="1" customWidth="1"/>
    <col min="2047" max="2047" width="27.7109375" style="218" bestFit="1" customWidth="1"/>
    <col min="2048" max="2048" width="9.5703125" style="218" bestFit="1" customWidth="1"/>
    <col min="2049" max="2049" width="11.28515625" style="218" customWidth="1"/>
    <col min="2050" max="2050" width="4.7109375" style="218" customWidth="1"/>
    <col min="2051" max="2051" width="11.42578125" style="218"/>
    <col min="2052" max="2052" width="1.7109375" style="218" customWidth="1"/>
    <col min="2053" max="2053" width="23.85546875" style="218" customWidth="1"/>
    <col min="2054" max="2054" width="40.140625" style="218" bestFit="1" customWidth="1"/>
    <col min="2055" max="2055" width="16.42578125" style="218" bestFit="1" customWidth="1"/>
    <col min="2056" max="2056" width="21.85546875" style="218" customWidth="1"/>
    <col min="2057" max="2057" width="19" style="218" customWidth="1"/>
    <col min="2058" max="2058" width="12.140625" style="218" customWidth="1"/>
    <col min="2059" max="2059" width="12.5703125" style="218" bestFit="1" customWidth="1"/>
    <col min="2060" max="2060" width="11" style="218" customWidth="1"/>
    <col min="2061" max="2061" width="18.28515625" style="218" bestFit="1" customWidth="1"/>
    <col min="2062" max="2062" width="13.5703125" style="218" customWidth="1"/>
    <col min="2063" max="2063" width="23.28515625" style="218" customWidth="1"/>
    <col min="2064" max="2064" width="11" style="218" customWidth="1"/>
    <col min="2065" max="2065" width="20.5703125" style="218" bestFit="1" customWidth="1"/>
    <col min="2066" max="2066" width="12.140625" style="218" bestFit="1" customWidth="1"/>
    <col min="2067" max="2067" width="18.5703125" style="218" bestFit="1" customWidth="1"/>
    <col min="2068" max="2068" width="16.42578125" style="218" customWidth="1"/>
    <col min="2069" max="2069" width="23.5703125" style="218" customWidth="1"/>
    <col min="2070" max="2070" width="9.140625" style="218" customWidth="1"/>
    <col min="2071" max="2071" width="21.5703125" style="218" customWidth="1"/>
    <col min="2072" max="2072" width="11.7109375" style="218" customWidth="1"/>
    <col min="2073" max="2073" width="21.28515625" style="218" bestFit="1" customWidth="1"/>
    <col min="2074" max="2078" width="11.5703125" style="218" customWidth="1"/>
    <col min="2079" max="2079" width="11.42578125" style="218"/>
    <col min="2080" max="2080" width="10" style="218" customWidth="1"/>
    <col min="2081" max="2300" width="11.42578125" style="218"/>
    <col min="2301" max="2301" width="2.7109375" style="218" customWidth="1"/>
    <col min="2302" max="2302" width="15.42578125" style="218" bestFit="1" customWidth="1"/>
    <col min="2303" max="2303" width="27.7109375" style="218" bestFit="1" customWidth="1"/>
    <col min="2304" max="2304" width="9.5703125" style="218" bestFit="1" customWidth="1"/>
    <col min="2305" max="2305" width="11.28515625" style="218" customWidth="1"/>
    <col min="2306" max="2306" width="4.7109375" style="218" customWidth="1"/>
    <col min="2307" max="2307" width="11.42578125" style="218"/>
    <col min="2308" max="2308" width="1.7109375" style="218" customWidth="1"/>
    <col min="2309" max="2309" width="23.85546875" style="218" customWidth="1"/>
    <col min="2310" max="2310" width="40.140625" style="218" bestFit="1" customWidth="1"/>
    <col min="2311" max="2311" width="16.42578125" style="218" bestFit="1" customWidth="1"/>
    <col min="2312" max="2312" width="21.85546875" style="218" customWidth="1"/>
    <col min="2313" max="2313" width="19" style="218" customWidth="1"/>
    <col min="2314" max="2314" width="12.140625" style="218" customWidth="1"/>
    <col min="2315" max="2315" width="12.5703125" style="218" bestFit="1" customWidth="1"/>
    <col min="2316" max="2316" width="11" style="218" customWidth="1"/>
    <col min="2317" max="2317" width="18.28515625" style="218" bestFit="1" customWidth="1"/>
    <col min="2318" max="2318" width="13.5703125" style="218" customWidth="1"/>
    <col min="2319" max="2319" width="23.28515625" style="218" customWidth="1"/>
    <col min="2320" max="2320" width="11" style="218" customWidth="1"/>
    <col min="2321" max="2321" width="20.5703125" style="218" bestFit="1" customWidth="1"/>
    <col min="2322" max="2322" width="12.140625" style="218" bestFit="1" customWidth="1"/>
    <col min="2323" max="2323" width="18.5703125" style="218" bestFit="1" customWidth="1"/>
    <col min="2324" max="2324" width="16.42578125" style="218" customWidth="1"/>
    <col min="2325" max="2325" width="23.5703125" style="218" customWidth="1"/>
    <col min="2326" max="2326" width="9.140625" style="218" customWidth="1"/>
    <col min="2327" max="2327" width="21.5703125" style="218" customWidth="1"/>
    <col min="2328" max="2328" width="11.7109375" style="218" customWidth="1"/>
    <col min="2329" max="2329" width="21.28515625" style="218" bestFit="1" customWidth="1"/>
    <col min="2330" max="2334" width="11.5703125" style="218" customWidth="1"/>
    <col min="2335" max="2335" width="11.42578125" style="218"/>
    <col min="2336" max="2336" width="10" style="218" customWidth="1"/>
    <col min="2337" max="2556" width="11.42578125" style="218"/>
    <col min="2557" max="2557" width="2.7109375" style="218" customWidth="1"/>
    <col min="2558" max="2558" width="15.42578125" style="218" bestFit="1" customWidth="1"/>
    <col min="2559" max="2559" width="27.7109375" style="218" bestFit="1" customWidth="1"/>
    <col min="2560" max="2560" width="9.5703125" style="218" bestFit="1" customWidth="1"/>
    <col min="2561" max="2561" width="11.28515625" style="218" customWidth="1"/>
    <col min="2562" max="2562" width="4.7109375" style="218" customWidth="1"/>
    <col min="2563" max="2563" width="11.42578125" style="218"/>
    <col min="2564" max="2564" width="1.7109375" style="218" customWidth="1"/>
    <col min="2565" max="2565" width="23.85546875" style="218" customWidth="1"/>
    <col min="2566" max="2566" width="40.140625" style="218" bestFit="1" customWidth="1"/>
    <col min="2567" max="2567" width="16.42578125" style="218" bestFit="1" customWidth="1"/>
    <col min="2568" max="2568" width="21.85546875" style="218" customWidth="1"/>
    <col min="2569" max="2569" width="19" style="218" customWidth="1"/>
    <col min="2570" max="2570" width="12.140625" style="218" customWidth="1"/>
    <col min="2571" max="2571" width="12.5703125" style="218" bestFit="1" customWidth="1"/>
    <col min="2572" max="2572" width="11" style="218" customWidth="1"/>
    <col min="2573" max="2573" width="18.28515625" style="218" bestFit="1" customWidth="1"/>
    <col min="2574" max="2574" width="13.5703125" style="218" customWidth="1"/>
    <col min="2575" max="2575" width="23.28515625" style="218" customWidth="1"/>
    <col min="2576" max="2576" width="11" style="218" customWidth="1"/>
    <col min="2577" max="2577" width="20.5703125" style="218" bestFit="1" customWidth="1"/>
    <col min="2578" max="2578" width="12.140625" style="218" bestFit="1" customWidth="1"/>
    <col min="2579" max="2579" width="18.5703125" style="218" bestFit="1" customWidth="1"/>
    <col min="2580" max="2580" width="16.42578125" style="218" customWidth="1"/>
    <col min="2581" max="2581" width="23.5703125" style="218" customWidth="1"/>
    <col min="2582" max="2582" width="9.140625" style="218" customWidth="1"/>
    <col min="2583" max="2583" width="21.5703125" style="218" customWidth="1"/>
    <col min="2584" max="2584" width="11.7109375" style="218" customWidth="1"/>
    <col min="2585" max="2585" width="21.28515625" style="218" bestFit="1" customWidth="1"/>
    <col min="2586" max="2590" width="11.5703125" style="218" customWidth="1"/>
    <col min="2591" max="2591" width="11.42578125" style="218"/>
    <col min="2592" max="2592" width="10" style="218" customWidth="1"/>
    <col min="2593" max="2812" width="11.42578125" style="218"/>
    <col min="2813" max="2813" width="2.7109375" style="218" customWidth="1"/>
    <col min="2814" max="2814" width="15.42578125" style="218" bestFit="1" customWidth="1"/>
    <col min="2815" max="2815" width="27.7109375" style="218" bestFit="1" customWidth="1"/>
    <col min="2816" max="2816" width="9.5703125" style="218" bestFit="1" customWidth="1"/>
    <col min="2817" max="2817" width="11.28515625" style="218" customWidth="1"/>
    <col min="2818" max="2818" width="4.7109375" style="218" customWidth="1"/>
    <col min="2819" max="2819" width="11.42578125" style="218"/>
    <col min="2820" max="2820" width="1.7109375" style="218" customWidth="1"/>
    <col min="2821" max="2821" width="23.85546875" style="218" customWidth="1"/>
    <col min="2822" max="2822" width="40.140625" style="218" bestFit="1" customWidth="1"/>
    <col min="2823" max="2823" width="16.42578125" style="218" bestFit="1" customWidth="1"/>
    <col min="2824" max="2824" width="21.85546875" style="218" customWidth="1"/>
    <col min="2825" max="2825" width="19" style="218" customWidth="1"/>
    <col min="2826" max="2826" width="12.140625" style="218" customWidth="1"/>
    <col min="2827" max="2827" width="12.5703125" style="218" bestFit="1" customWidth="1"/>
    <col min="2828" max="2828" width="11" style="218" customWidth="1"/>
    <col min="2829" max="2829" width="18.28515625" style="218" bestFit="1" customWidth="1"/>
    <col min="2830" max="2830" width="13.5703125" style="218" customWidth="1"/>
    <col min="2831" max="2831" width="23.28515625" style="218" customWidth="1"/>
    <col min="2832" max="2832" width="11" style="218" customWidth="1"/>
    <col min="2833" max="2833" width="20.5703125" style="218" bestFit="1" customWidth="1"/>
    <col min="2834" max="2834" width="12.140625" style="218" bestFit="1" customWidth="1"/>
    <col min="2835" max="2835" width="18.5703125" style="218" bestFit="1" customWidth="1"/>
    <col min="2836" max="2836" width="16.42578125" style="218" customWidth="1"/>
    <col min="2837" max="2837" width="23.5703125" style="218" customWidth="1"/>
    <col min="2838" max="2838" width="9.140625" style="218" customWidth="1"/>
    <col min="2839" max="2839" width="21.5703125" style="218" customWidth="1"/>
    <col min="2840" max="2840" width="11.7109375" style="218" customWidth="1"/>
    <col min="2841" max="2841" width="21.28515625" style="218" bestFit="1" customWidth="1"/>
    <col min="2842" max="2846" width="11.5703125" style="218" customWidth="1"/>
    <col min="2847" max="2847" width="11.42578125" style="218"/>
    <col min="2848" max="2848" width="10" style="218" customWidth="1"/>
    <col min="2849" max="3068" width="11.42578125" style="218"/>
    <col min="3069" max="3069" width="2.7109375" style="218" customWidth="1"/>
    <col min="3070" max="3070" width="15.42578125" style="218" bestFit="1" customWidth="1"/>
    <col min="3071" max="3071" width="27.7109375" style="218" bestFit="1" customWidth="1"/>
    <col min="3072" max="3072" width="9.5703125" style="218" bestFit="1" customWidth="1"/>
    <col min="3073" max="3073" width="11.28515625" style="218" customWidth="1"/>
    <col min="3074" max="3074" width="4.7109375" style="218" customWidth="1"/>
    <col min="3075" max="3075" width="11.42578125" style="218"/>
    <col min="3076" max="3076" width="1.7109375" style="218" customWidth="1"/>
    <col min="3077" max="3077" width="23.85546875" style="218" customWidth="1"/>
    <col min="3078" max="3078" width="40.140625" style="218" bestFit="1" customWidth="1"/>
    <col min="3079" max="3079" width="16.42578125" style="218" bestFit="1" customWidth="1"/>
    <col min="3080" max="3080" width="21.85546875" style="218" customWidth="1"/>
    <col min="3081" max="3081" width="19" style="218" customWidth="1"/>
    <col min="3082" max="3082" width="12.140625" style="218" customWidth="1"/>
    <col min="3083" max="3083" width="12.5703125" style="218" bestFit="1" customWidth="1"/>
    <col min="3084" max="3084" width="11" style="218" customWidth="1"/>
    <col min="3085" max="3085" width="18.28515625" style="218" bestFit="1" customWidth="1"/>
    <col min="3086" max="3086" width="13.5703125" style="218" customWidth="1"/>
    <col min="3087" max="3087" width="23.28515625" style="218" customWidth="1"/>
    <col min="3088" max="3088" width="11" style="218" customWidth="1"/>
    <col min="3089" max="3089" width="20.5703125" style="218" bestFit="1" customWidth="1"/>
    <col min="3090" max="3090" width="12.140625" style="218" bestFit="1" customWidth="1"/>
    <col min="3091" max="3091" width="18.5703125" style="218" bestFit="1" customWidth="1"/>
    <col min="3092" max="3092" width="16.42578125" style="218" customWidth="1"/>
    <col min="3093" max="3093" width="23.5703125" style="218" customWidth="1"/>
    <col min="3094" max="3094" width="9.140625" style="218" customWidth="1"/>
    <col min="3095" max="3095" width="21.5703125" style="218" customWidth="1"/>
    <col min="3096" max="3096" width="11.7109375" style="218" customWidth="1"/>
    <col min="3097" max="3097" width="21.28515625" style="218" bestFit="1" customWidth="1"/>
    <col min="3098" max="3102" width="11.5703125" style="218" customWidth="1"/>
    <col min="3103" max="3103" width="11.42578125" style="218"/>
    <col min="3104" max="3104" width="10" style="218" customWidth="1"/>
    <col min="3105" max="3324" width="11.42578125" style="218"/>
    <col min="3325" max="3325" width="2.7109375" style="218" customWidth="1"/>
    <col min="3326" max="3326" width="15.42578125" style="218" bestFit="1" customWidth="1"/>
    <col min="3327" max="3327" width="27.7109375" style="218" bestFit="1" customWidth="1"/>
    <col min="3328" max="3328" width="9.5703125" style="218" bestFit="1" customWidth="1"/>
    <col min="3329" max="3329" width="11.28515625" style="218" customWidth="1"/>
    <col min="3330" max="3330" width="4.7109375" style="218" customWidth="1"/>
    <col min="3331" max="3331" width="11.42578125" style="218"/>
    <col min="3332" max="3332" width="1.7109375" style="218" customWidth="1"/>
    <col min="3333" max="3333" width="23.85546875" style="218" customWidth="1"/>
    <col min="3334" max="3334" width="40.140625" style="218" bestFit="1" customWidth="1"/>
    <col min="3335" max="3335" width="16.42578125" style="218" bestFit="1" customWidth="1"/>
    <col min="3336" max="3336" width="21.85546875" style="218" customWidth="1"/>
    <col min="3337" max="3337" width="19" style="218" customWidth="1"/>
    <col min="3338" max="3338" width="12.140625" style="218" customWidth="1"/>
    <col min="3339" max="3339" width="12.5703125" style="218" bestFit="1" customWidth="1"/>
    <col min="3340" max="3340" width="11" style="218" customWidth="1"/>
    <col min="3341" max="3341" width="18.28515625" style="218" bestFit="1" customWidth="1"/>
    <col min="3342" max="3342" width="13.5703125" style="218" customWidth="1"/>
    <col min="3343" max="3343" width="23.28515625" style="218" customWidth="1"/>
    <col min="3344" max="3344" width="11" style="218" customWidth="1"/>
    <col min="3345" max="3345" width="20.5703125" style="218" bestFit="1" customWidth="1"/>
    <col min="3346" max="3346" width="12.140625" style="218" bestFit="1" customWidth="1"/>
    <col min="3347" max="3347" width="18.5703125" style="218" bestFit="1" customWidth="1"/>
    <col min="3348" max="3348" width="16.42578125" style="218" customWidth="1"/>
    <col min="3349" max="3349" width="23.5703125" style="218" customWidth="1"/>
    <col min="3350" max="3350" width="9.140625" style="218" customWidth="1"/>
    <col min="3351" max="3351" width="21.5703125" style="218" customWidth="1"/>
    <col min="3352" max="3352" width="11.7109375" style="218" customWidth="1"/>
    <col min="3353" max="3353" width="21.28515625" style="218" bestFit="1" customWidth="1"/>
    <col min="3354" max="3358" width="11.5703125" style="218" customWidth="1"/>
    <col min="3359" max="3359" width="11.42578125" style="218"/>
    <col min="3360" max="3360" width="10" style="218" customWidth="1"/>
    <col min="3361" max="3580" width="11.42578125" style="218"/>
    <col min="3581" max="3581" width="2.7109375" style="218" customWidth="1"/>
    <col min="3582" max="3582" width="15.42578125" style="218" bestFit="1" customWidth="1"/>
    <col min="3583" max="3583" width="27.7109375" style="218" bestFit="1" customWidth="1"/>
    <col min="3584" max="3584" width="9.5703125" style="218" bestFit="1" customWidth="1"/>
    <col min="3585" max="3585" width="11.28515625" style="218" customWidth="1"/>
    <col min="3586" max="3586" width="4.7109375" style="218" customWidth="1"/>
    <col min="3587" max="3587" width="11.42578125" style="218"/>
    <col min="3588" max="3588" width="1.7109375" style="218" customWidth="1"/>
    <col min="3589" max="3589" width="23.85546875" style="218" customWidth="1"/>
    <col min="3590" max="3590" width="40.140625" style="218" bestFit="1" customWidth="1"/>
    <col min="3591" max="3591" width="16.42578125" style="218" bestFit="1" customWidth="1"/>
    <col min="3592" max="3592" width="21.85546875" style="218" customWidth="1"/>
    <col min="3593" max="3593" width="19" style="218" customWidth="1"/>
    <col min="3594" max="3594" width="12.140625" style="218" customWidth="1"/>
    <col min="3595" max="3595" width="12.5703125" style="218" bestFit="1" customWidth="1"/>
    <col min="3596" max="3596" width="11" style="218" customWidth="1"/>
    <col min="3597" max="3597" width="18.28515625" style="218" bestFit="1" customWidth="1"/>
    <col min="3598" max="3598" width="13.5703125" style="218" customWidth="1"/>
    <col min="3599" max="3599" width="23.28515625" style="218" customWidth="1"/>
    <col min="3600" max="3600" width="11" style="218" customWidth="1"/>
    <col min="3601" max="3601" width="20.5703125" style="218" bestFit="1" customWidth="1"/>
    <col min="3602" max="3602" width="12.140625" style="218" bestFit="1" customWidth="1"/>
    <col min="3603" max="3603" width="18.5703125" style="218" bestFit="1" customWidth="1"/>
    <col min="3604" max="3604" width="16.42578125" style="218" customWidth="1"/>
    <col min="3605" max="3605" width="23.5703125" style="218" customWidth="1"/>
    <col min="3606" max="3606" width="9.140625" style="218" customWidth="1"/>
    <col min="3607" max="3607" width="21.5703125" style="218" customWidth="1"/>
    <col min="3608" max="3608" width="11.7109375" style="218" customWidth="1"/>
    <col min="3609" max="3609" width="21.28515625" style="218" bestFit="1" customWidth="1"/>
    <col min="3610" max="3614" width="11.5703125" style="218" customWidth="1"/>
    <col min="3615" max="3615" width="11.42578125" style="218"/>
    <col min="3616" max="3616" width="10" style="218" customWidth="1"/>
    <col min="3617" max="3836" width="11.42578125" style="218"/>
    <col min="3837" max="3837" width="2.7109375" style="218" customWidth="1"/>
    <col min="3838" max="3838" width="15.42578125" style="218" bestFit="1" customWidth="1"/>
    <col min="3839" max="3839" width="27.7109375" style="218" bestFit="1" customWidth="1"/>
    <col min="3840" max="3840" width="9.5703125" style="218" bestFit="1" customWidth="1"/>
    <col min="3841" max="3841" width="11.28515625" style="218" customWidth="1"/>
    <col min="3842" max="3842" width="4.7109375" style="218" customWidth="1"/>
    <col min="3843" max="3843" width="11.42578125" style="218"/>
    <col min="3844" max="3844" width="1.7109375" style="218" customWidth="1"/>
    <col min="3845" max="3845" width="23.85546875" style="218" customWidth="1"/>
    <col min="3846" max="3846" width="40.140625" style="218" bestFit="1" customWidth="1"/>
    <col min="3847" max="3847" width="16.42578125" style="218" bestFit="1" customWidth="1"/>
    <col min="3848" max="3848" width="21.85546875" style="218" customWidth="1"/>
    <col min="3849" max="3849" width="19" style="218" customWidth="1"/>
    <col min="3850" max="3850" width="12.140625" style="218" customWidth="1"/>
    <col min="3851" max="3851" width="12.5703125" style="218" bestFit="1" customWidth="1"/>
    <col min="3852" max="3852" width="11" style="218" customWidth="1"/>
    <col min="3853" max="3853" width="18.28515625" style="218" bestFit="1" customWidth="1"/>
    <col min="3854" max="3854" width="13.5703125" style="218" customWidth="1"/>
    <col min="3855" max="3855" width="23.28515625" style="218" customWidth="1"/>
    <col min="3856" max="3856" width="11" style="218" customWidth="1"/>
    <col min="3857" max="3857" width="20.5703125" style="218" bestFit="1" customWidth="1"/>
    <col min="3858" max="3858" width="12.140625" style="218" bestFit="1" customWidth="1"/>
    <col min="3859" max="3859" width="18.5703125" style="218" bestFit="1" customWidth="1"/>
    <col min="3860" max="3860" width="16.42578125" style="218" customWidth="1"/>
    <col min="3861" max="3861" width="23.5703125" style="218" customWidth="1"/>
    <col min="3862" max="3862" width="9.140625" style="218" customWidth="1"/>
    <col min="3863" max="3863" width="21.5703125" style="218" customWidth="1"/>
    <col min="3864" max="3864" width="11.7109375" style="218" customWidth="1"/>
    <col min="3865" max="3865" width="21.28515625" style="218" bestFit="1" customWidth="1"/>
    <col min="3866" max="3870" width="11.5703125" style="218" customWidth="1"/>
    <col min="3871" max="3871" width="11.42578125" style="218"/>
    <col min="3872" max="3872" width="10" style="218" customWidth="1"/>
    <col min="3873" max="4092" width="11.42578125" style="218"/>
    <col min="4093" max="4093" width="2.7109375" style="218" customWidth="1"/>
    <col min="4094" max="4094" width="15.42578125" style="218" bestFit="1" customWidth="1"/>
    <col min="4095" max="4095" width="27.7109375" style="218" bestFit="1" customWidth="1"/>
    <col min="4096" max="4096" width="9.5703125" style="218" bestFit="1" customWidth="1"/>
    <col min="4097" max="4097" width="11.28515625" style="218" customWidth="1"/>
    <col min="4098" max="4098" width="4.7109375" style="218" customWidth="1"/>
    <col min="4099" max="4099" width="11.42578125" style="218"/>
    <col min="4100" max="4100" width="1.7109375" style="218" customWidth="1"/>
    <col min="4101" max="4101" width="23.85546875" style="218" customWidth="1"/>
    <col min="4102" max="4102" width="40.140625" style="218" bestFit="1" customWidth="1"/>
    <col min="4103" max="4103" width="16.42578125" style="218" bestFit="1" customWidth="1"/>
    <col min="4104" max="4104" width="21.85546875" style="218" customWidth="1"/>
    <col min="4105" max="4105" width="19" style="218" customWidth="1"/>
    <col min="4106" max="4106" width="12.140625" style="218" customWidth="1"/>
    <col min="4107" max="4107" width="12.5703125" style="218" bestFit="1" customWidth="1"/>
    <col min="4108" max="4108" width="11" style="218" customWidth="1"/>
    <col min="4109" max="4109" width="18.28515625" style="218" bestFit="1" customWidth="1"/>
    <col min="4110" max="4110" width="13.5703125" style="218" customWidth="1"/>
    <col min="4111" max="4111" width="23.28515625" style="218" customWidth="1"/>
    <col min="4112" max="4112" width="11" style="218" customWidth="1"/>
    <col min="4113" max="4113" width="20.5703125" style="218" bestFit="1" customWidth="1"/>
    <col min="4114" max="4114" width="12.140625" style="218" bestFit="1" customWidth="1"/>
    <col min="4115" max="4115" width="18.5703125" style="218" bestFit="1" customWidth="1"/>
    <col min="4116" max="4116" width="16.42578125" style="218" customWidth="1"/>
    <col min="4117" max="4117" width="23.5703125" style="218" customWidth="1"/>
    <col min="4118" max="4118" width="9.140625" style="218" customWidth="1"/>
    <col min="4119" max="4119" width="21.5703125" style="218" customWidth="1"/>
    <col min="4120" max="4120" width="11.7109375" style="218" customWidth="1"/>
    <col min="4121" max="4121" width="21.28515625" style="218" bestFit="1" customWidth="1"/>
    <col min="4122" max="4126" width="11.5703125" style="218" customWidth="1"/>
    <col min="4127" max="4127" width="11.42578125" style="218"/>
    <col min="4128" max="4128" width="10" style="218" customWidth="1"/>
    <col min="4129" max="4348" width="11.42578125" style="218"/>
    <col min="4349" max="4349" width="2.7109375" style="218" customWidth="1"/>
    <col min="4350" max="4350" width="15.42578125" style="218" bestFit="1" customWidth="1"/>
    <col min="4351" max="4351" width="27.7109375" style="218" bestFit="1" customWidth="1"/>
    <col min="4352" max="4352" width="9.5703125" style="218" bestFit="1" customWidth="1"/>
    <col min="4353" max="4353" width="11.28515625" style="218" customWidth="1"/>
    <col min="4354" max="4354" width="4.7109375" style="218" customWidth="1"/>
    <col min="4355" max="4355" width="11.42578125" style="218"/>
    <col min="4356" max="4356" width="1.7109375" style="218" customWidth="1"/>
    <col min="4357" max="4357" width="23.85546875" style="218" customWidth="1"/>
    <col min="4358" max="4358" width="40.140625" style="218" bestFit="1" customWidth="1"/>
    <col min="4359" max="4359" width="16.42578125" style="218" bestFit="1" customWidth="1"/>
    <col min="4360" max="4360" width="21.85546875" style="218" customWidth="1"/>
    <col min="4361" max="4361" width="19" style="218" customWidth="1"/>
    <col min="4362" max="4362" width="12.140625" style="218" customWidth="1"/>
    <col min="4363" max="4363" width="12.5703125" style="218" bestFit="1" customWidth="1"/>
    <col min="4364" max="4364" width="11" style="218" customWidth="1"/>
    <col min="4365" max="4365" width="18.28515625" style="218" bestFit="1" customWidth="1"/>
    <col min="4366" max="4366" width="13.5703125" style="218" customWidth="1"/>
    <col min="4367" max="4367" width="23.28515625" style="218" customWidth="1"/>
    <col min="4368" max="4368" width="11" style="218" customWidth="1"/>
    <col min="4369" max="4369" width="20.5703125" style="218" bestFit="1" customWidth="1"/>
    <col min="4370" max="4370" width="12.140625" style="218" bestFit="1" customWidth="1"/>
    <col min="4371" max="4371" width="18.5703125" style="218" bestFit="1" customWidth="1"/>
    <col min="4372" max="4372" width="16.42578125" style="218" customWidth="1"/>
    <col min="4373" max="4373" width="23.5703125" style="218" customWidth="1"/>
    <col min="4374" max="4374" width="9.140625" style="218" customWidth="1"/>
    <col min="4375" max="4375" width="21.5703125" style="218" customWidth="1"/>
    <col min="4376" max="4376" width="11.7109375" style="218" customWidth="1"/>
    <col min="4377" max="4377" width="21.28515625" style="218" bestFit="1" customWidth="1"/>
    <col min="4378" max="4382" width="11.5703125" style="218" customWidth="1"/>
    <col min="4383" max="4383" width="11.42578125" style="218"/>
    <col min="4384" max="4384" width="10" style="218" customWidth="1"/>
    <col min="4385" max="4604" width="11.42578125" style="218"/>
    <col min="4605" max="4605" width="2.7109375" style="218" customWidth="1"/>
    <col min="4606" max="4606" width="15.42578125" style="218" bestFit="1" customWidth="1"/>
    <col min="4607" max="4607" width="27.7109375" style="218" bestFit="1" customWidth="1"/>
    <col min="4608" max="4608" width="9.5703125" style="218" bestFit="1" customWidth="1"/>
    <col min="4609" max="4609" width="11.28515625" style="218" customWidth="1"/>
    <col min="4610" max="4610" width="4.7109375" style="218" customWidth="1"/>
    <col min="4611" max="4611" width="11.42578125" style="218"/>
    <col min="4612" max="4612" width="1.7109375" style="218" customWidth="1"/>
    <col min="4613" max="4613" width="23.85546875" style="218" customWidth="1"/>
    <col min="4614" max="4614" width="40.140625" style="218" bestFit="1" customWidth="1"/>
    <col min="4615" max="4615" width="16.42578125" style="218" bestFit="1" customWidth="1"/>
    <col min="4616" max="4616" width="21.85546875" style="218" customWidth="1"/>
    <col min="4617" max="4617" width="19" style="218" customWidth="1"/>
    <col min="4618" max="4618" width="12.140625" style="218" customWidth="1"/>
    <col min="4619" max="4619" width="12.5703125" style="218" bestFit="1" customWidth="1"/>
    <col min="4620" max="4620" width="11" style="218" customWidth="1"/>
    <col min="4621" max="4621" width="18.28515625" style="218" bestFit="1" customWidth="1"/>
    <col min="4622" max="4622" width="13.5703125" style="218" customWidth="1"/>
    <col min="4623" max="4623" width="23.28515625" style="218" customWidth="1"/>
    <col min="4624" max="4624" width="11" style="218" customWidth="1"/>
    <col min="4625" max="4625" width="20.5703125" style="218" bestFit="1" customWidth="1"/>
    <col min="4626" max="4626" width="12.140625" style="218" bestFit="1" customWidth="1"/>
    <col min="4627" max="4627" width="18.5703125" style="218" bestFit="1" customWidth="1"/>
    <col min="4628" max="4628" width="16.42578125" style="218" customWidth="1"/>
    <col min="4629" max="4629" width="23.5703125" style="218" customWidth="1"/>
    <col min="4630" max="4630" width="9.140625" style="218" customWidth="1"/>
    <col min="4631" max="4631" width="21.5703125" style="218" customWidth="1"/>
    <col min="4632" max="4632" width="11.7109375" style="218" customWidth="1"/>
    <col min="4633" max="4633" width="21.28515625" style="218" bestFit="1" customWidth="1"/>
    <col min="4634" max="4638" width="11.5703125" style="218" customWidth="1"/>
    <col min="4639" max="4639" width="11.42578125" style="218"/>
    <col min="4640" max="4640" width="10" style="218" customWidth="1"/>
    <col min="4641" max="4860" width="11.42578125" style="218"/>
    <col min="4861" max="4861" width="2.7109375" style="218" customWidth="1"/>
    <col min="4862" max="4862" width="15.42578125" style="218" bestFit="1" customWidth="1"/>
    <col min="4863" max="4863" width="27.7109375" style="218" bestFit="1" customWidth="1"/>
    <col min="4864" max="4864" width="9.5703125" style="218" bestFit="1" customWidth="1"/>
    <col min="4865" max="4865" width="11.28515625" style="218" customWidth="1"/>
    <col min="4866" max="4866" width="4.7109375" style="218" customWidth="1"/>
    <col min="4867" max="4867" width="11.42578125" style="218"/>
    <col min="4868" max="4868" width="1.7109375" style="218" customWidth="1"/>
    <col min="4869" max="4869" width="23.85546875" style="218" customWidth="1"/>
    <col min="4870" max="4870" width="40.140625" style="218" bestFit="1" customWidth="1"/>
    <col min="4871" max="4871" width="16.42578125" style="218" bestFit="1" customWidth="1"/>
    <col min="4872" max="4872" width="21.85546875" style="218" customWidth="1"/>
    <col min="4873" max="4873" width="19" style="218" customWidth="1"/>
    <col min="4874" max="4874" width="12.140625" style="218" customWidth="1"/>
    <col min="4875" max="4875" width="12.5703125" style="218" bestFit="1" customWidth="1"/>
    <col min="4876" max="4876" width="11" style="218" customWidth="1"/>
    <col min="4877" max="4877" width="18.28515625" style="218" bestFit="1" customWidth="1"/>
    <col min="4878" max="4878" width="13.5703125" style="218" customWidth="1"/>
    <col min="4879" max="4879" width="23.28515625" style="218" customWidth="1"/>
    <col min="4880" max="4880" width="11" style="218" customWidth="1"/>
    <col min="4881" max="4881" width="20.5703125" style="218" bestFit="1" customWidth="1"/>
    <col min="4882" max="4882" width="12.140625" style="218" bestFit="1" customWidth="1"/>
    <col min="4883" max="4883" width="18.5703125" style="218" bestFit="1" customWidth="1"/>
    <col min="4884" max="4884" width="16.42578125" style="218" customWidth="1"/>
    <col min="4885" max="4885" width="23.5703125" style="218" customWidth="1"/>
    <col min="4886" max="4886" width="9.140625" style="218" customWidth="1"/>
    <col min="4887" max="4887" width="21.5703125" style="218" customWidth="1"/>
    <col min="4888" max="4888" width="11.7109375" style="218" customWidth="1"/>
    <col min="4889" max="4889" width="21.28515625" style="218" bestFit="1" customWidth="1"/>
    <col min="4890" max="4894" width="11.5703125" style="218" customWidth="1"/>
    <col min="4895" max="4895" width="11.42578125" style="218"/>
    <col min="4896" max="4896" width="10" style="218" customWidth="1"/>
    <col min="4897" max="5116" width="11.42578125" style="218"/>
    <col min="5117" max="5117" width="2.7109375" style="218" customWidth="1"/>
    <col min="5118" max="5118" width="15.42578125" style="218" bestFit="1" customWidth="1"/>
    <col min="5119" max="5119" width="27.7109375" style="218" bestFit="1" customWidth="1"/>
    <col min="5120" max="5120" width="9.5703125" style="218" bestFit="1" customWidth="1"/>
    <col min="5121" max="5121" width="11.28515625" style="218" customWidth="1"/>
    <col min="5122" max="5122" width="4.7109375" style="218" customWidth="1"/>
    <col min="5123" max="5123" width="11.42578125" style="218"/>
    <col min="5124" max="5124" width="1.7109375" style="218" customWidth="1"/>
    <col min="5125" max="5125" width="23.85546875" style="218" customWidth="1"/>
    <col min="5126" max="5126" width="40.140625" style="218" bestFit="1" customWidth="1"/>
    <col min="5127" max="5127" width="16.42578125" style="218" bestFit="1" customWidth="1"/>
    <col min="5128" max="5128" width="21.85546875" style="218" customWidth="1"/>
    <col min="5129" max="5129" width="19" style="218" customWidth="1"/>
    <col min="5130" max="5130" width="12.140625" style="218" customWidth="1"/>
    <col min="5131" max="5131" width="12.5703125" style="218" bestFit="1" customWidth="1"/>
    <col min="5132" max="5132" width="11" style="218" customWidth="1"/>
    <col min="5133" max="5133" width="18.28515625" style="218" bestFit="1" customWidth="1"/>
    <col min="5134" max="5134" width="13.5703125" style="218" customWidth="1"/>
    <col min="5135" max="5135" width="23.28515625" style="218" customWidth="1"/>
    <col min="5136" max="5136" width="11" style="218" customWidth="1"/>
    <col min="5137" max="5137" width="20.5703125" style="218" bestFit="1" customWidth="1"/>
    <col min="5138" max="5138" width="12.140625" style="218" bestFit="1" customWidth="1"/>
    <col min="5139" max="5139" width="18.5703125" style="218" bestFit="1" customWidth="1"/>
    <col min="5140" max="5140" width="16.42578125" style="218" customWidth="1"/>
    <col min="5141" max="5141" width="23.5703125" style="218" customWidth="1"/>
    <col min="5142" max="5142" width="9.140625" style="218" customWidth="1"/>
    <col min="5143" max="5143" width="21.5703125" style="218" customWidth="1"/>
    <col min="5144" max="5144" width="11.7109375" style="218" customWidth="1"/>
    <col min="5145" max="5145" width="21.28515625" style="218" bestFit="1" customWidth="1"/>
    <col min="5146" max="5150" width="11.5703125" style="218" customWidth="1"/>
    <col min="5151" max="5151" width="11.42578125" style="218"/>
    <col min="5152" max="5152" width="10" style="218" customWidth="1"/>
    <col min="5153" max="5372" width="11.42578125" style="218"/>
    <col min="5373" max="5373" width="2.7109375" style="218" customWidth="1"/>
    <col min="5374" max="5374" width="15.42578125" style="218" bestFit="1" customWidth="1"/>
    <col min="5375" max="5375" width="27.7109375" style="218" bestFit="1" customWidth="1"/>
    <col min="5376" max="5376" width="9.5703125" style="218" bestFit="1" customWidth="1"/>
    <col min="5377" max="5377" width="11.28515625" style="218" customWidth="1"/>
    <col min="5378" max="5378" width="4.7109375" style="218" customWidth="1"/>
    <col min="5379" max="5379" width="11.42578125" style="218"/>
    <col min="5380" max="5380" width="1.7109375" style="218" customWidth="1"/>
    <col min="5381" max="5381" width="23.85546875" style="218" customWidth="1"/>
    <col min="5382" max="5382" width="40.140625" style="218" bestFit="1" customWidth="1"/>
    <col min="5383" max="5383" width="16.42578125" style="218" bestFit="1" customWidth="1"/>
    <col min="5384" max="5384" width="21.85546875" style="218" customWidth="1"/>
    <col min="5385" max="5385" width="19" style="218" customWidth="1"/>
    <col min="5386" max="5386" width="12.140625" style="218" customWidth="1"/>
    <col min="5387" max="5387" width="12.5703125" style="218" bestFit="1" customWidth="1"/>
    <col min="5388" max="5388" width="11" style="218" customWidth="1"/>
    <col min="5389" max="5389" width="18.28515625" style="218" bestFit="1" customWidth="1"/>
    <col min="5390" max="5390" width="13.5703125" style="218" customWidth="1"/>
    <col min="5391" max="5391" width="23.28515625" style="218" customWidth="1"/>
    <col min="5392" max="5392" width="11" style="218" customWidth="1"/>
    <col min="5393" max="5393" width="20.5703125" style="218" bestFit="1" customWidth="1"/>
    <col min="5394" max="5394" width="12.140625" style="218" bestFit="1" customWidth="1"/>
    <col min="5395" max="5395" width="18.5703125" style="218" bestFit="1" customWidth="1"/>
    <col min="5396" max="5396" width="16.42578125" style="218" customWidth="1"/>
    <col min="5397" max="5397" width="23.5703125" style="218" customWidth="1"/>
    <col min="5398" max="5398" width="9.140625" style="218" customWidth="1"/>
    <col min="5399" max="5399" width="21.5703125" style="218" customWidth="1"/>
    <col min="5400" max="5400" width="11.7109375" style="218" customWidth="1"/>
    <col min="5401" max="5401" width="21.28515625" style="218" bestFit="1" customWidth="1"/>
    <col min="5402" max="5406" width="11.5703125" style="218" customWidth="1"/>
    <col min="5407" max="5407" width="11.42578125" style="218"/>
    <col min="5408" max="5408" width="10" style="218" customWidth="1"/>
    <col min="5409" max="5628" width="11.42578125" style="218"/>
    <col min="5629" max="5629" width="2.7109375" style="218" customWidth="1"/>
    <col min="5630" max="5630" width="15.42578125" style="218" bestFit="1" customWidth="1"/>
    <col min="5631" max="5631" width="27.7109375" style="218" bestFit="1" customWidth="1"/>
    <col min="5632" max="5632" width="9.5703125" style="218" bestFit="1" customWidth="1"/>
    <col min="5633" max="5633" width="11.28515625" style="218" customWidth="1"/>
    <col min="5634" max="5634" width="4.7109375" style="218" customWidth="1"/>
    <col min="5635" max="5635" width="11.42578125" style="218"/>
    <col min="5636" max="5636" width="1.7109375" style="218" customWidth="1"/>
    <col min="5637" max="5637" width="23.85546875" style="218" customWidth="1"/>
    <col min="5638" max="5638" width="40.140625" style="218" bestFit="1" customWidth="1"/>
    <col min="5639" max="5639" width="16.42578125" style="218" bestFit="1" customWidth="1"/>
    <col min="5640" max="5640" width="21.85546875" style="218" customWidth="1"/>
    <col min="5641" max="5641" width="19" style="218" customWidth="1"/>
    <col min="5642" max="5642" width="12.140625" style="218" customWidth="1"/>
    <col min="5643" max="5643" width="12.5703125" style="218" bestFit="1" customWidth="1"/>
    <col min="5644" max="5644" width="11" style="218" customWidth="1"/>
    <col min="5645" max="5645" width="18.28515625" style="218" bestFit="1" customWidth="1"/>
    <col min="5646" max="5646" width="13.5703125" style="218" customWidth="1"/>
    <col min="5647" max="5647" width="23.28515625" style="218" customWidth="1"/>
    <col min="5648" max="5648" width="11" style="218" customWidth="1"/>
    <col min="5649" max="5649" width="20.5703125" style="218" bestFit="1" customWidth="1"/>
    <col min="5650" max="5650" width="12.140625" style="218" bestFit="1" customWidth="1"/>
    <col min="5651" max="5651" width="18.5703125" style="218" bestFit="1" customWidth="1"/>
    <col min="5652" max="5652" width="16.42578125" style="218" customWidth="1"/>
    <col min="5653" max="5653" width="23.5703125" style="218" customWidth="1"/>
    <col min="5654" max="5654" width="9.140625" style="218" customWidth="1"/>
    <col min="5655" max="5655" width="21.5703125" style="218" customWidth="1"/>
    <col min="5656" max="5656" width="11.7109375" style="218" customWidth="1"/>
    <col min="5657" max="5657" width="21.28515625" style="218" bestFit="1" customWidth="1"/>
    <col min="5658" max="5662" width="11.5703125" style="218" customWidth="1"/>
    <col min="5663" max="5663" width="11.42578125" style="218"/>
    <col min="5664" max="5664" width="10" style="218" customWidth="1"/>
    <col min="5665" max="5884" width="11.42578125" style="218"/>
    <col min="5885" max="5885" width="2.7109375" style="218" customWidth="1"/>
    <col min="5886" max="5886" width="15.42578125" style="218" bestFit="1" customWidth="1"/>
    <col min="5887" max="5887" width="27.7109375" style="218" bestFit="1" customWidth="1"/>
    <col min="5888" max="5888" width="9.5703125" style="218" bestFit="1" customWidth="1"/>
    <col min="5889" max="5889" width="11.28515625" style="218" customWidth="1"/>
    <col min="5890" max="5890" width="4.7109375" style="218" customWidth="1"/>
    <col min="5891" max="5891" width="11.42578125" style="218"/>
    <col min="5892" max="5892" width="1.7109375" style="218" customWidth="1"/>
    <col min="5893" max="5893" width="23.85546875" style="218" customWidth="1"/>
    <col min="5894" max="5894" width="40.140625" style="218" bestFit="1" customWidth="1"/>
    <col min="5895" max="5895" width="16.42578125" style="218" bestFit="1" customWidth="1"/>
    <col min="5896" max="5896" width="21.85546875" style="218" customWidth="1"/>
    <col min="5897" max="5897" width="19" style="218" customWidth="1"/>
    <col min="5898" max="5898" width="12.140625" style="218" customWidth="1"/>
    <col min="5899" max="5899" width="12.5703125" style="218" bestFit="1" customWidth="1"/>
    <col min="5900" max="5900" width="11" style="218" customWidth="1"/>
    <col min="5901" max="5901" width="18.28515625" style="218" bestFit="1" customWidth="1"/>
    <col min="5902" max="5902" width="13.5703125" style="218" customWidth="1"/>
    <col min="5903" max="5903" width="23.28515625" style="218" customWidth="1"/>
    <col min="5904" max="5904" width="11" style="218" customWidth="1"/>
    <col min="5905" max="5905" width="20.5703125" style="218" bestFit="1" customWidth="1"/>
    <col min="5906" max="5906" width="12.140625" style="218" bestFit="1" customWidth="1"/>
    <col min="5907" max="5907" width="18.5703125" style="218" bestFit="1" customWidth="1"/>
    <col min="5908" max="5908" width="16.42578125" style="218" customWidth="1"/>
    <col min="5909" max="5909" width="23.5703125" style="218" customWidth="1"/>
    <col min="5910" max="5910" width="9.140625" style="218" customWidth="1"/>
    <col min="5911" max="5911" width="21.5703125" style="218" customWidth="1"/>
    <col min="5912" max="5912" width="11.7109375" style="218" customWidth="1"/>
    <col min="5913" max="5913" width="21.28515625" style="218" bestFit="1" customWidth="1"/>
    <col min="5914" max="5918" width="11.5703125" style="218" customWidth="1"/>
    <col min="5919" max="5919" width="11.42578125" style="218"/>
    <col min="5920" max="5920" width="10" style="218" customWidth="1"/>
    <col min="5921" max="6140" width="11.42578125" style="218"/>
    <col min="6141" max="6141" width="2.7109375" style="218" customWidth="1"/>
    <col min="6142" max="6142" width="15.42578125" style="218" bestFit="1" customWidth="1"/>
    <col min="6143" max="6143" width="27.7109375" style="218" bestFit="1" customWidth="1"/>
    <col min="6144" max="6144" width="9.5703125" style="218" bestFit="1" customWidth="1"/>
    <col min="6145" max="6145" width="11.28515625" style="218" customWidth="1"/>
    <col min="6146" max="6146" width="4.7109375" style="218" customWidth="1"/>
    <col min="6147" max="6147" width="11.42578125" style="218"/>
    <col min="6148" max="6148" width="1.7109375" style="218" customWidth="1"/>
    <col min="6149" max="6149" width="23.85546875" style="218" customWidth="1"/>
    <col min="6150" max="6150" width="40.140625" style="218" bestFit="1" customWidth="1"/>
    <col min="6151" max="6151" width="16.42578125" style="218" bestFit="1" customWidth="1"/>
    <col min="6152" max="6152" width="21.85546875" style="218" customWidth="1"/>
    <col min="6153" max="6153" width="19" style="218" customWidth="1"/>
    <col min="6154" max="6154" width="12.140625" style="218" customWidth="1"/>
    <col min="6155" max="6155" width="12.5703125" style="218" bestFit="1" customWidth="1"/>
    <col min="6156" max="6156" width="11" style="218" customWidth="1"/>
    <col min="6157" max="6157" width="18.28515625" style="218" bestFit="1" customWidth="1"/>
    <col min="6158" max="6158" width="13.5703125" style="218" customWidth="1"/>
    <col min="6159" max="6159" width="23.28515625" style="218" customWidth="1"/>
    <col min="6160" max="6160" width="11" style="218" customWidth="1"/>
    <col min="6161" max="6161" width="20.5703125" style="218" bestFit="1" customWidth="1"/>
    <col min="6162" max="6162" width="12.140625" style="218" bestFit="1" customWidth="1"/>
    <col min="6163" max="6163" width="18.5703125" style="218" bestFit="1" customWidth="1"/>
    <col min="6164" max="6164" width="16.42578125" style="218" customWidth="1"/>
    <col min="6165" max="6165" width="23.5703125" style="218" customWidth="1"/>
    <col min="6166" max="6166" width="9.140625" style="218" customWidth="1"/>
    <col min="6167" max="6167" width="21.5703125" style="218" customWidth="1"/>
    <col min="6168" max="6168" width="11.7109375" style="218" customWidth="1"/>
    <col min="6169" max="6169" width="21.28515625" style="218" bestFit="1" customWidth="1"/>
    <col min="6170" max="6174" width="11.5703125" style="218" customWidth="1"/>
    <col min="6175" max="6175" width="11.42578125" style="218"/>
    <col min="6176" max="6176" width="10" style="218" customWidth="1"/>
    <col min="6177" max="6396" width="11.42578125" style="218"/>
    <col min="6397" max="6397" width="2.7109375" style="218" customWidth="1"/>
    <col min="6398" max="6398" width="15.42578125" style="218" bestFit="1" customWidth="1"/>
    <col min="6399" max="6399" width="27.7109375" style="218" bestFit="1" customWidth="1"/>
    <col min="6400" max="6400" width="9.5703125" style="218" bestFit="1" customWidth="1"/>
    <col min="6401" max="6401" width="11.28515625" style="218" customWidth="1"/>
    <col min="6402" max="6402" width="4.7109375" style="218" customWidth="1"/>
    <col min="6403" max="6403" width="11.42578125" style="218"/>
    <col min="6404" max="6404" width="1.7109375" style="218" customWidth="1"/>
    <col min="6405" max="6405" width="23.85546875" style="218" customWidth="1"/>
    <col min="6406" max="6406" width="40.140625" style="218" bestFit="1" customWidth="1"/>
    <col min="6407" max="6407" width="16.42578125" style="218" bestFit="1" customWidth="1"/>
    <col min="6408" max="6408" width="21.85546875" style="218" customWidth="1"/>
    <col min="6409" max="6409" width="19" style="218" customWidth="1"/>
    <col min="6410" max="6410" width="12.140625" style="218" customWidth="1"/>
    <col min="6411" max="6411" width="12.5703125" style="218" bestFit="1" customWidth="1"/>
    <col min="6412" max="6412" width="11" style="218" customWidth="1"/>
    <col min="6413" max="6413" width="18.28515625" style="218" bestFit="1" customWidth="1"/>
    <col min="6414" max="6414" width="13.5703125" style="218" customWidth="1"/>
    <col min="6415" max="6415" width="23.28515625" style="218" customWidth="1"/>
    <col min="6416" max="6416" width="11" style="218" customWidth="1"/>
    <col min="6417" max="6417" width="20.5703125" style="218" bestFit="1" customWidth="1"/>
    <col min="6418" max="6418" width="12.140625" style="218" bestFit="1" customWidth="1"/>
    <col min="6419" max="6419" width="18.5703125" style="218" bestFit="1" customWidth="1"/>
    <col min="6420" max="6420" width="16.42578125" style="218" customWidth="1"/>
    <col min="6421" max="6421" width="23.5703125" style="218" customWidth="1"/>
    <col min="6422" max="6422" width="9.140625" style="218" customWidth="1"/>
    <col min="6423" max="6423" width="21.5703125" style="218" customWidth="1"/>
    <col min="6424" max="6424" width="11.7109375" style="218" customWidth="1"/>
    <col min="6425" max="6425" width="21.28515625" style="218" bestFit="1" customWidth="1"/>
    <col min="6426" max="6430" width="11.5703125" style="218" customWidth="1"/>
    <col min="6431" max="6431" width="11.42578125" style="218"/>
    <col min="6432" max="6432" width="10" style="218" customWidth="1"/>
    <col min="6433" max="6652" width="11.42578125" style="218"/>
    <col min="6653" max="6653" width="2.7109375" style="218" customWidth="1"/>
    <col min="6654" max="6654" width="15.42578125" style="218" bestFit="1" customWidth="1"/>
    <col min="6655" max="6655" width="27.7109375" style="218" bestFit="1" customWidth="1"/>
    <col min="6656" max="6656" width="9.5703125" style="218" bestFit="1" customWidth="1"/>
    <col min="6657" max="6657" width="11.28515625" style="218" customWidth="1"/>
    <col min="6658" max="6658" width="4.7109375" style="218" customWidth="1"/>
    <col min="6659" max="6659" width="11.42578125" style="218"/>
    <col min="6660" max="6660" width="1.7109375" style="218" customWidth="1"/>
    <col min="6661" max="6661" width="23.85546875" style="218" customWidth="1"/>
    <col min="6662" max="6662" width="40.140625" style="218" bestFit="1" customWidth="1"/>
    <col min="6663" max="6663" width="16.42578125" style="218" bestFit="1" customWidth="1"/>
    <col min="6664" max="6664" width="21.85546875" style="218" customWidth="1"/>
    <col min="6665" max="6665" width="19" style="218" customWidth="1"/>
    <col min="6666" max="6666" width="12.140625" style="218" customWidth="1"/>
    <col min="6667" max="6667" width="12.5703125" style="218" bestFit="1" customWidth="1"/>
    <col min="6668" max="6668" width="11" style="218" customWidth="1"/>
    <col min="6669" max="6669" width="18.28515625" style="218" bestFit="1" customWidth="1"/>
    <col min="6670" max="6670" width="13.5703125" style="218" customWidth="1"/>
    <col min="6671" max="6671" width="23.28515625" style="218" customWidth="1"/>
    <col min="6672" max="6672" width="11" style="218" customWidth="1"/>
    <col min="6673" max="6673" width="20.5703125" style="218" bestFit="1" customWidth="1"/>
    <col min="6674" max="6674" width="12.140625" style="218" bestFit="1" customWidth="1"/>
    <col min="6675" max="6675" width="18.5703125" style="218" bestFit="1" customWidth="1"/>
    <col min="6676" max="6676" width="16.42578125" style="218" customWidth="1"/>
    <col min="6677" max="6677" width="23.5703125" style="218" customWidth="1"/>
    <col min="6678" max="6678" width="9.140625" style="218" customWidth="1"/>
    <col min="6679" max="6679" width="21.5703125" style="218" customWidth="1"/>
    <col min="6680" max="6680" width="11.7109375" style="218" customWidth="1"/>
    <col min="6681" max="6681" width="21.28515625" style="218" bestFit="1" customWidth="1"/>
    <col min="6682" max="6686" width="11.5703125" style="218" customWidth="1"/>
    <col min="6687" max="6687" width="11.42578125" style="218"/>
    <col min="6688" max="6688" width="10" style="218" customWidth="1"/>
    <col min="6689" max="6908" width="11.42578125" style="218"/>
    <col min="6909" max="6909" width="2.7109375" style="218" customWidth="1"/>
    <col min="6910" max="6910" width="15.42578125" style="218" bestFit="1" customWidth="1"/>
    <col min="6911" max="6911" width="27.7109375" style="218" bestFit="1" customWidth="1"/>
    <col min="6912" max="6912" width="9.5703125" style="218" bestFit="1" customWidth="1"/>
    <col min="6913" max="6913" width="11.28515625" style="218" customWidth="1"/>
    <col min="6914" max="6914" width="4.7109375" style="218" customWidth="1"/>
    <col min="6915" max="6915" width="11.42578125" style="218"/>
    <col min="6916" max="6916" width="1.7109375" style="218" customWidth="1"/>
    <col min="6917" max="6917" width="23.85546875" style="218" customWidth="1"/>
    <col min="6918" max="6918" width="40.140625" style="218" bestFit="1" customWidth="1"/>
    <col min="6919" max="6919" width="16.42578125" style="218" bestFit="1" customWidth="1"/>
    <col min="6920" max="6920" width="21.85546875" style="218" customWidth="1"/>
    <col min="6921" max="6921" width="19" style="218" customWidth="1"/>
    <col min="6922" max="6922" width="12.140625" style="218" customWidth="1"/>
    <col min="6923" max="6923" width="12.5703125" style="218" bestFit="1" customWidth="1"/>
    <col min="6924" max="6924" width="11" style="218" customWidth="1"/>
    <col min="6925" max="6925" width="18.28515625" style="218" bestFit="1" customWidth="1"/>
    <col min="6926" max="6926" width="13.5703125" style="218" customWidth="1"/>
    <col min="6927" max="6927" width="23.28515625" style="218" customWidth="1"/>
    <col min="6928" max="6928" width="11" style="218" customWidth="1"/>
    <col min="6929" max="6929" width="20.5703125" style="218" bestFit="1" customWidth="1"/>
    <col min="6930" max="6930" width="12.140625" style="218" bestFit="1" customWidth="1"/>
    <col min="6931" max="6931" width="18.5703125" style="218" bestFit="1" customWidth="1"/>
    <col min="6932" max="6932" width="16.42578125" style="218" customWidth="1"/>
    <col min="6933" max="6933" width="23.5703125" style="218" customWidth="1"/>
    <col min="6934" max="6934" width="9.140625" style="218" customWidth="1"/>
    <col min="6935" max="6935" width="21.5703125" style="218" customWidth="1"/>
    <col min="6936" max="6936" width="11.7109375" style="218" customWidth="1"/>
    <col min="6937" max="6937" width="21.28515625" style="218" bestFit="1" customWidth="1"/>
    <col min="6938" max="6942" width="11.5703125" style="218" customWidth="1"/>
    <col min="6943" max="6943" width="11.42578125" style="218"/>
    <col min="6944" max="6944" width="10" style="218" customWidth="1"/>
    <col min="6945" max="7164" width="11.42578125" style="218"/>
    <col min="7165" max="7165" width="2.7109375" style="218" customWidth="1"/>
    <col min="7166" max="7166" width="15.42578125" style="218" bestFit="1" customWidth="1"/>
    <col min="7167" max="7167" width="27.7109375" style="218" bestFit="1" customWidth="1"/>
    <col min="7168" max="7168" width="9.5703125" style="218" bestFit="1" customWidth="1"/>
    <col min="7169" max="7169" width="11.28515625" style="218" customWidth="1"/>
    <col min="7170" max="7170" width="4.7109375" style="218" customWidth="1"/>
    <col min="7171" max="7171" width="11.42578125" style="218"/>
    <col min="7172" max="7172" width="1.7109375" style="218" customWidth="1"/>
    <col min="7173" max="7173" width="23.85546875" style="218" customWidth="1"/>
    <col min="7174" max="7174" width="40.140625" style="218" bestFit="1" customWidth="1"/>
    <col min="7175" max="7175" width="16.42578125" style="218" bestFit="1" customWidth="1"/>
    <col min="7176" max="7176" width="21.85546875" style="218" customWidth="1"/>
    <col min="7177" max="7177" width="19" style="218" customWidth="1"/>
    <col min="7178" max="7178" width="12.140625" style="218" customWidth="1"/>
    <col min="7179" max="7179" width="12.5703125" style="218" bestFit="1" customWidth="1"/>
    <col min="7180" max="7180" width="11" style="218" customWidth="1"/>
    <col min="7181" max="7181" width="18.28515625" style="218" bestFit="1" customWidth="1"/>
    <col min="7182" max="7182" width="13.5703125" style="218" customWidth="1"/>
    <col min="7183" max="7183" width="23.28515625" style="218" customWidth="1"/>
    <col min="7184" max="7184" width="11" style="218" customWidth="1"/>
    <col min="7185" max="7185" width="20.5703125" style="218" bestFit="1" customWidth="1"/>
    <col min="7186" max="7186" width="12.140625" style="218" bestFit="1" customWidth="1"/>
    <col min="7187" max="7187" width="18.5703125" style="218" bestFit="1" customWidth="1"/>
    <col min="7188" max="7188" width="16.42578125" style="218" customWidth="1"/>
    <col min="7189" max="7189" width="23.5703125" style="218" customWidth="1"/>
    <col min="7190" max="7190" width="9.140625" style="218" customWidth="1"/>
    <col min="7191" max="7191" width="21.5703125" style="218" customWidth="1"/>
    <col min="7192" max="7192" width="11.7109375" style="218" customWidth="1"/>
    <col min="7193" max="7193" width="21.28515625" style="218" bestFit="1" customWidth="1"/>
    <col min="7194" max="7198" width="11.5703125" style="218" customWidth="1"/>
    <col min="7199" max="7199" width="11.42578125" style="218"/>
    <col min="7200" max="7200" width="10" style="218" customWidth="1"/>
    <col min="7201" max="7420" width="11.42578125" style="218"/>
    <col min="7421" max="7421" width="2.7109375" style="218" customWidth="1"/>
    <col min="7422" max="7422" width="15.42578125" style="218" bestFit="1" customWidth="1"/>
    <col min="7423" max="7423" width="27.7109375" style="218" bestFit="1" customWidth="1"/>
    <col min="7424" max="7424" width="9.5703125" style="218" bestFit="1" customWidth="1"/>
    <col min="7425" max="7425" width="11.28515625" style="218" customWidth="1"/>
    <col min="7426" max="7426" width="4.7109375" style="218" customWidth="1"/>
    <col min="7427" max="7427" width="11.42578125" style="218"/>
    <col min="7428" max="7428" width="1.7109375" style="218" customWidth="1"/>
    <col min="7429" max="7429" width="23.85546875" style="218" customWidth="1"/>
    <col min="7430" max="7430" width="40.140625" style="218" bestFit="1" customWidth="1"/>
    <col min="7431" max="7431" width="16.42578125" style="218" bestFit="1" customWidth="1"/>
    <col min="7432" max="7432" width="21.85546875" style="218" customWidth="1"/>
    <col min="7433" max="7433" width="19" style="218" customWidth="1"/>
    <col min="7434" max="7434" width="12.140625" style="218" customWidth="1"/>
    <col min="7435" max="7435" width="12.5703125" style="218" bestFit="1" customWidth="1"/>
    <col min="7436" max="7436" width="11" style="218" customWidth="1"/>
    <col min="7437" max="7437" width="18.28515625" style="218" bestFit="1" customWidth="1"/>
    <col min="7438" max="7438" width="13.5703125" style="218" customWidth="1"/>
    <col min="7439" max="7439" width="23.28515625" style="218" customWidth="1"/>
    <col min="7440" max="7440" width="11" style="218" customWidth="1"/>
    <col min="7441" max="7441" width="20.5703125" style="218" bestFit="1" customWidth="1"/>
    <col min="7442" max="7442" width="12.140625" style="218" bestFit="1" customWidth="1"/>
    <col min="7443" max="7443" width="18.5703125" style="218" bestFit="1" customWidth="1"/>
    <col min="7444" max="7444" width="16.42578125" style="218" customWidth="1"/>
    <col min="7445" max="7445" width="23.5703125" style="218" customWidth="1"/>
    <col min="7446" max="7446" width="9.140625" style="218" customWidth="1"/>
    <col min="7447" max="7447" width="21.5703125" style="218" customWidth="1"/>
    <col min="7448" max="7448" width="11.7109375" style="218" customWidth="1"/>
    <col min="7449" max="7449" width="21.28515625" style="218" bestFit="1" customWidth="1"/>
    <col min="7450" max="7454" width="11.5703125" style="218" customWidth="1"/>
    <col min="7455" max="7455" width="11.42578125" style="218"/>
    <col min="7456" max="7456" width="10" style="218" customWidth="1"/>
    <col min="7457" max="7676" width="11.42578125" style="218"/>
    <col min="7677" max="7677" width="2.7109375" style="218" customWidth="1"/>
    <col min="7678" max="7678" width="15.42578125" style="218" bestFit="1" customWidth="1"/>
    <col min="7679" max="7679" width="27.7109375" style="218" bestFit="1" customWidth="1"/>
    <col min="7680" max="7680" width="9.5703125" style="218" bestFit="1" customWidth="1"/>
    <col min="7681" max="7681" width="11.28515625" style="218" customWidth="1"/>
    <col min="7682" max="7682" width="4.7109375" style="218" customWidth="1"/>
    <col min="7683" max="7683" width="11.42578125" style="218"/>
    <col min="7684" max="7684" width="1.7109375" style="218" customWidth="1"/>
    <col min="7685" max="7685" width="23.85546875" style="218" customWidth="1"/>
    <col min="7686" max="7686" width="40.140625" style="218" bestFit="1" customWidth="1"/>
    <col min="7687" max="7687" width="16.42578125" style="218" bestFit="1" customWidth="1"/>
    <col min="7688" max="7688" width="21.85546875" style="218" customWidth="1"/>
    <col min="7689" max="7689" width="19" style="218" customWidth="1"/>
    <col min="7690" max="7690" width="12.140625" style="218" customWidth="1"/>
    <col min="7691" max="7691" width="12.5703125" style="218" bestFit="1" customWidth="1"/>
    <col min="7692" max="7692" width="11" style="218" customWidth="1"/>
    <col min="7693" max="7693" width="18.28515625" style="218" bestFit="1" customWidth="1"/>
    <col min="7694" max="7694" width="13.5703125" style="218" customWidth="1"/>
    <col min="7695" max="7695" width="23.28515625" style="218" customWidth="1"/>
    <col min="7696" max="7696" width="11" style="218" customWidth="1"/>
    <col min="7697" max="7697" width="20.5703125" style="218" bestFit="1" customWidth="1"/>
    <col min="7698" max="7698" width="12.140625" style="218" bestFit="1" customWidth="1"/>
    <col min="7699" max="7699" width="18.5703125" style="218" bestFit="1" customWidth="1"/>
    <col min="7700" max="7700" width="16.42578125" style="218" customWidth="1"/>
    <col min="7701" max="7701" width="23.5703125" style="218" customWidth="1"/>
    <col min="7702" max="7702" width="9.140625" style="218" customWidth="1"/>
    <col min="7703" max="7703" width="21.5703125" style="218" customWidth="1"/>
    <col min="7704" max="7704" width="11.7109375" style="218" customWidth="1"/>
    <col min="7705" max="7705" width="21.28515625" style="218" bestFit="1" customWidth="1"/>
    <col min="7706" max="7710" width="11.5703125" style="218" customWidth="1"/>
    <col min="7711" max="7711" width="11.42578125" style="218"/>
    <col min="7712" max="7712" width="10" style="218" customWidth="1"/>
    <col min="7713" max="7932" width="11.42578125" style="218"/>
    <col min="7933" max="7933" width="2.7109375" style="218" customWidth="1"/>
    <col min="7934" max="7934" width="15.42578125" style="218" bestFit="1" customWidth="1"/>
    <col min="7935" max="7935" width="27.7109375" style="218" bestFit="1" customWidth="1"/>
    <col min="7936" max="7936" width="9.5703125" style="218" bestFit="1" customWidth="1"/>
    <col min="7937" max="7937" width="11.28515625" style="218" customWidth="1"/>
    <col min="7938" max="7938" width="4.7109375" style="218" customWidth="1"/>
    <col min="7939" max="7939" width="11.42578125" style="218"/>
    <col min="7940" max="7940" width="1.7109375" style="218" customWidth="1"/>
    <col min="7941" max="7941" width="23.85546875" style="218" customWidth="1"/>
    <col min="7942" max="7942" width="40.140625" style="218" bestFit="1" customWidth="1"/>
    <col min="7943" max="7943" width="16.42578125" style="218" bestFit="1" customWidth="1"/>
    <col min="7944" max="7944" width="21.85546875" style="218" customWidth="1"/>
    <col min="7945" max="7945" width="19" style="218" customWidth="1"/>
    <col min="7946" max="7946" width="12.140625" style="218" customWidth="1"/>
    <col min="7947" max="7947" width="12.5703125" style="218" bestFit="1" customWidth="1"/>
    <col min="7948" max="7948" width="11" style="218" customWidth="1"/>
    <col min="7949" max="7949" width="18.28515625" style="218" bestFit="1" customWidth="1"/>
    <col min="7950" max="7950" width="13.5703125" style="218" customWidth="1"/>
    <col min="7951" max="7951" width="23.28515625" style="218" customWidth="1"/>
    <col min="7952" max="7952" width="11" style="218" customWidth="1"/>
    <col min="7953" max="7953" width="20.5703125" style="218" bestFit="1" customWidth="1"/>
    <col min="7954" max="7954" width="12.140625" style="218" bestFit="1" customWidth="1"/>
    <col min="7955" max="7955" width="18.5703125" style="218" bestFit="1" customWidth="1"/>
    <col min="7956" max="7956" width="16.42578125" style="218" customWidth="1"/>
    <col min="7957" max="7957" width="23.5703125" style="218" customWidth="1"/>
    <col min="7958" max="7958" width="9.140625" style="218" customWidth="1"/>
    <col min="7959" max="7959" width="21.5703125" style="218" customWidth="1"/>
    <col min="7960" max="7960" width="11.7109375" style="218" customWidth="1"/>
    <col min="7961" max="7961" width="21.28515625" style="218" bestFit="1" customWidth="1"/>
    <col min="7962" max="7966" width="11.5703125" style="218" customWidth="1"/>
    <col min="7967" max="7967" width="11.42578125" style="218"/>
    <col min="7968" max="7968" width="10" style="218" customWidth="1"/>
    <col min="7969" max="8188" width="11.42578125" style="218"/>
    <col min="8189" max="8189" width="2.7109375" style="218" customWidth="1"/>
    <col min="8190" max="8190" width="15.42578125" style="218" bestFit="1" customWidth="1"/>
    <col min="8191" max="8191" width="27.7109375" style="218" bestFit="1" customWidth="1"/>
    <col min="8192" max="8192" width="9.5703125" style="218" bestFit="1" customWidth="1"/>
    <col min="8193" max="8193" width="11.28515625" style="218" customWidth="1"/>
    <col min="8194" max="8194" width="4.7109375" style="218" customWidth="1"/>
    <col min="8195" max="8195" width="11.42578125" style="218"/>
    <col min="8196" max="8196" width="1.7109375" style="218" customWidth="1"/>
    <col min="8197" max="8197" width="23.85546875" style="218" customWidth="1"/>
    <col min="8198" max="8198" width="40.140625" style="218" bestFit="1" customWidth="1"/>
    <col min="8199" max="8199" width="16.42578125" style="218" bestFit="1" customWidth="1"/>
    <col min="8200" max="8200" width="21.85546875" style="218" customWidth="1"/>
    <col min="8201" max="8201" width="19" style="218" customWidth="1"/>
    <col min="8202" max="8202" width="12.140625" style="218" customWidth="1"/>
    <col min="8203" max="8203" width="12.5703125" style="218" bestFit="1" customWidth="1"/>
    <col min="8204" max="8204" width="11" style="218" customWidth="1"/>
    <col min="8205" max="8205" width="18.28515625" style="218" bestFit="1" customWidth="1"/>
    <col min="8206" max="8206" width="13.5703125" style="218" customWidth="1"/>
    <col min="8207" max="8207" width="23.28515625" style="218" customWidth="1"/>
    <col min="8208" max="8208" width="11" style="218" customWidth="1"/>
    <col min="8209" max="8209" width="20.5703125" style="218" bestFit="1" customWidth="1"/>
    <col min="8210" max="8210" width="12.140625" style="218" bestFit="1" customWidth="1"/>
    <col min="8211" max="8211" width="18.5703125" style="218" bestFit="1" customWidth="1"/>
    <col min="8212" max="8212" width="16.42578125" style="218" customWidth="1"/>
    <col min="8213" max="8213" width="23.5703125" style="218" customWidth="1"/>
    <col min="8214" max="8214" width="9.140625" style="218" customWidth="1"/>
    <col min="8215" max="8215" width="21.5703125" style="218" customWidth="1"/>
    <col min="8216" max="8216" width="11.7109375" style="218" customWidth="1"/>
    <col min="8217" max="8217" width="21.28515625" style="218" bestFit="1" customWidth="1"/>
    <col min="8218" max="8222" width="11.5703125" style="218" customWidth="1"/>
    <col min="8223" max="8223" width="11.42578125" style="218"/>
    <col min="8224" max="8224" width="10" style="218" customWidth="1"/>
    <col min="8225" max="8444" width="11.42578125" style="218"/>
    <col min="8445" max="8445" width="2.7109375" style="218" customWidth="1"/>
    <col min="8446" max="8446" width="15.42578125" style="218" bestFit="1" customWidth="1"/>
    <col min="8447" max="8447" width="27.7109375" style="218" bestFit="1" customWidth="1"/>
    <col min="8448" max="8448" width="9.5703125" style="218" bestFit="1" customWidth="1"/>
    <col min="8449" max="8449" width="11.28515625" style="218" customWidth="1"/>
    <col min="8450" max="8450" width="4.7109375" style="218" customWidth="1"/>
    <col min="8451" max="8451" width="11.42578125" style="218"/>
    <col min="8452" max="8452" width="1.7109375" style="218" customWidth="1"/>
    <col min="8453" max="8453" width="23.85546875" style="218" customWidth="1"/>
    <col min="8454" max="8454" width="40.140625" style="218" bestFit="1" customWidth="1"/>
    <col min="8455" max="8455" width="16.42578125" style="218" bestFit="1" customWidth="1"/>
    <col min="8456" max="8456" width="21.85546875" style="218" customWidth="1"/>
    <col min="8457" max="8457" width="19" style="218" customWidth="1"/>
    <col min="8458" max="8458" width="12.140625" style="218" customWidth="1"/>
    <col min="8459" max="8459" width="12.5703125" style="218" bestFit="1" customWidth="1"/>
    <col min="8460" max="8460" width="11" style="218" customWidth="1"/>
    <col min="8461" max="8461" width="18.28515625" style="218" bestFit="1" customWidth="1"/>
    <col min="8462" max="8462" width="13.5703125" style="218" customWidth="1"/>
    <col min="8463" max="8463" width="23.28515625" style="218" customWidth="1"/>
    <col min="8464" max="8464" width="11" style="218" customWidth="1"/>
    <col min="8465" max="8465" width="20.5703125" style="218" bestFit="1" customWidth="1"/>
    <col min="8466" max="8466" width="12.140625" style="218" bestFit="1" customWidth="1"/>
    <col min="8467" max="8467" width="18.5703125" style="218" bestFit="1" customWidth="1"/>
    <col min="8468" max="8468" width="16.42578125" style="218" customWidth="1"/>
    <col min="8469" max="8469" width="23.5703125" style="218" customWidth="1"/>
    <col min="8470" max="8470" width="9.140625" style="218" customWidth="1"/>
    <col min="8471" max="8471" width="21.5703125" style="218" customWidth="1"/>
    <col min="8472" max="8472" width="11.7109375" style="218" customWidth="1"/>
    <col min="8473" max="8473" width="21.28515625" style="218" bestFit="1" customWidth="1"/>
    <col min="8474" max="8478" width="11.5703125" style="218" customWidth="1"/>
    <col min="8479" max="8479" width="11.42578125" style="218"/>
    <col min="8480" max="8480" width="10" style="218" customWidth="1"/>
    <col min="8481" max="8700" width="11.42578125" style="218"/>
    <col min="8701" max="8701" width="2.7109375" style="218" customWidth="1"/>
    <col min="8702" max="8702" width="15.42578125" style="218" bestFit="1" customWidth="1"/>
    <col min="8703" max="8703" width="27.7109375" style="218" bestFit="1" customWidth="1"/>
    <col min="8704" max="8704" width="9.5703125" style="218" bestFit="1" customWidth="1"/>
    <col min="8705" max="8705" width="11.28515625" style="218" customWidth="1"/>
    <col min="8706" max="8706" width="4.7109375" style="218" customWidth="1"/>
    <col min="8707" max="8707" width="11.42578125" style="218"/>
    <col min="8708" max="8708" width="1.7109375" style="218" customWidth="1"/>
    <col min="8709" max="8709" width="23.85546875" style="218" customWidth="1"/>
    <col min="8710" max="8710" width="40.140625" style="218" bestFit="1" customWidth="1"/>
    <col min="8711" max="8711" width="16.42578125" style="218" bestFit="1" customWidth="1"/>
    <col min="8712" max="8712" width="21.85546875" style="218" customWidth="1"/>
    <col min="8713" max="8713" width="19" style="218" customWidth="1"/>
    <col min="8714" max="8714" width="12.140625" style="218" customWidth="1"/>
    <col min="8715" max="8715" width="12.5703125" style="218" bestFit="1" customWidth="1"/>
    <col min="8716" max="8716" width="11" style="218" customWidth="1"/>
    <col min="8717" max="8717" width="18.28515625" style="218" bestFit="1" customWidth="1"/>
    <col min="8718" max="8718" width="13.5703125" style="218" customWidth="1"/>
    <col min="8719" max="8719" width="23.28515625" style="218" customWidth="1"/>
    <col min="8720" max="8720" width="11" style="218" customWidth="1"/>
    <col min="8721" max="8721" width="20.5703125" style="218" bestFit="1" customWidth="1"/>
    <col min="8722" max="8722" width="12.140625" style="218" bestFit="1" customWidth="1"/>
    <col min="8723" max="8723" width="18.5703125" style="218" bestFit="1" customWidth="1"/>
    <col min="8724" max="8724" width="16.42578125" style="218" customWidth="1"/>
    <col min="8725" max="8725" width="23.5703125" style="218" customWidth="1"/>
    <col min="8726" max="8726" width="9.140625" style="218" customWidth="1"/>
    <col min="8727" max="8727" width="21.5703125" style="218" customWidth="1"/>
    <col min="8728" max="8728" width="11.7109375" style="218" customWidth="1"/>
    <col min="8729" max="8729" width="21.28515625" style="218" bestFit="1" customWidth="1"/>
    <col min="8730" max="8734" width="11.5703125" style="218" customWidth="1"/>
    <col min="8735" max="8735" width="11.42578125" style="218"/>
    <col min="8736" max="8736" width="10" style="218" customWidth="1"/>
    <col min="8737" max="8956" width="11.42578125" style="218"/>
    <col min="8957" max="8957" width="2.7109375" style="218" customWidth="1"/>
    <col min="8958" max="8958" width="15.42578125" style="218" bestFit="1" customWidth="1"/>
    <col min="8959" max="8959" width="27.7109375" style="218" bestFit="1" customWidth="1"/>
    <col min="8960" max="8960" width="9.5703125" style="218" bestFit="1" customWidth="1"/>
    <col min="8961" max="8961" width="11.28515625" style="218" customWidth="1"/>
    <col min="8962" max="8962" width="4.7109375" style="218" customWidth="1"/>
    <col min="8963" max="8963" width="11.42578125" style="218"/>
    <col min="8964" max="8964" width="1.7109375" style="218" customWidth="1"/>
    <col min="8965" max="8965" width="23.85546875" style="218" customWidth="1"/>
    <col min="8966" max="8966" width="40.140625" style="218" bestFit="1" customWidth="1"/>
    <col min="8967" max="8967" width="16.42578125" style="218" bestFit="1" customWidth="1"/>
    <col min="8968" max="8968" width="21.85546875" style="218" customWidth="1"/>
    <col min="8969" max="8969" width="19" style="218" customWidth="1"/>
    <col min="8970" max="8970" width="12.140625" style="218" customWidth="1"/>
    <col min="8971" max="8971" width="12.5703125" style="218" bestFit="1" customWidth="1"/>
    <col min="8972" max="8972" width="11" style="218" customWidth="1"/>
    <col min="8973" max="8973" width="18.28515625" style="218" bestFit="1" customWidth="1"/>
    <col min="8974" max="8974" width="13.5703125" style="218" customWidth="1"/>
    <col min="8975" max="8975" width="23.28515625" style="218" customWidth="1"/>
    <col min="8976" max="8976" width="11" style="218" customWidth="1"/>
    <col min="8977" max="8977" width="20.5703125" style="218" bestFit="1" customWidth="1"/>
    <col min="8978" max="8978" width="12.140625" style="218" bestFit="1" customWidth="1"/>
    <col min="8979" max="8979" width="18.5703125" style="218" bestFit="1" customWidth="1"/>
    <col min="8980" max="8980" width="16.42578125" style="218" customWidth="1"/>
    <col min="8981" max="8981" width="23.5703125" style="218" customWidth="1"/>
    <col min="8982" max="8982" width="9.140625" style="218" customWidth="1"/>
    <col min="8983" max="8983" width="21.5703125" style="218" customWidth="1"/>
    <col min="8984" max="8984" width="11.7109375" style="218" customWidth="1"/>
    <col min="8985" max="8985" width="21.28515625" style="218" bestFit="1" customWidth="1"/>
    <col min="8986" max="8990" width="11.5703125" style="218" customWidth="1"/>
    <col min="8991" max="8991" width="11.42578125" style="218"/>
    <col min="8992" max="8992" width="10" style="218" customWidth="1"/>
    <col min="8993" max="9212" width="11.42578125" style="218"/>
    <col min="9213" max="9213" width="2.7109375" style="218" customWidth="1"/>
    <col min="9214" max="9214" width="15.42578125" style="218" bestFit="1" customWidth="1"/>
    <col min="9215" max="9215" width="27.7109375" style="218" bestFit="1" customWidth="1"/>
    <col min="9216" max="9216" width="9.5703125" style="218" bestFit="1" customWidth="1"/>
    <col min="9217" max="9217" width="11.28515625" style="218" customWidth="1"/>
    <col min="9218" max="9218" width="4.7109375" style="218" customWidth="1"/>
    <col min="9219" max="9219" width="11.42578125" style="218"/>
    <col min="9220" max="9220" width="1.7109375" style="218" customWidth="1"/>
    <col min="9221" max="9221" width="23.85546875" style="218" customWidth="1"/>
    <col min="9222" max="9222" width="40.140625" style="218" bestFit="1" customWidth="1"/>
    <col min="9223" max="9223" width="16.42578125" style="218" bestFit="1" customWidth="1"/>
    <col min="9224" max="9224" width="21.85546875" style="218" customWidth="1"/>
    <col min="9225" max="9225" width="19" style="218" customWidth="1"/>
    <col min="9226" max="9226" width="12.140625" style="218" customWidth="1"/>
    <col min="9227" max="9227" width="12.5703125" style="218" bestFit="1" customWidth="1"/>
    <col min="9228" max="9228" width="11" style="218" customWidth="1"/>
    <col min="9229" max="9229" width="18.28515625" style="218" bestFit="1" customWidth="1"/>
    <col min="9230" max="9230" width="13.5703125" style="218" customWidth="1"/>
    <col min="9231" max="9231" width="23.28515625" style="218" customWidth="1"/>
    <col min="9232" max="9232" width="11" style="218" customWidth="1"/>
    <col min="9233" max="9233" width="20.5703125" style="218" bestFit="1" customWidth="1"/>
    <col min="9234" max="9234" width="12.140625" style="218" bestFit="1" customWidth="1"/>
    <col min="9235" max="9235" width="18.5703125" style="218" bestFit="1" customWidth="1"/>
    <col min="9236" max="9236" width="16.42578125" style="218" customWidth="1"/>
    <col min="9237" max="9237" width="23.5703125" style="218" customWidth="1"/>
    <col min="9238" max="9238" width="9.140625" style="218" customWidth="1"/>
    <col min="9239" max="9239" width="21.5703125" style="218" customWidth="1"/>
    <col min="9240" max="9240" width="11.7109375" style="218" customWidth="1"/>
    <col min="9241" max="9241" width="21.28515625" style="218" bestFit="1" customWidth="1"/>
    <col min="9242" max="9246" width="11.5703125" style="218" customWidth="1"/>
    <col min="9247" max="9247" width="11.42578125" style="218"/>
    <col min="9248" max="9248" width="10" style="218" customWidth="1"/>
    <col min="9249" max="9468" width="11.42578125" style="218"/>
    <col min="9469" max="9469" width="2.7109375" style="218" customWidth="1"/>
    <col min="9470" max="9470" width="15.42578125" style="218" bestFit="1" customWidth="1"/>
    <col min="9471" max="9471" width="27.7109375" style="218" bestFit="1" customWidth="1"/>
    <col min="9472" max="9472" width="9.5703125" style="218" bestFit="1" customWidth="1"/>
    <col min="9473" max="9473" width="11.28515625" style="218" customWidth="1"/>
    <col min="9474" max="9474" width="4.7109375" style="218" customWidth="1"/>
    <col min="9475" max="9475" width="11.42578125" style="218"/>
    <col min="9476" max="9476" width="1.7109375" style="218" customWidth="1"/>
    <col min="9477" max="9477" width="23.85546875" style="218" customWidth="1"/>
    <col min="9478" max="9478" width="40.140625" style="218" bestFit="1" customWidth="1"/>
    <col min="9479" max="9479" width="16.42578125" style="218" bestFit="1" customWidth="1"/>
    <col min="9480" max="9480" width="21.85546875" style="218" customWidth="1"/>
    <col min="9481" max="9481" width="19" style="218" customWidth="1"/>
    <col min="9482" max="9482" width="12.140625" style="218" customWidth="1"/>
    <col min="9483" max="9483" width="12.5703125" style="218" bestFit="1" customWidth="1"/>
    <col min="9484" max="9484" width="11" style="218" customWidth="1"/>
    <col min="9485" max="9485" width="18.28515625" style="218" bestFit="1" customWidth="1"/>
    <col min="9486" max="9486" width="13.5703125" style="218" customWidth="1"/>
    <col min="9487" max="9487" width="23.28515625" style="218" customWidth="1"/>
    <col min="9488" max="9488" width="11" style="218" customWidth="1"/>
    <col min="9489" max="9489" width="20.5703125" style="218" bestFit="1" customWidth="1"/>
    <col min="9490" max="9490" width="12.140625" style="218" bestFit="1" customWidth="1"/>
    <col min="9491" max="9491" width="18.5703125" style="218" bestFit="1" customWidth="1"/>
    <col min="9492" max="9492" width="16.42578125" style="218" customWidth="1"/>
    <col min="9493" max="9493" width="23.5703125" style="218" customWidth="1"/>
    <col min="9494" max="9494" width="9.140625" style="218" customWidth="1"/>
    <col min="9495" max="9495" width="21.5703125" style="218" customWidth="1"/>
    <col min="9496" max="9496" width="11.7109375" style="218" customWidth="1"/>
    <col min="9497" max="9497" width="21.28515625" style="218" bestFit="1" customWidth="1"/>
    <col min="9498" max="9502" width="11.5703125" style="218" customWidth="1"/>
    <col min="9503" max="9503" width="11.42578125" style="218"/>
    <col min="9504" max="9504" width="10" style="218" customWidth="1"/>
    <col min="9505" max="9724" width="11.42578125" style="218"/>
    <col min="9725" max="9725" width="2.7109375" style="218" customWidth="1"/>
    <col min="9726" max="9726" width="15.42578125" style="218" bestFit="1" customWidth="1"/>
    <col min="9727" max="9727" width="27.7109375" style="218" bestFit="1" customWidth="1"/>
    <col min="9728" max="9728" width="9.5703125" style="218" bestFit="1" customWidth="1"/>
    <col min="9729" max="9729" width="11.28515625" style="218" customWidth="1"/>
    <col min="9730" max="9730" width="4.7109375" style="218" customWidth="1"/>
    <col min="9731" max="9731" width="11.42578125" style="218"/>
    <col min="9732" max="9732" width="1.7109375" style="218" customWidth="1"/>
    <col min="9733" max="9733" width="23.85546875" style="218" customWidth="1"/>
    <col min="9734" max="9734" width="40.140625" style="218" bestFit="1" customWidth="1"/>
    <col min="9735" max="9735" width="16.42578125" style="218" bestFit="1" customWidth="1"/>
    <col min="9736" max="9736" width="21.85546875" style="218" customWidth="1"/>
    <col min="9737" max="9737" width="19" style="218" customWidth="1"/>
    <col min="9738" max="9738" width="12.140625" style="218" customWidth="1"/>
    <col min="9739" max="9739" width="12.5703125" style="218" bestFit="1" customWidth="1"/>
    <col min="9740" max="9740" width="11" style="218" customWidth="1"/>
    <col min="9741" max="9741" width="18.28515625" style="218" bestFit="1" customWidth="1"/>
    <col min="9742" max="9742" width="13.5703125" style="218" customWidth="1"/>
    <col min="9743" max="9743" width="23.28515625" style="218" customWidth="1"/>
    <col min="9744" max="9744" width="11" style="218" customWidth="1"/>
    <col min="9745" max="9745" width="20.5703125" style="218" bestFit="1" customWidth="1"/>
    <col min="9746" max="9746" width="12.140625" style="218" bestFit="1" customWidth="1"/>
    <col min="9747" max="9747" width="18.5703125" style="218" bestFit="1" customWidth="1"/>
    <col min="9748" max="9748" width="16.42578125" style="218" customWidth="1"/>
    <col min="9749" max="9749" width="23.5703125" style="218" customWidth="1"/>
    <col min="9750" max="9750" width="9.140625" style="218" customWidth="1"/>
    <col min="9751" max="9751" width="21.5703125" style="218" customWidth="1"/>
    <col min="9752" max="9752" width="11.7109375" style="218" customWidth="1"/>
    <col min="9753" max="9753" width="21.28515625" style="218" bestFit="1" customWidth="1"/>
    <col min="9754" max="9758" width="11.5703125" style="218" customWidth="1"/>
    <col min="9759" max="9759" width="11.42578125" style="218"/>
    <col min="9760" max="9760" width="10" style="218" customWidth="1"/>
    <col min="9761" max="9980" width="11.42578125" style="218"/>
    <col min="9981" max="9981" width="2.7109375" style="218" customWidth="1"/>
    <col min="9982" max="9982" width="15.42578125" style="218" bestFit="1" customWidth="1"/>
    <col min="9983" max="9983" width="27.7109375" style="218" bestFit="1" customWidth="1"/>
    <col min="9984" max="9984" width="9.5703125" style="218" bestFit="1" customWidth="1"/>
    <col min="9985" max="9985" width="11.28515625" style="218" customWidth="1"/>
    <col min="9986" max="9986" width="4.7109375" style="218" customWidth="1"/>
    <col min="9987" max="9987" width="11.42578125" style="218"/>
    <col min="9988" max="9988" width="1.7109375" style="218" customWidth="1"/>
    <col min="9989" max="9989" width="23.85546875" style="218" customWidth="1"/>
    <col min="9990" max="9990" width="40.140625" style="218" bestFit="1" customWidth="1"/>
    <col min="9991" max="9991" width="16.42578125" style="218" bestFit="1" customWidth="1"/>
    <col min="9992" max="9992" width="21.85546875" style="218" customWidth="1"/>
    <col min="9993" max="9993" width="19" style="218" customWidth="1"/>
    <col min="9994" max="9994" width="12.140625" style="218" customWidth="1"/>
    <col min="9995" max="9995" width="12.5703125" style="218" bestFit="1" customWidth="1"/>
    <col min="9996" max="9996" width="11" style="218" customWidth="1"/>
    <col min="9997" max="9997" width="18.28515625" style="218" bestFit="1" customWidth="1"/>
    <col min="9998" max="9998" width="13.5703125" style="218" customWidth="1"/>
    <col min="9999" max="9999" width="23.28515625" style="218" customWidth="1"/>
    <col min="10000" max="10000" width="11" style="218" customWidth="1"/>
    <col min="10001" max="10001" width="20.5703125" style="218" bestFit="1" customWidth="1"/>
    <col min="10002" max="10002" width="12.140625" style="218" bestFit="1" customWidth="1"/>
    <col min="10003" max="10003" width="18.5703125" style="218" bestFit="1" customWidth="1"/>
    <col min="10004" max="10004" width="16.42578125" style="218" customWidth="1"/>
    <col min="10005" max="10005" width="23.5703125" style="218" customWidth="1"/>
    <col min="10006" max="10006" width="9.140625" style="218" customWidth="1"/>
    <col min="10007" max="10007" width="21.5703125" style="218" customWidth="1"/>
    <col min="10008" max="10008" width="11.7109375" style="218" customWidth="1"/>
    <col min="10009" max="10009" width="21.28515625" style="218" bestFit="1" customWidth="1"/>
    <col min="10010" max="10014" width="11.5703125" style="218" customWidth="1"/>
    <col min="10015" max="10015" width="11.42578125" style="218"/>
    <col min="10016" max="10016" width="10" style="218" customWidth="1"/>
    <col min="10017" max="10236" width="11.42578125" style="218"/>
    <col min="10237" max="10237" width="2.7109375" style="218" customWidth="1"/>
    <col min="10238" max="10238" width="15.42578125" style="218" bestFit="1" customWidth="1"/>
    <col min="10239" max="10239" width="27.7109375" style="218" bestFit="1" customWidth="1"/>
    <col min="10240" max="10240" width="9.5703125" style="218" bestFit="1" customWidth="1"/>
    <col min="10241" max="10241" width="11.28515625" style="218" customWidth="1"/>
    <col min="10242" max="10242" width="4.7109375" style="218" customWidth="1"/>
    <col min="10243" max="10243" width="11.42578125" style="218"/>
    <col min="10244" max="10244" width="1.7109375" style="218" customWidth="1"/>
    <col min="10245" max="10245" width="23.85546875" style="218" customWidth="1"/>
    <col min="10246" max="10246" width="40.140625" style="218" bestFit="1" customWidth="1"/>
    <col min="10247" max="10247" width="16.42578125" style="218" bestFit="1" customWidth="1"/>
    <col min="10248" max="10248" width="21.85546875" style="218" customWidth="1"/>
    <col min="10249" max="10249" width="19" style="218" customWidth="1"/>
    <col min="10250" max="10250" width="12.140625" style="218" customWidth="1"/>
    <col min="10251" max="10251" width="12.5703125" style="218" bestFit="1" customWidth="1"/>
    <col min="10252" max="10252" width="11" style="218" customWidth="1"/>
    <col min="10253" max="10253" width="18.28515625" style="218" bestFit="1" customWidth="1"/>
    <col min="10254" max="10254" width="13.5703125" style="218" customWidth="1"/>
    <col min="10255" max="10255" width="23.28515625" style="218" customWidth="1"/>
    <col min="10256" max="10256" width="11" style="218" customWidth="1"/>
    <col min="10257" max="10257" width="20.5703125" style="218" bestFit="1" customWidth="1"/>
    <col min="10258" max="10258" width="12.140625" style="218" bestFit="1" customWidth="1"/>
    <col min="10259" max="10259" width="18.5703125" style="218" bestFit="1" customWidth="1"/>
    <col min="10260" max="10260" width="16.42578125" style="218" customWidth="1"/>
    <col min="10261" max="10261" width="23.5703125" style="218" customWidth="1"/>
    <col min="10262" max="10262" width="9.140625" style="218" customWidth="1"/>
    <col min="10263" max="10263" width="21.5703125" style="218" customWidth="1"/>
    <col min="10264" max="10264" width="11.7109375" style="218" customWidth="1"/>
    <col min="10265" max="10265" width="21.28515625" style="218" bestFit="1" customWidth="1"/>
    <col min="10266" max="10270" width="11.5703125" style="218" customWidth="1"/>
    <col min="10271" max="10271" width="11.42578125" style="218"/>
    <col min="10272" max="10272" width="10" style="218" customWidth="1"/>
    <col min="10273" max="10492" width="11.42578125" style="218"/>
    <col min="10493" max="10493" width="2.7109375" style="218" customWidth="1"/>
    <col min="10494" max="10494" width="15.42578125" style="218" bestFit="1" customWidth="1"/>
    <col min="10495" max="10495" width="27.7109375" style="218" bestFit="1" customWidth="1"/>
    <col min="10496" max="10496" width="9.5703125" style="218" bestFit="1" customWidth="1"/>
    <col min="10497" max="10497" width="11.28515625" style="218" customWidth="1"/>
    <col min="10498" max="10498" width="4.7109375" style="218" customWidth="1"/>
    <col min="10499" max="10499" width="11.42578125" style="218"/>
    <col min="10500" max="10500" width="1.7109375" style="218" customWidth="1"/>
    <col min="10501" max="10501" width="23.85546875" style="218" customWidth="1"/>
    <col min="10502" max="10502" width="40.140625" style="218" bestFit="1" customWidth="1"/>
    <col min="10503" max="10503" width="16.42578125" style="218" bestFit="1" customWidth="1"/>
    <col min="10504" max="10504" width="21.85546875" style="218" customWidth="1"/>
    <col min="10505" max="10505" width="19" style="218" customWidth="1"/>
    <col min="10506" max="10506" width="12.140625" style="218" customWidth="1"/>
    <col min="10507" max="10507" width="12.5703125" style="218" bestFit="1" customWidth="1"/>
    <col min="10508" max="10508" width="11" style="218" customWidth="1"/>
    <col min="10509" max="10509" width="18.28515625" style="218" bestFit="1" customWidth="1"/>
    <col min="10510" max="10510" width="13.5703125" style="218" customWidth="1"/>
    <col min="10511" max="10511" width="23.28515625" style="218" customWidth="1"/>
    <col min="10512" max="10512" width="11" style="218" customWidth="1"/>
    <col min="10513" max="10513" width="20.5703125" style="218" bestFit="1" customWidth="1"/>
    <col min="10514" max="10514" width="12.140625" style="218" bestFit="1" customWidth="1"/>
    <col min="10515" max="10515" width="18.5703125" style="218" bestFit="1" customWidth="1"/>
    <col min="10516" max="10516" width="16.42578125" style="218" customWidth="1"/>
    <col min="10517" max="10517" width="23.5703125" style="218" customWidth="1"/>
    <col min="10518" max="10518" width="9.140625" style="218" customWidth="1"/>
    <col min="10519" max="10519" width="21.5703125" style="218" customWidth="1"/>
    <col min="10520" max="10520" width="11.7109375" style="218" customWidth="1"/>
    <col min="10521" max="10521" width="21.28515625" style="218" bestFit="1" customWidth="1"/>
    <col min="10522" max="10526" width="11.5703125" style="218" customWidth="1"/>
    <col min="10527" max="10527" width="11.42578125" style="218"/>
    <col min="10528" max="10528" width="10" style="218" customWidth="1"/>
    <col min="10529" max="10748" width="11.42578125" style="218"/>
    <col min="10749" max="10749" width="2.7109375" style="218" customWidth="1"/>
    <col min="10750" max="10750" width="15.42578125" style="218" bestFit="1" customWidth="1"/>
    <col min="10751" max="10751" width="27.7109375" style="218" bestFit="1" customWidth="1"/>
    <col min="10752" max="10752" width="9.5703125" style="218" bestFit="1" customWidth="1"/>
    <col min="10753" max="10753" width="11.28515625" style="218" customWidth="1"/>
    <col min="10754" max="10754" width="4.7109375" style="218" customWidth="1"/>
    <col min="10755" max="10755" width="11.42578125" style="218"/>
    <col min="10756" max="10756" width="1.7109375" style="218" customWidth="1"/>
    <col min="10757" max="10757" width="23.85546875" style="218" customWidth="1"/>
    <col min="10758" max="10758" width="40.140625" style="218" bestFit="1" customWidth="1"/>
    <col min="10759" max="10759" width="16.42578125" style="218" bestFit="1" customWidth="1"/>
    <col min="10760" max="10760" width="21.85546875" style="218" customWidth="1"/>
    <col min="10761" max="10761" width="19" style="218" customWidth="1"/>
    <col min="10762" max="10762" width="12.140625" style="218" customWidth="1"/>
    <col min="10763" max="10763" width="12.5703125" style="218" bestFit="1" customWidth="1"/>
    <col min="10764" max="10764" width="11" style="218" customWidth="1"/>
    <col min="10765" max="10765" width="18.28515625" style="218" bestFit="1" customWidth="1"/>
    <col min="10766" max="10766" width="13.5703125" style="218" customWidth="1"/>
    <col min="10767" max="10767" width="23.28515625" style="218" customWidth="1"/>
    <col min="10768" max="10768" width="11" style="218" customWidth="1"/>
    <col min="10769" max="10769" width="20.5703125" style="218" bestFit="1" customWidth="1"/>
    <col min="10770" max="10770" width="12.140625" style="218" bestFit="1" customWidth="1"/>
    <col min="10771" max="10771" width="18.5703125" style="218" bestFit="1" customWidth="1"/>
    <col min="10772" max="10772" width="16.42578125" style="218" customWidth="1"/>
    <col min="10773" max="10773" width="23.5703125" style="218" customWidth="1"/>
    <col min="10774" max="10774" width="9.140625" style="218" customWidth="1"/>
    <col min="10775" max="10775" width="21.5703125" style="218" customWidth="1"/>
    <col min="10776" max="10776" width="11.7109375" style="218" customWidth="1"/>
    <col min="10777" max="10777" width="21.28515625" style="218" bestFit="1" customWidth="1"/>
    <col min="10778" max="10782" width="11.5703125" style="218" customWidth="1"/>
    <col min="10783" max="10783" width="11.42578125" style="218"/>
    <col min="10784" max="10784" width="10" style="218" customWidth="1"/>
    <col min="10785" max="11004" width="11.42578125" style="218"/>
    <col min="11005" max="11005" width="2.7109375" style="218" customWidth="1"/>
    <col min="11006" max="11006" width="15.42578125" style="218" bestFit="1" customWidth="1"/>
    <col min="11007" max="11007" width="27.7109375" style="218" bestFit="1" customWidth="1"/>
    <col min="11008" max="11008" width="9.5703125" style="218" bestFit="1" customWidth="1"/>
    <col min="11009" max="11009" width="11.28515625" style="218" customWidth="1"/>
    <col min="11010" max="11010" width="4.7109375" style="218" customWidth="1"/>
    <col min="11011" max="11011" width="11.42578125" style="218"/>
    <col min="11012" max="11012" width="1.7109375" style="218" customWidth="1"/>
    <col min="11013" max="11013" width="23.85546875" style="218" customWidth="1"/>
    <col min="11014" max="11014" width="40.140625" style="218" bestFit="1" customWidth="1"/>
    <col min="11015" max="11015" width="16.42578125" style="218" bestFit="1" customWidth="1"/>
    <col min="11016" max="11016" width="21.85546875" style="218" customWidth="1"/>
    <col min="11017" max="11017" width="19" style="218" customWidth="1"/>
    <col min="11018" max="11018" width="12.140625" style="218" customWidth="1"/>
    <col min="11019" max="11019" width="12.5703125" style="218" bestFit="1" customWidth="1"/>
    <col min="11020" max="11020" width="11" style="218" customWidth="1"/>
    <col min="11021" max="11021" width="18.28515625" style="218" bestFit="1" customWidth="1"/>
    <col min="11022" max="11022" width="13.5703125" style="218" customWidth="1"/>
    <col min="11023" max="11023" width="23.28515625" style="218" customWidth="1"/>
    <col min="11024" max="11024" width="11" style="218" customWidth="1"/>
    <col min="11025" max="11025" width="20.5703125" style="218" bestFit="1" customWidth="1"/>
    <col min="11026" max="11026" width="12.140625" style="218" bestFit="1" customWidth="1"/>
    <col min="11027" max="11027" width="18.5703125" style="218" bestFit="1" customWidth="1"/>
    <col min="11028" max="11028" width="16.42578125" style="218" customWidth="1"/>
    <col min="11029" max="11029" width="23.5703125" style="218" customWidth="1"/>
    <col min="11030" max="11030" width="9.140625" style="218" customWidth="1"/>
    <col min="11031" max="11031" width="21.5703125" style="218" customWidth="1"/>
    <col min="11032" max="11032" width="11.7109375" style="218" customWidth="1"/>
    <col min="11033" max="11033" width="21.28515625" style="218" bestFit="1" customWidth="1"/>
    <col min="11034" max="11038" width="11.5703125" style="218" customWidth="1"/>
    <col min="11039" max="11039" width="11.42578125" style="218"/>
    <col min="11040" max="11040" width="10" style="218" customWidth="1"/>
    <col min="11041" max="11260" width="11.42578125" style="218"/>
    <col min="11261" max="11261" width="2.7109375" style="218" customWidth="1"/>
    <col min="11262" max="11262" width="15.42578125" style="218" bestFit="1" customWidth="1"/>
    <col min="11263" max="11263" width="27.7109375" style="218" bestFit="1" customWidth="1"/>
    <col min="11264" max="11264" width="9.5703125" style="218" bestFit="1" customWidth="1"/>
    <col min="11265" max="11265" width="11.28515625" style="218" customWidth="1"/>
    <col min="11266" max="11266" width="4.7109375" style="218" customWidth="1"/>
    <col min="11267" max="11267" width="11.42578125" style="218"/>
    <col min="11268" max="11268" width="1.7109375" style="218" customWidth="1"/>
    <col min="11269" max="11269" width="23.85546875" style="218" customWidth="1"/>
    <col min="11270" max="11270" width="40.140625" style="218" bestFit="1" customWidth="1"/>
    <col min="11271" max="11271" width="16.42578125" style="218" bestFit="1" customWidth="1"/>
    <col min="11272" max="11272" width="21.85546875" style="218" customWidth="1"/>
    <col min="11273" max="11273" width="19" style="218" customWidth="1"/>
    <col min="11274" max="11274" width="12.140625" style="218" customWidth="1"/>
    <col min="11275" max="11275" width="12.5703125" style="218" bestFit="1" customWidth="1"/>
    <col min="11276" max="11276" width="11" style="218" customWidth="1"/>
    <col min="11277" max="11277" width="18.28515625" style="218" bestFit="1" customWidth="1"/>
    <col min="11278" max="11278" width="13.5703125" style="218" customWidth="1"/>
    <col min="11279" max="11279" width="23.28515625" style="218" customWidth="1"/>
    <col min="11280" max="11280" width="11" style="218" customWidth="1"/>
    <col min="11281" max="11281" width="20.5703125" style="218" bestFit="1" customWidth="1"/>
    <col min="11282" max="11282" width="12.140625" style="218" bestFit="1" customWidth="1"/>
    <col min="11283" max="11283" width="18.5703125" style="218" bestFit="1" customWidth="1"/>
    <col min="11284" max="11284" width="16.42578125" style="218" customWidth="1"/>
    <col min="11285" max="11285" width="23.5703125" style="218" customWidth="1"/>
    <col min="11286" max="11286" width="9.140625" style="218" customWidth="1"/>
    <col min="11287" max="11287" width="21.5703125" style="218" customWidth="1"/>
    <col min="11288" max="11288" width="11.7109375" style="218" customWidth="1"/>
    <col min="11289" max="11289" width="21.28515625" style="218" bestFit="1" customWidth="1"/>
    <col min="11290" max="11294" width="11.5703125" style="218" customWidth="1"/>
    <col min="11295" max="11295" width="11.42578125" style="218"/>
    <col min="11296" max="11296" width="10" style="218" customWidth="1"/>
    <col min="11297" max="11516" width="11.42578125" style="218"/>
    <col min="11517" max="11517" width="2.7109375" style="218" customWidth="1"/>
    <col min="11518" max="11518" width="15.42578125" style="218" bestFit="1" customWidth="1"/>
    <col min="11519" max="11519" width="27.7109375" style="218" bestFit="1" customWidth="1"/>
    <col min="11520" max="11520" width="9.5703125" style="218" bestFit="1" customWidth="1"/>
    <col min="11521" max="11521" width="11.28515625" style="218" customWidth="1"/>
    <col min="11522" max="11522" width="4.7109375" style="218" customWidth="1"/>
    <col min="11523" max="11523" width="11.42578125" style="218"/>
    <col min="11524" max="11524" width="1.7109375" style="218" customWidth="1"/>
    <col min="11525" max="11525" width="23.85546875" style="218" customWidth="1"/>
    <col min="11526" max="11526" width="40.140625" style="218" bestFit="1" customWidth="1"/>
    <col min="11527" max="11527" width="16.42578125" style="218" bestFit="1" customWidth="1"/>
    <col min="11528" max="11528" width="21.85546875" style="218" customWidth="1"/>
    <col min="11529" max="11529" width="19" style="218" customWidth="1"/>
    <col min="11530" max="11530" width="12.140625" style="218" customWidth="1"/>
    <col min="11531" max="11531" width="12.5703125" style="218" bestFit="1" customWidth="1"/>
    <col min="11532" max="11532" width="11" style="218" customWidth="1"/>
    <col min="11533" max="11533" width="18.28515625" style="218" bestFit="1" customWidth="1"/>
    <col min="11534" max="11534" width="13.5703125" style="218" customWidth="1"/>
    <col min="11535" max="11535" width="23.28515625" style="218" customWidth="1"/>
    <col min="11536" max="11536" width="11" style="218" customWidth="1"/>
    <col min="11537" max="11537" width="20.5703125" style="218" bestFit="1" customWidth="1"/>
    <col min="11538" max="11538" width="12.140625" style="218" bestFit="1" customWidth="1"/>
    <col min="11539" max="11539" width="18.5703125" style="218" bestFit="1" customWidth="1"/>
    <col min="11540" max="11540" width="16.42578125" style="218" customWidth="1"/>
    <col min="11541" max="11541" width="23.5703125" style="218" customWidth="1"/>
    <col min="11542" max="11542" width="9.140625" style="218" customWidth="1"/>
    <col min="11543" max="11543" width="21.5703125" style="218" customWidth="1"/>
    <col min="11544" max="11544" width="11.7109375" style="218" customWidth="1"/>
    <col min="11545" max="11545" width="21.28515625" style="218" bestFit="1" customWidth="1"/>
    <col min="11546" max="11550" width="11.5703125" style="218" customWidth="1"/>
    <col min="11551" max="11551" width="11.42578125" style="218"/>
    <col min="11552" max="11552" width="10" style="218" customWidth="1"/>
    <col min="11553" max="11772" width="11.42578125" style="218"/>
    <col min="11773" max="11773" width="2.7109375" style="218" customWidth="1"/>
    <col min="11774" max="11774" width="15.42578125" style="218" bestFit="1" customWidth="1"/>
    <col min="11775" max="11775" width="27.7109375" style="218" bestFit="1" customWidth="1"/>
    <col min="11776" max="11776" width="9.5703125" style="218" bestFit="1" customWidth="1"/>
    <col min="11777" max="11777" width="11.28515625" style="218" customWidth="1"/>
    <col min="11778" max="11778" width="4.7109375" style="218" customWidth="1"/>
    <col min="11779" max="11779" width="11.42578125" style="218"/>
    <col min="11780" max="11780" width="1.7109375" style="218" customWidth="1"/>
    <col min="11781" max="11781" width="23.85546875" style="218" customWidth="1"/>
    <col min="11782" max="11782" width="40.140625" style="218" bestFit="1" customWidth="1"/>
    <col min="11783" max="11783" width="16.42578125" style="218" bestFit="1" customWidth="1"/>
    <col min="11784" max="11784" width="21.85546875" style="218" customWidth="1"/>
    <col min="11785" max="11785" width="19" style="218" customWidth="1"/>
    <col min="11786" max="11786" width="12.140625" style="218" customWidth="1"/>
    <col min="11787" max="11787" width="12.5703125" style="218" bestFit="1" customWidth="1"/>
    <col min="11788" max="11788" width="11" style="218" customWidth="1"/>
    <col min="11789" max="11789" width="18.28515625" style="218" bestFit="1" customWidth="1"/>
    <col min="11790" max="11790" width="13.5703125" style="218" customWidth="1"/>
    <col min="11791" max="11791" width="23.28515625" style="218" customWidth="1"/>
    <col min="11792" max="11792" width="11" style="218" customWidth="1"/>
    <col min="11793" max="11793" width="20.5703125" style="218" bestFit="1" customWidth="1"/>
    <col min="11794" max="11794" width="12.140625" style="218" bestFit="1" customWidth="1"/>
    <col min="11795" max="11795" width="18.5703125" style="218" bestFit="1" customWidth="1"/>
    <col min="11796" max="11796" width="16.42578125" style="218" customWidth="1"/>
    <col min="11797" max="11797" width="23.5703125" style="218" customWidth="1"/>
    <col min="11798" max="11798" width="9.140625" style="218" customWidth="1"/>
    <col min="11799" max="11799" width="21.5703125" style="218" customWidth="1"/>
    <col min="11800" max="11800" width="11.7109375" style="218" customWidth="1"/>
    <col min="11801" max="11801" width="21.28515625" style="218" bestFit="1" customWidth="1"/>
    <col min="11802" max="11806" width="11.5703125" style="218" customWidth="1"/>
    <col min="11807" max="11807" width="11.42578125" style="218"/>
    <col min="11808" max="11808" width="10" style="218" customWidth="1"/>
    <col min="11809" max="12028" width="11.42578125" style="218"/>
    <col min="12029" max="12029" width="2.7109375" style="218" customWidth="1"/>
    <col min="12030" max="12030" width="15.42578125" style="218" bestFit="1" customWidth="1"/>
    <col min="12031" max="12031" width="27.7109375" style="218" bestFit="1" customWidth="1"/>
    <col min="12032" max="12032" width="9.5703125" style="218" bestFit="1" customWidth="1"/>
    <col min="12033" max="12033" width="11.28515625" style="218" customWidth="1"/>
    <col min="12034" max="12034" width="4.7109375" style="218" customWidth="1"/>
    <col min="12035" max="12035" width="11.42578125" style="218"/>
    <col min="12036" max="12036" width="1.7109375" style="218" customWidth="1"/>
    <col min="12037" max="12037" width="23.85546875" style="218" customWidth="1"/>
    <col min="12038" max="12038" width="40.140625" style="218" bestFit="1" customWidth="1"/>
    <col min="12039" max="12039" width="16.42578125" style="218" bestFit="1" customWidth="1"/>
    <col min="12040" max="12040" width="21.85546875" style="218" customWidth="1"/>
    <col min="12041" max="12041" width="19" style="218" customWidth="1"/>
    <col min="12042" max="12042" width="12.140625" style="218" customWidth="1"/>
    <col min="12043" max="12043" width="12.5703125" style="218" bestFit="1" customWidth="1"/>
    <col min="12044" max="12044" width="11" style="218" customWidth="1"/>
    <col min="12045" max="12045" width="18.28515625" style="218" bestFit="1" customWidth="1"/>
    <col min="12046" max="12046" width="13.5703125" style="218" customWidth="1"/>
    <col min="12047" max="12047" width="23.28515625" style="218" customWidth="1"/>
    <col min="12048" max="12048" width="11" style="218" customWidth="1"/>
    <col min="12049" max="12049" width="20.5703125" style="218" bestFit="1" customWidth="1"/>
    <col min="12050" max="12050" width="12.140625" style="218" bestFit="1" customWidth="1"/>
    <col min="12051" max="12051" width="18.5703125" style="218" bestFit="1" customWidth="1"/>
    <col min="12052" max="12052" width="16.42578125" style="218" customWidth="1"/>
    <col min="12053" max="12053" width="23.5703125" style="218" customWidth="1"/>
    <col min="12054" max="12054" width="9.140625" style="218" customWidth="1"/>
    <col min="12055" max="12055" width="21.5703125" style="218" customWidth="1"/>
    <col min="12056" max="12056" width="11.7109375" style="218" customWidth="1"/>
    <col min="12057" max="12057" width="21.28515625" style="218" bestFit="1" customWidth="1"/>
    <col min="12058" max="12062" width="11.5703125" style="218" customWidth="1"/>
    <col min="12063" max="12063" width="11.42578125" style="218"/>
    <col min="12064" max="12064" width="10" style="218" customWidth="1"/>
    <col min="12065" max="12284" width="11.42578125" style="218"/>
    <col min="12285" max="12285" width="2.7109375" style="218" customWidth="1"/>
    <col min="12286" max="12286" width="15.42578125" style="218" bestFit="1" customWidth="1"/>
    <col min="12287" max="12287" width="27.7109375" style="218" bestFit="1" customWidth="1"/>
    <col min="12288" max="12288" width="9.5703125" style="218" bestFit="1" customWidth="1"/>
    <col min="12289" max="12289" width="11.28515625" style="218" customWidth="1"/>
    <col min="12290" max="12290" width="4.7109375" style="218" customWidth="1"/>
    <col min="12291" max="12291" width="11.42578125" style="218"/>
    <col min="12292" max="12292" width="1.7109375" style="218" customWidth="1"/>
    <col min="12293" max="12293" width="23.85546875" style="218" customWidth="1"/>
    <col min="12294" max="12294" width="40.140625" style="218" bestFit="1" customWidth="1"/>
    <col min="12295" max="12295" width="16.42578125" style="218" bestFit="1" customWidth="1"/>
    <col min="12296" max="12296" width="21.85546875" style="218" customWidth="1"/>
    <col min="12297" max="12297" width="19" style="218" customWidth="1"/>
    <col min="12298" max="12298" width="12.140625" style="218" customWidth="1"/>
    <col min="12299" max="12299" width="12.5703125" style="218" bestFit="1" customWidth="1"/>
    <col min="12300" max="12300" width="11" style="218" customWidth="1"/>
    <col min="12301" max="12301" width="18.28515625" style="218" bestFit="1" customWidth="1"/>
    <col min="12302" max="12302" width="13.5703125" style="218" customWidth="1"/>
    <col min="12303" max="12303" width="23.28515625" style="218" customWidth="1"/>
    <col min="12304" max="12304" width="11" style="218" customWidth="1"/>
    <col min="12305" max="12305" width="20.5703125" style="218" bestFit="1" customWidth="1"/>
    <col min="12306" max="12306" width="12.140625" style="218" bestFit="1" customWidth="1"/>
    <col min="12307" max="12307" width="18.5703125" style="218" bestFit="1" customWidth="1"/>
    <col min="12308" max="12308" width="16.42578125" style="218" customWidth="1"/>
    <col min="12309" max="12309" width="23.5703125" style="218" customWidth="1"/>
    <col min="12310" max="12310" width="9.140625" style="218" customWidth="1"/>
    <col min="12311" max="12311" width="21.5703125" style="218" customWidth="1"/>
    <col min="12312" max="12312" width="11.7109375" style="218" customWidth="1"/>
    <col min="12313" max="12313" width="21.28515625" style="218" bestFit="1" customWidth="1"/>
    <col min="12314" max="12318" width="11.5703125" style="218" customWidth="1"/>
    <col min="12319" max="12319" width="11.42578125" style="218"/>
    <col min="12320" max="12320" width="10" style="218" customWidth="1"/>
    <col min="12321" max="12540" width="11.42578125" style="218"/>
    <col min="12541" max="12541" width="2.7109375" style="218" customWidth="1"/>
    <col min="12542" max="12542" width="15.42578125" style="218" bestFit="1" customWidth="1"/>
    <col min="12543" max="12543" width="27.7109375" style="218" bestFit="1" customWidth="1"/>
    <col min="12544" max="12544" width="9.5703125" style="218" bestFit="1" customWidth="1"/>
    <col min="12545" max="12545" width="11.28515625" style="218" customWidth="1"/>
    <col min="12546" max="12546" width="4.7109375" style="218" customWidth="1"/>
    <col min="12547" max="12547" width="11.42578125" style="218"/>
    <col min="12548" max="12548" width="1.7109375" style="218" customWidth="1"/>
    <col min="12549" max="12549" width="23.85546875" style="218" customWidth="1"/>
    <col min="12550" max="12550" width="40.140625" style="218" bestFit="1" customWidth="1"/>
    <col min="12551" max="12551" width="16.42578125" style="218" bestFit="1" customWidth="1"/>
    <col min="12552" max="12552" width="21.85546875" style="218" customWidth="1"/>
    <col min="12553" max="12553" width="19" style="218" customWidth="1"/>
    <col min="12554" max="12554" width="12.140625" style="218" customWidth="1"/>
    <col min="12555" max="12555" width="12.5703125" style="218" bestFit="1" customWidth="1"/>
    <col min="12556" max="12556" width="11" style="218" customWidth="1"/>
    <col min="12557" max="12557" width="18.28515625" style="218" bestFit="1" customWidth="1"/>
    <col min="12558" max="12558" width="13.5703125" style="218" customWidth="1"/>
    <col min="12559" max="12559" width="23.28515625" style="218" customWidth="1"/>
    <col min="12560" max="12560" width="11" style="218" customWidth="1"/>
    <col min="12561" max="12561" width="20.5703125" style="218" bestFit="1" customWidth="1"/>
    <col min="12562" max="12562" width="12.140625" style="218" bestFit="1" customWidth="1"/>
    <col min="12563" max="12563" width="18.5703125" style="218" bestFit="1" customWidth="1"/>
    <col min="12564" max="12564" width="16.42578125" style="218" customWidth="1"/>
    <col min="12565" max="12565" width="23.5703125" style="218" customWidth="1"/>
    <col min="12566" max="12566" width="9.140625" style="218" customWidth="1"/>
    <col min="12567" max="12567" width="21.5703125" style="218" customWidth="1"/>
    <col min="12568" max="12568" width="11.7109375" style="218" customWidth="1"/>
    <col min="12569" max="12569" width="21.28515625" style="218" bestFit="1" customWidth="1"/>
    <col min="12570" max="12574" width="11.5703125" style="218" customWidth="1"/>
    <col min="12575" max="12575" width="11.42578125" style="218"/>
    <col min="12576" max="12576" width="10" style="218" customWidth="1"/>
    <col min="12577" max="12796" width="11.42578125" style="218"/>
    <col min="12797" max="12797" width="2.7109375" style="218" customWidth="1"/>
    <col min="12798" max="12798" width="15.42578125" style="218" bestFit="1" customWidth="1"/>
    <col min="12799" max="12799" width="27.7109375" style="218" bestFit="1" customWidth="1"/>
    <col min="12800" max="12800" width="9.5703125" style="218" bestFit="1" customWidth="1"/>
    <col min="12801" max="12801" width="11.28515625" style="218" customWidth="1"/>
    <col min="12802" max="12802" width="4.7109375" style="218" customWidth="1"/>
    <col min="12803" max="12803" width="11.42578125" style="218"/>
    <col min="12804" max="12804" width="1.7109375" style="218" customWidth="1"/>
    <col min="12805" max="12805" width="23.85546875" style="218" customWidth="1"/>
    <col min="12806" max="12806" width="40.140625" style="218" bestFit="1" customWidth="1"/>
    <col min="12807" max="12807" width="16.42578125" style="218" bestFit="1" customWidth="1"/>
    <col min="12808" max="12808" width="21.85546875" style="218" customWidth="1"/>
    <col min="12809" max="12809" width="19" style="218" customWidth="1"/>
    <col min="12810" max="12810" width="12.140625" style="218" customWidth="1"/>
    <col min="12811" max="12811" width="12.5703125" style="218" bestFit="1" customWidth="1"/>
    <col min="12812" max="12812" width="11" style="218" customWidth="1"/>
    <col min="12813" max="12813" width="18.28515625" style="218" bestFit="1" customWidth="1"/>
    <col min="12814" max="12814" width="13.5703125" style="218" customWidth="1"/>
    <col min="12815" max="12815" width="23.28515625" style="218" customWidth="1"/>
    <col min="12816" max="12816" width="11" style="218" customWidth="1"/>
    <col min="12817" max="12817" width="20.5703125" style="218" bestFit="1" customWidth="1"/>
    <col min="12818" max="12818" width="12.140625" style="218" bestFit="1" customWidth="1"/>
    <col min="12819" max="12819" width="18.5703125" style="218" bestFit="1" customWidth="1"/>
    <col min="12820" max="12820" width="16.42578125" style="218" customWidth="1"/>
    <col min="12821" max="12821" width="23.5703125" style="218" customWidth="1"/>
    <col min="12822" max="12822" width="9.140625" style="218" customWidth="1"/>
    <col min="12823" max="12823" width="21.5703125" style="218" customWidth="1"/>
    <col min="12824" max="12824" width="11.7109375" style="218" customWidth="1"/>
    <col min="12825" max="12825" width="21.28515625" style="218" bestFit="1" customWidth="1"/>
    <col min="12826" max="12830" width="11.5703125" style="218" customWidth="1"/>
    <col min="12831" max="12831" width="11.42578125" style="218"/>
    <col min="12832" max="12832" width="10" style="218" customWidth="1"/>
    <col min="12833" max="13052" width="11.42578125" style="218"/>
    <col min="13053" max="13053" width="2.7109375" style="218" customWidth="1"/>
    <col min="13054" max="13054" width="15.42578125" style="218" bestFit="1" customWidth="1"/>
    <col min="13055" max="13055" width="27.7109375" style="218" bestFit="1" customWidth="1"/>
    <col min="13056" max="13056" width="9.5703125" style="218" bestFit="1" customWidth="1"/>
    <col min="13057" max="13057" width="11.28515625" style="218" customWidth="1"/>
    <col min="13058" max="13058" width="4.7109375" style="218" customWidth="1"/>
    <col min="13059" max="13059" width="11.42578125" style="218"/>
    <col min="13060" max="13060" width="1.7109375" style="218" customWidth="1"/>
    <col min="13061" max="13061" width="23.85546875" style="218" customWidth="1"/>
    <col min="13062" max="13062" width="40.140625" style="218" bestFit="1" customWidth="1"/>
    <col min="13063" max="13063" width="16.42578125" style="218" bestFit="1" customWidth="1"/>
    <col min="13064" max="13064" width="21.85546875" style="218" customWidth="1"/>
    <col min="13065" max="13065" width="19" style="218" customWidth="1"/>
    <col min="13066" max="13066" width="12.140625" style="218" customWidth="1"/>
    <col min="13067" max="13067" width="12.5703125" style="218" bestFit="1" customWidth="1"/>
    <col min="13068" max="13068" width="11" style="218" customWidth="1"/>
    <col min="13069" max="13069" width="18.28515625" style="218" bestFit="1" customWidth="1"/>
    <col min="13070" max="13070" width="13.5703125" style="218" customWidth="1"/>
    <col min="13071" max="13071" width="23.28515625" style="218" customWidth="1"/>
    <col min="13072" max="13072" width="11" style="218" customWidth="1"/>
    <col min="13073" max="13073" width="20.5703125" style="218" bestFit="1" customWidth="1"/>
    <col min="13074" max="13074" width="12.140625" style="218" bestFit="1" customWidth="1"/>
    <col min="13075" max="13075" width="18.5703125" style="218" bestFit="1" customWidth="1"/>
    <col min="13076" max="13076" width="16.42578125" style="218" customWidth="1"/>
    <col min="13077" max="13077" width="23.5703125" style="218" customWidth="1"/>
    <col min="13078" max="13078" width="9.140625" style="218" customWidth="1"/>
    <col min="13079" max="13079" width="21.5703125" style="218" customWidth="1"/>
    <col min="13080" max="13080" width="11.7109375" style="218" customWidth="1"/>
    <col min="13081" max="13081" width="21.28515625" style="218" bestFit="1" customWidth="1"/>
    <col min="13082" max="13086" width="11.5703125" style="218" customWidth="1"/>
    <col min="13087" max="13087" width="11.42578125" style="218"/>
    <col min="13088" max="13088" width="10" style="218" customWidth="1"/>
    <col min="13089" max="13308" width="11.42578125" style="218"/>
    <col min="13309" max="13309" width="2.7109375" style="218" customWidth="1"/>
    <col min="13310" max="13310" width="15.42578125" style="218" bestFit="1" customWidth="1"/>
    <col min="13311" max="13311" width="27.7109375" style="218" bestFit="1" customWidth="1"/>
    <col min="13312" max="13312" width="9.5703125" style="218" bestFit="1" customWidth="1"/>
    <col min="13313" max="13313" width="11.28515625" style="218" customWidth="1"/>
    <col min="13314" max="13314" width="4.7109375" style="218" customWidth="1"/>
    <col min="13315" max="13315" width="11.42578125" style="218"/>
    <col min="13316" max="13316" width="1.7109375" style="218" customWidth="1"/>
    <col min="13317" max="13317" width="23.85546875" style="218" customWidth="1"/>
    <col min="13318" max="13318" width="40.140625" style="218" bestFit="1" customWidth="1"/>
    <col min="13319" max="13319" width="16.42578125" style="218" bestFit="1" customWidth="1"/>
    <col min="13320" max="13320" width="21.85546875" style="218" customWidth="1"/>
    <col min="13321" max="13321" width="19" style="218" customWidth="1"/>
    <col min="13322" max="13322" width="12.140625" style="218" customWidth="1"/>
    <col min="13323" max="13323" width="12.5703125" style="218" bestFit="1" customWidth="1"/>
    <col min="13324" max="13324" width="11" style="218" customWidth="1"/>
    <col min="13325" max="13325" width="18.28515625" style="218" bestFit="1" customWidth="1"/>
    <col min="13326" max="13326" width="13.5703125" style="218" customWidth="1"/>
    <col min="13327" max="13327" width="23.28515625" style="218" customWidth="1"/>
    <col min="13328" max="13328" width="11" style="218" customWidth="1"/>
    <col min="13329" max="13329" width="20.5703125" style="218" bestFit="1" customWidth="1"/>
    <col min="13330" max="13330" width="12.140625" style="218" bestFit="1" customWidth="1"/>
    <col min="13331" max="13331" width="18.5703125" style="218" bestFit="1" customWidth="1"/>
    <col min="13332" max="13332" width="16.42578125" style="218" customWidth="1"/>
    <col min="13333" max="13333" width="23.5703125" style="218" customWidth="1"/>
    <col min="13334" max="13334" width="9.140625" style="218" customWidth="1"/>
    <col min="13335" max="13335" width="21.5703125" style="218" customWidth="1"/>
    <col min="13336" max="13336" width="11.7109375" style="218" customWidth="1"/>
    <col min="13337" max="13337" width="21.28515625" style="218" bestFit="1" customWidth="1"/>
    <col min="13338" max="13342" width="11.5703125" style="218" customWidth="1"/>
    <col min="13343" max="13343" width="11.42578125" style="218"/>
    <col min="13344" max="13344" width="10" style="218" customWidth="1"/>
    <col min="13345" max="13564" width="11.42578125" style="218"/>
    <col min="13565" max="13565" width="2.7109375" style="218" customWidth="1"/>
    <col min="13566" max="13566" width="15.42578125" style="218" bestFit="1" customWidth="1"/>
    <col min="13567" max="13567" width="27.7109375" style="218" bestFit="1" customWidth="1"/>
    <col min="13568" max="13568" width="9.5703125" style="218" bestFit="1" customWidth="1"/>
    <col min="13569" max="13569" width="11.28515625" style="218" customWidth="1"/>
    <col min="13570" max="13570" width="4.7109375" style="218" customWidth="1"/>
    <col min="13571" max="13571" width="11.42578125" style="218"/>
    <col min="13572" max="13572" width="1.7109375" style="218" customWidth="1"/>
    <col min="13573" max="13573" width="23.85546875" style="218" customWidth="1"/>
    <col min="13574" max="13574" width="40.140625" style="218" bestFit="1" customWidth="1"/>
    <col min="13575" max="13575" width="16.42578125" style="218" bestFit="1" customWidth="1"/>
    <col min="13576" max="13576" width="21.85546875" style="218" customWidth="1"/>
    <col min="13577" max="13577" width="19" style="218" customWidth="1"/>
    <col min="13578" max="13578" width="12.140625" style="218" customWidth="1"/>
    <col min="13579" max="13579" width="12.5703125" style="218" bestFit="1" customWidth="1"/>
    <col min="13580" max="13580" width="11" style="218" customWidth="1"/>
    <col min="13581" max="13581" width="18.28515625" style="218" bestFit="1" customWidth="1"/>
    <col min="13582" max="13582" width="13.5703125" style="218" customWidth="1"/>
    <col min="13583" max="13583" width="23.28515625" style="218" customWidth="1"/>
    <col min="13584" max="13584" width="11" style="218" customWidth="1"/>
    <col min="13585" max="13585" width="20.5703125" style="218" bestFit="1" customWidth="1"/>
    <col min="13586" max="13586" width="12.140625" style="218" bestFit="1" customWidth="1"/>
    <col min="13587" max="13587" width="18.5703125" style="218" bestFit="1" customWidth="1"/>
    <col min="13588" max="13588" width="16.42578125" style="218" customWidth="1"/>
    <col min="13589" max="13589" width="23.5703125" style="218" customWidth="1"/>
    <col min="13590" max="13590" width="9.140625" style="218" customWidth="1"/>
    <col min="13591" max="13591" width="21.5703125" style="218" customWidth="1"/>
    <col min="13592" max="13592" width="11.7109375" style="218" customWidth="1"/>
    <col min="13593" max="13593" width="21.28515625" style="218" bestFit="1" customWidth="1"/>
    <col min="13594" max="13598" width="11.5703125" style="218" customWidth="1"/>
    <col min="13599" max="13599" width="11.42578125" style="218"/>
    <col min="13600" max="13600" width="10" style="218" customWidth="1"/>
    <col min="13601" max="13820" width="11.42578125" style="218"/>
    <col min="13821" max="13821" width="2.7109375" style="218" customWidth="1"/>
    <col min="13822" max="13822" width="15.42578125" style="218" bestFit="1" customWidth="1"/>
    <col min="13823" max="13823" width="27.7109375" style="218" bestFit="1" customWidth="1"/>
    <col min="13824" max="13824" width="9.5703125" style="218" bestFit="1" customWidth="1"/>
    <col min="13825" max="13825" width="11.28515625" style="218" customWidth="1"/>
    <col min="13826" max="13826" width="4.7109375" style="218" customWidth="1"/>
    <col min="13827" max="13827" width="11.42578125" style="218"/>
    <col min="13828" max="13828" width="1.7109375" style="218" customWidth="1"/>
    <col min="13829" max="13829" width="23.85546875" style="218" customWidth="1"/>
    <col min="13830" max="13830" width="40.140625" style="218" bestFit="1" customWidth="1"/>
    <col min="13831" max="13831" width="16.42578125" style="218" bestFit="1" customWidth="1"/>
    <col min="13832" max="13832" width="21.85546875" style="218" customWidth="1"/>
    <col min="13833" max="13833" width="19" style="218" customWidth="1"/>
    <col min="13834" max="13834" width="12.140625" style="218" customWidth="1"/>
    <col min="13835" max="13835" width="12.5703125" style="218" bestFit="1" customWidth="1"/>
    <col min="13836" max="13836" width="11" style="218" customWidth="1"/>
    <col min="13837" max="13837" width="18.28515625" style="218" bestFit="1" customWidth="1"/>
    <col min="13838" max="13838" width="13.5703125" style="218" customWidth="1"/>
    <col min="13839" max="13839" width="23.28515625" style="218" customWidth="1"/>
    <col min="13840" max="13840" width="11" style="218" customWidth="1"/>
    <col min="13841" max="13841" width="20.5703125" style="218" bestFit="1" customWidth="1"/>
    <col min="13842" max="13842" width="12.140625" style="218" bestFit="1" customWidth="1"/>
    <col min="13843" max="13843" width="18.5703125" style="218" bestFit="1" customWidth="1"/>
    <col min="13844" max="13844" width="16.42578125" style="218" customWidth="1"/>
    <col min="13845" max="13845" width="23.5703125" style="218" customWidth="1"/>
    <col min="13846" max="13846" width="9.140625" style="218" customWidth="1"/>
    <col min="13847" max="13847" width="21.5703125" style="218" customWidth="1"/>
    <col min="13848" max="13848" width="11.7109375" style="218" customWidth="1"/>
    <col min="13849" max="13849" width="21.28515625" style="218" bestFit="1" customWidth="1"/>
    <col min="13850" max="13854" width="11.5703125" style="218" customWidth="1"/>
    <col min="13855" max="13855" width="11.42578125" style="218"/>
    <col min="13856" max="13856" width="10" style="218" customWidth="1"/>
    <col min="13857" max="14076" width="11.42578125" style="218"/>
    <col min="14077" max="14077" width="2.7109375" style="218" customWidth="1"/>
    <col min="14078" max="14078" width="15.42578125" style="218" bestFit="1" customWidth="1"/>
    <col min="14079" max="14079" width="27.7109375" style="218" bestFit="1" customWidth="1"/>
    <col min="14080" max="14080" width="9.5703125" style="218" bestFit="1" customWidth="1"/>
    <col min="14081" max="14081" width="11.28515625" style="218" customWidth="1"/>
    <col min="14082" max="14082" width="4.7109375" style="218" customWidth="1"/>
    <col min="14083" max="14083" width="11.42578125" style="218"/>
    <col min="14084" max="14084" width="1.7109375" style="218" customWidth="1"/>
    <col min="14085" max="14085" width="23.85546875" style="218" customWidth="1"/>
    <col min="14086" max="14086" width="40.140625" style="218" bestFit="1" customWidth="1"/>
    <col min="14087" max="14087" width="16.42578125" style="218" bestFit="1" customWidth="1"/>
    <col min="14088" max="14088" width="21.85546875" style="218" customWidth="1"/>
    <col min="14089" max="14089" width="19" style="218" customWidth="1"/>
    <col min="14090" max="14090" width="12.140625" style="218" customWidth="1"/>
    <col min="14091" max="14091" width="12.5703125" style="218" bestFit="1" customWidth="1"/>
    <col min="14092" max="14092" width="11" style="218" customWidth="1"/>
    <col min="14093" max="14093" width="18.28515625" style="218" bestFit="1" customWidth="1"/>
    <col min="14094" max="14094" width="13.5703125" style="218" customWidth="1"/>
    <col min="14095" max="14095" width="23.28515625" style="218" customWidth="1"/>
    <col min="14096" max="14096" width="11" style="218" customWidth="1"/>
    <col min="14097" max="14097" width="20.5703125" style="218" bestFit="1" customWidth="1"/>
    <col min="14098" max="14098" width="12.140625" style="218" bestFit="1" customWidth="1"/>
    <col min="14099" max="14099" width="18.5703125" style="218" bestFit="1" customWidth="1"/>
    <col min="14100" max="14100" width="16.42578125" style="218" customWidth="1"/>
    <col min="14101" max="14101" width="23.5703125" style="218" customWidth="1"/>
    <col min="14102" max="14102" width="9.140625" style="218" customWidth="1"/>
    <col min="14103" max="14103" width="21.5703125" style="218" customWidth="1"/>
    <col min="14104" max="14104" width="11.7109375" style="218" customWidth="1"/>
    <col min="14105" max="14105" width="21.28515625" style="218" bestFit="1" customWidth="1"/>
    <col min="14106" max="14110" width="11.5703125" style="218" customWidth="1"/>
    <col min="14111" max="14111" width="11.42578125" style="218"/>
    <col min="14112" max="14112" width="10" style="218" customWidth="1"/>
    <col min="14113" max="14332" width="11.42578125" style="218"/>
    <col min="14333" max="14333" width="2.7109375" style="218" customWidth="1"/>
    <col min="14334" max="14334" width="15.42578125" style="218" bestFit="1" customWidth="1"/>
    <col min="14335" max="14335" width="27.7109375" style="218" bestFit="1" customWidth="1"/>
    <col min="14336" max="14336" width="9.5703125" style="218" bestFit="1" customWidth="1"/>
    <col min="14337" max="14337" width="11.28515625" style="218" customWidth="1"/>
    <col min="14338" max="14338" width="4.7109375" style="218" customWidth="1"/>
    <col min="14339" max="14339" width="11.42578125" style="218"/>
    <col min="14340" max="14340" width="1.7109375" style="218" customWidth="1"/>
    <col min="14341" max="14341" width="23.85546875" style="218" customWidth="1"/>
    <col min="14342" max="14342" width="40.140625" style="218" bestFit="1" customWidth="1"/>
    <col min="14343" max="14343" width="16.42578125" style="218" bestFit="1" customWidth="1"/>
    <col min="14344" max="14344" width="21.85546875" style="218" customWidth="1"/>
    <col min="14345" max="14345" width="19" style="218" customWidth="1"/>
    <col min="14346" max="14346" width="12.140625" style="218" customWidth="1"/>
    <col min="14347" max="14347" width="12.5703125" style="218" bestFit="1" customWidth="1"/>
    <col min="14348" max="14348" width="11" style="218" customWidth="1"/>
    <col min="14349" max="14349" width="18.28515625" style="218" bestFit="1" customWidth="1"/>
    <col min="14350" max="14350" width="13.5703125" style="218" customWidth="1"/>
    <col min="14351" max="14351" width="23.28515625" style="218" customWidth="1"/>
    <col min="14352" max="14352" width="11" style="218" customWidth="1"/>
    <col min="14353" max="14353" width="20.5703125" style="218" bestFit="1" customWidth="1"/>
    <col min="14354" max="14354" width="12.140625" style="218" bestFit="1" customWidth="1"/>
    <col min="14355" max="14355" width="18.5703125" style="218" bestFit="1" customWidth="1"/>
    <col min="14356" max="14356" width="16.42578125" style="218" customWidth="1"/>
    <col min="14357" max="14357" width="23.5703125" style="218" customWidth="1"/>
    <col min="14358" max="14358" width="9.140625" style="218" customWidth="1"/>
    <col min="14359" max="14359" width="21.5703125" style="218" customWidth="1"/>
    <col min="14360" max="14360" width="11.7109375" style="218" customWidth="1"/>
    <col min="14361" max="14361" width="21.28515625" style="218" bestFit="1" customWidth="1"/>
    <col min="14362" max="14366" width="11.5703125" style="218" customWidth="1"/>
    <col min="14367" max="14367" width="11.42578125" style="218"/>
    <col min="14368" max="14368" width="10" style="218" customWidth="1"/>
    <col min="14369" max="14588" width="11.42578125" style="218"/>
    <col min="14589" max="14589" width="2.7109375" style="218" customWidth="1"/>
    <col min="14590" max="14590" width="15.42578125" style="218" bestFit="1" customWidth="1"/>
    <col min="14591" max="14591" width="27.7109375" style="218" bestFit="1" customWidth="1"/>
    <col min="14592" max="14592" width="9.5703125" style="218" bestFit="1" customWidth="1"/>
    <col min="14593" max="14593" width="11.28515625" style="218" customWidth="1"/>
    <col min="14594" max="14594" width="4.7109375" style="218" customWidth="1"/>
    <col min="14595" max="14595" width="11.42578125" style="218"/>
    <col min="14596" max="14596" width="1.7109375" style="218" customWidth="1"/>
    <col min="14597" max="14597" width="23.85546875" style="218" customWidth="1"/>
    <col min="14598" max="14598" width="40.140625" style="218" bestFit="1" customWidth="1"/>
    <col min="14599" max="14599" width="16.42578125" style="218" bestFit="1" customWidth="1"/>
    <col min="14600" max="14600" width="21.85546875" style="218" customWidth="1"/>
    <col min="14601" max="14601" width="19" style="218" customWidth="1"/>
    <col min="14602" max="14602" width="12.140625" style="218" customWidth="1"/>
    <col min="14603" max="14603" width="12.5703125" style="218" bestFit="1" customWidth="1"/>
    <col min="14604" max="14604" width="11" style="218" customWidth="1"/>
    <col min="14605" max="14605" width="18.28515625" style="218" bestFit="1" customWidth="1"/>
    <col min="14606" max="14606" width="13.5703125" style="218" customWidth="1"/>
    <col min="14607" max="14607" width="23.28515625" style="218" customWidth="1"/>
    <col min="14608" max="14608" width="11" style="218" customWidth="1"/>
    <col min="14609" max="14609" width="20.5703125" style="218" bestFit="1" customWidth="1"/>
    <col min="14610" max="14610" width="12.140625" style="218" bestFit="1" customWidth="1"/>
    <col min="14611" max="14611" width="18.5703125" style="218" bestFit="1" customWidth="1"/>
    <col min="14612" max="14612" width="16.42578125" style="218" customWidth="1"/>
    <col min="14613" max="14613" width="23.5703125" style="218" customWidth="1"/>
    <col min="14614" max="14614" width="9.140625" style="218" customWidth="1"/>
    <col min="14615" max="14615" width="21.5703125" style="218" customWidth="1"/>
    <col min="14616" max="14616" width="11.7109375" style="218" customWidth="1"/>
    <col min="14617" max="14617" width="21.28515625" style="218" bestFit="1" customWidth="1"/>
    <col min="14618" max="14622" width="11.5703125" style="218" customWidth="1"/>
    <col min="14623" max="14623" width="11.42578125" style="218"/>
    <col min="14624" max="14624" width="10" style="218" customWidth="1"/>
    <col min="14625" max="14844" width="11.42578125" style="218"/>
    <col min="14845" max="14845" width="2.7109375" style="218" customWidth="1"/>
    <col min="14846" max="14846" width="15.42578125" style="218" bestFit="1" customWidth="1"/>
    <col min="14847" max="14847" width="27.7109375" style="218" bestFit="1" customWidth="1"/>
    <col min="14848" max="14848" width="9.5703125" style="218" bestFit="1" customWidth="1"/>
    <col min="14849" max="14849" width="11.28515625" style="218" customWidth="1"/>
    <col min="14850" max="14850" width="4.7109375" style="218" customWidth="1"/>
    <col min="14851" max="14851" width="11.42578125" style="218"/>
    <col min="14852" max="14852" width="1.7109375" style="218" customWidth="1"/>
    <col min="14853" max="14853" width="23.85546875" style="218" customWidth="1"/>
    <col min="14854" max="14854" width="40.140625" style="218" bestFit="1" customWidth="1"/>
    <col min="14855" max="14855" width="16.42578125" style="218" bestFit="1" customWidth="1"/>
    <col min="14856" max="14856" width="21.85546875" style="218" customWidth="1"/>
    <col min="14857" max="14857" width="19" style="218" customWidth="1"/>
    <col min="14858" max="14858" width="12.140625" style="218" customWidth="1"/>
    <col min="14859" max="14859" width="12.5703125" style="218" bestFit="1" customWidth="1"/>
    <col min="14860" max="14860" width="11" style="218" customWidth="1"/>
    <col min="14861" max="14861" width="18.28515625" style="218" bestFit="1" customWidth="1"/>
    <col min="14862" max="14862" width="13.5703125" style="218" customWidth="1"/>
    <col min="14863" max="14863" width="23.28515625" style="218" customWidth="1"/>
    <col min="14864" max="14864" width="11" style="218" customWidth="1"/>
    <col min="14865" max="14865" width="20.5703125" style="218" bestFit="1" customWidth="1"/>
    <col min="14866" max="14866" width="12.140625" style="218" bestFit="1" customWidth="1"/>
    <col min="14867" max="14867" width="18.5703125" style="218" bestFit="1" customWidth="1"/>
    <col min="14868" max="14868" width="16.42578125" style="218" customWidth="1"/>
    <col min="14869" max="14869" width="23.5703125" style="218" customWidth="1"/>
    <col min="14870" max="14870" width="9.140625" style="218" customWidth="1"/>
    <col min="14871" max="14871" width="21.5703125" style="218" customWidth="1"/>
    <col min="14872" max="14872" width="11.7109375" style="218" customWidth="1"/>
    <col min="14873" max="14873" width="21.28515625" style="218" bestFit="1" customWidth="1"/>
    <col min="14874" max="14878" width="11.5703125" style="218" customWidth="1"/>
    <col min="14879" max="14879" width="11.42578125" style="218"/>
    <col min="14880" max="14880" width="10" style="218" customWidth="1"/>
    <col min="14881" max="15100" width="11.42578125" style="218"/>
    <col min="15101" max="15101" width="2.7109375" style="218" customWidth="1"/>
    <col min="15102" max="15102" width="15.42578125" style="218" bestFit="1" customWidth="1"/>
    <col min="15103" max="15103" width="27.7109375" style="218" bestFit="1" customWidth="1"/>
    <col min="15104" max="15104" width="9.5703125" style="218" bestFit="1" customWidth="1"/>
    <col min="15105" max="15105" width="11.28515625" style="218" customWidth="1"/>
    <col min="15106" max="15106" width="4.7109375" style="218" customWidth="1"/>
    <col min="15107" max="15107" width="11.42578125" style="218"/>
    <col min="15108" max="15108" width="1.7109375" style="218" customWidth="1"/>
    <col min="15109" max="15109" width="23.85546875" style="218" customWidth="1"/>
    <col min="15110" max="15110" width="40.140625" style="218" bestFit="1" customWidth="1"/>
    <col min="15111" max="15111" width="16.42578125" style="218" bestFit="1" customWidth="1"/>
    <col min="15112" max="15112" width="21.85546875" style="218" customWidth="1"/>
    <col min="15113" max="15113" width="19" style="218" customWidth="1"/>
    <col min="15114" max="15114" width="12.140625" style="218" customWidth="1"/>
    <col min="15115" max="15115" width="12.5703125" style="218" bestFit="1" customWidth="1"/>
    <col min="15116" max="15116" width="11" style="218" customWidth="1"/>
    <col min="15117" max="15117" width="18.28515625" style="218" bestFit="1" customWidth="1"/>
    <col min="15118" max="15118" width="13.5703125" style="218" customWidth="1"/>
    <col min="15119" max="15119" width="23.28515625" style="218" customWidth="1"/>
    <col min="15120" max="15120" width="11" style="218" customWidth="1"/>
    <col min="15121" max="15121" width="20.5703125" style="218" bestFit="1" customWidth="1"/>
    <col min="15122" max="15122" width="12.140625" style="218" bestFit="1" customWidth="1"/>
    <col min="15123" max="15123" width="18.5703125" style="218" bestFit="1" customWidth="1"/>
    <col min="15124" max="15124" width="16.42578125" style="218" customWidth="1"/>
    <col min="15125" max="15125" width="23.5703125" style="218" customWidth="1"/>
    <col min="15126" max="15126" width="9.140625" style="218" customWidth="1"/>
    <col min="15127" max="15127" width="21.5703125" style="218" customWidth="1"/>
    <col min="15128" max="15128" width="11.7109375" style="218" customWidth="1"/>
    <col min="15129" max="15129" width="21.28515625" style="218" bestFit="1" customWidth="1"/>
    <col min="15130" max="15134" width="11.5703125" style="218" customWidth="1"/>
    <col min="15135" max="15135" width="11.42578125" style="218"/>
    <col min="15136" max="15136" width="10" style="218" customWidth="1"/>
    <col min="15137" max="15356" width="11.42578125" style="218"/>
    <col min="15357" max="15357" width="2.7109375" style="218" customWidth="1"/>
    <col min="15358" max="15358" width="15.42578125" style="218" bestFit="1" customWidth="1"/>
    <col min="15359" max="15359" width="27.7109375" style="218" bestFit="1" customWidth="1"/>
    <col min="15360" max="15360" width="9.5703125" style="218" bestFit="1" customWidth="1"/>
    <col min="15361" max="15361" width="11.28515625" style="218" customWidth="1"/>
    <col min="15362" max="15362" width="4.7109375" style="218" customWidth="1"/>
    <col min="15363" max="15363" width="11.42578125" style="218"/>
    <col min="15364" max="15364" width="1.7109375" style="218" customWidth="1"/>
    <col min="15365" max="15365" width="23.85546875" style="218" customWidth="1"/>
    <col min="15366" max="15366" width="40.140625" style="218" bestFit="1" customWidth="1"/>
    <col min="15367" max="15367" width="16.42578125" style="218" bestFit="1" customWidth="1"/>
    <col min="15368" max="15368" width="21.85546875" style="218" customWidth="1"/>
    <col min="15369" max="15369" width="19" style="218" customWidth="1"/>
    <col min="15370" max="15370" width="12.140625" style="218" customWidth="1"/>
    <col min="15371" max="15371" width="12.5703125" style="218" bestFit="1" customWidth="1"/>
    <col min="15372" max="15372" width="11" style="218" customWidth="1"/>
    <col min="15373" max="15373" width="18.28515625" style="218" bestFit="1" customWidth="1"/>
    <col min="15374" max="15374" width="13.5703125" style="218" customWidth="1"/>
    <col min="15375" max="15375" width="23.28515625" style="218" customWidth="1"/>
    <col min="15376" max="15376" width="11" style="218" customWidth="1"/>
    <col min="15377" max="15377" width="20.5703125" style="218" bestFit="1" customWidth="1"/>
    <col min="15378" max="15378" width="12.140625" style="218" bestFit="1" customWidth="1"/>
    <col min="15379" max="15379" width="18.5703125" style="218" bestFit="1" customWidth="1"/>
    <col min="15380" max="15380" width="16.42578125" style="218" customWidth="1"/>
    <col min="15381" max="15381" width="23.5703125" style="218" customWidth="1"/>
    <col min="15382" max="15382" width="9.140625" style="218" customWidth="1"/>
    <col min="15383" max="15383" width="21.5703125" style="218" customWidth="1"/>
    <col min="15384" max="15384" width="11.7109375" style="218" customWidth="1"/>
    <col min="15385" max="15385" width="21.28515625" style="218" bestFit="1" customWidth="1"/>
    <col min="15386" max="15390" width="11.5703125" style="218" customWidth="1"/>
    <col min="15391" max="15391" width="11.42578125" style="218"/>
    <col min="15392" max="15392" width="10" style="218" customWidth="1"/>
    <col min="15393" max="15612" width="11.42578125" style="218"/>
    <col min="15613" max="15613" width="2.7109375" style="218" customWidth="1"/>
    <col min="15614" max="15614" width="15.42578125" style="218" bestFit="1" customWidth="1"/>
    <col min="15615" max="15615" width="27.7109375" style="218" bestFit="1" customWidth="1"/>
    <col min="15616" max="15616" width="9.5703125" style="218" bestFit="1" customWidth="1"/>
    <col min="15617" max="15617" width="11.28515625" style="218" customWidth="1"/>
    <col min="15618" max="15618" width="4.7109375" style="218" customWidth="1"/>
    <col min="15619" max="15619" width="11.42578125" style="218"/>
    <col min="15620" max="15620" width="1.7109375" style="218" customWidth="1"/>
    <col min="15621" max="15621" width="23.85546875" style="218" customWidth="1"/>
    <col min="15622" max="15622" width="40.140625" style="218" bestFit="1" customWidth="1"/>
    <col min="15623" max="15623" width="16.42578125" style="218" bestFit="1" customWidth="1"/>
    <col min="15624" max="15624" width="21.85546875" style="218" customWidth="1"/>
    <col min="15625" max="15625" width="19" style="218" customWidth="1"/>
    <col min="15626" max="15626" width="12.140625" style="218" customWidth="1"/>
    <col min="15627" max="15627" width="12.5703125" style="218" bestFit="1" customWidth="1"/>
    <col min="15628" max="15628" width="11" style="218" customWidth="1"/>
    <col min="15629" max="15629" width="18.28515625" style="218" bestFit="1" customWidth="1"/>
    <col min="15630" max="15630" width="13.5703125" style="218" customWidth="1"/>
    <col min="15631" max="15631" width="23.28515625" style="218" customWidth="1"/>
    <col min="15632" max="15632" width="11" style="218" customWidth="1"/>
    <col min="15633" max="15633" width="20.5703125" style="218" bestFit="1" customWidth="1"/>
    <col min="15634" max="15634" width="12.140625" style="218" bestFit="1" customWidth="1"/>
    <col min="15635" max="15635" width="18.5703125" style="218" bestFit="1" customWidth="1"/>
    <col min="15636" max="15636" width="16.42578125" style="218" customWidth="1"/>
    <col min="15637" max="15637" width="23.5703125" style="218" customWidth="1"/>
    <col min="15638" max="15638" width="9.140625" style="218" customWidth="1"/>
    <col min="15639" max="15639" width="21.5703125" style="218" customWidth="1"/>
    <col min="15640" max="15640" width="11.7109375" style="218" customWidth="1"/>
    <col min="15641" max="15641" width="21.28515625" style="218" bestFit="1" customWidth="1"/>
    <col min="15642" max="15646" width="11.5703125" style="218" customWidth="1"/>
    <col min="15647" max="15647" width="11.42578125" style="218"/>
    <col min="15648" max="15648" width="10" style="218" customWidth="1"/>
    <col min="15649" max="15868" width="11.42578125" style="218"/>
    <col min="15869" max="15869" width="2.7109375" style="218" customWidth="1"/>
    <col min="15870" max="15870" width="15.42578125" style="218" bestFit="1" customWidth="1"/>
    <col min="15871" max="15871" width="27.7109375" style="218" bestFit="1" customWidth="1"/>
    <col min="15872" max="15872" width="9.5703125" style="218" bestFit="1" customWidth="1"/>
    <col min="15873" max="15873" width="11.28515625" style="218" customWidth="1"/>
    <col min="15874" max="15874" width="4.7109375" style="218" customWidth="1"/>
    <col min="15875" max="15875" width="11.42578125" style="218"/>
    <col min="15876" max="15876" width="1.7109375" style="218" customWidth="1"/>
    <col min="15877" max="15877" width="23.85546875" style="218" customWidth="1"/>
    <col min="15878" max="15878" width="40.140625" style="218" bestFit="1" customWidth="1"/>
    <col min="15879" max="15879" width="16.42578125" style="218" bestFit="1" customWidth="1"/>
    <col min="15880" max="15880" width="21.85546875" style="218" customWidth="1"/>
    <col min="15881" max="15881" width="19" style="218" customWidth="1"/>
    <col min="15882" max="15882" width="12.140625" style="218" customWidth="1"/>
    <col min="15883" max="15883" width="12.5703125" style="218" bestFit="1" customWidth="1"/>
    <col min="15884" max="15884" width="11" style="218" customWidth="1"/>
    <col min="15885" max="15885" width="18.28515625" style="218" bestFit="1" customWidth="1"/>
    <col min="15886" max="15886" width="13.5703125" style="218" customWidth="1"/>
    <col min="15887" max="15887" width="23.28515625" style="218" customWidth="1"/>
    <col min="15888" max="15888" width="11" style="218" customWidth="1"/>
    <col min="15889" max="15889" width="20.5703125" style="218" bestFit="1" customWidth="1"/>
    <col min="15890" max="15890" width="12.140625" style="218" bestFit="1" customWidth="1"/>
    <col min="15891" max="15891" width="18.5703125" style="218" bestFit="1" customWidth="1"/>
    <col min="15892" max="15892" width="16.42578125" style="218" customWidth="1"/>
    <col min="15893" max="15893" width="23.5703125" style="218" customWidth="1"/>
    <col min="15894" max="15894" width="9.140625" style="218" customWidth="1"/>
    <col min="15895" max="15895" width="21.5703125" style="218" customWidth="1"/>
    <col min="15896" max="15896" width="11.7109375" style="218" customWidth="1"/>
    <col min="15897" max="15897" width="21.28515625" style="218" bestFit="1" customWidth="1"/>
    <col min="15898" max="15902" width="11.5703125" style="218" customWidth="1"/>
    <col min="15903" max="15903" width="11.42578125" style="218"/>
    <col min="15904" max="15904" width="10" style="218" customWidth="1"/>
    <col min="15905" max="16124" width="11.42578125" style="218"/>
    <col min="16125" max="16125" width="2.7109375" style="218" customWidth="1"/>
    <col min="16126" max="16126" width="15.42578125" style="218" bestFit="1" customWidth="1"/>
    <col min="16127" max="16127" width="27.7109375" style="218" bestFit="1" customWidth="1"/>
    <col min="16128" max="16128" width="9.5703125" style="218" bestFit="1" customWidth="1"/>
    <col min="16129" max="16129" width="11.28515625" style="218" customWidth="1"/>
    <col min="16130" max="16130" width="4.7109375" style="218" customWidth="1"/>
    <col min="16131" max="16131" width="11.42578125" style="218"/>
    <col min="16132" max="16132" width="1.7109375" style="218" customWidth="1"/>
    <col min="16133" max="16133" width="23.85546875" style="218" customWidth="1"/>
    <col min="16134" max="16134" width="40.140625" style="218" bestFit="1" customWidth="1"/>
    <col min="16135" max="16135" width="16.42578125" style="218" bestFit="1" customWidth="1"/>
    <col min="16136" max="16136" width="21.85546875" style="218" customWidth="1"/>
    <col min="16137" max="16137" width="19" style="218" customWidth="1"/>
    <col min="16138" max="16138" width="12.140625" style="218" customWidth="1"/>
    <col min="16139" max="16139" width="12.5703125" style="218" bestFit="1" customWidth="1"/>
    <col min="16140" max="16140" width="11" style="218" customWidth="1"/>
    <col min="16141" max="16141" width="18.28515625" style="218" bestFit="1" customWidth="1"/>
    <col min="16142" max="16142" width="13.5703125" style="218" customWidth="1"/>
    <col min="16143" max="16143" width="23.28515625" style="218" customWidth="1"/>
    <col min="16144" max="16144" width="11" style="218" customWidth="1"/>
    <col min="16145" max="16145" width="20.5703125" style="218" bestFit="1" customWidth="1"/>
    <col min="16146" max="16146" width="12.140625" style="218" bestFit="1" customWidth="1"/>
    <col min="16147" max="16147" width="18.5703125" style="218" bestFit="1" customWidth="1"/>
    <col min="16148" max="16148" width="16.42578125" style="218" customWidth="1"/>
    <col min="16149" max="16149" width="23.5703125" style="218" customWidth="1"/>
    <col min="16150" max="16150" width="9.140625" style="218" customWidth="1"/>
    <col min="16151" max="16151" width="21.5703125" style="218" customWidth="1"/>
    <col min="16152" max="16152" width="11.7109375" style="218" customWidth="1"/>
    <col min="16153" max="16153" width="21.28515625" style="218" bestFit="1" customWidth="1"/>
    <col min="16154" max="16158" width="11.5703125" style="218" customWidth="1"/>
    <col min="16159" max="16159" width="11.42578125" style="218"/>
    <col min="16160" max="16160" width="10" style="218" customWidth="1"/>
    <col min="16161" max="16384" width="11.42578125" style="218"/>
  </cols>
  <sheetData>
    <row r="1" spans="1:32" ht="11.25" customHeight="1" thickBot="1" x14ac:dyDescent="0.25">
      <c r="A1" s="374"/>
      <c r="B1" s="374"/>
      <c r="C1" s="374"/>
      <c r="D1" s="374"/>
      <c r="E1" s="375"/>
      <c r="F1" s="374"/>
      <c r="J1" s="376"/>
      <c r="M1" s="376"/>
      <c r="AC1" s="218"/>
      <c r="AD1" s="218"/>
    </row>
    <row r="2" spans="1:32" ht="28.5" customHeight="1" thickBot="1" x14ac:dyDescent="0.25">
      <c r="A2" s="374"/>
      <c r="B2" s="377" t="s">
        <v>0</v>
      </c>
      <c r="C2" s="378" t="s">
        <v>1325</v>
      </c>
      <c r="D2" s="374"/>
      <c r="E2" s="375"/>
      <c r="F2" s="374"/>
      <c r="I2" s="379" t="s">
        <v>1</v>
      </c>
      <c r="J2" s="380" t="s">
        <v>2</v>
      </c>
      <c r="K2" s="381"/>
      <c r="L2" s="379" t="s">
        <v>1</v>
      </c>
      <c r="M2" s="382" t="s">
        <v>3</v>
      </c>
      <c r="O2" s="383"/>
      <c r="P2" s="383"/>
      <c r="Q2" s="381"/>
      <c r="W2" s="384"/>
      <c r="AA2" s="385" t="s">
        <v>226</v>
      </c>
      <c r="AC2" s="218"/>
      <c r="AD2" s="218"/>
      <c r="AF2" s="259" t="s">
        <v>622</v>
      </c>
    </row>
    <row r="3" spans="1:32" ht="12" thickBot="1" x14ac:dyDescent="0.25">
      <c r="A3" s="374"/>
      <c r="B3" s="386" t="s">
        <v>4</v>
      </c>
      <c r="C3" s="387">
        <v>0.1</v>
      </c>
      <c r="D3" s="374" t="s">
        <v>5</v>
      </c>
      <c r="E3" s="375"/>
      <c r="F3" s="374"/>
      <c r="I3" s="388" t="s">
        <v>808</v>
      </c>
      <c r="J3" s="389" t="str">
        <f t="shared" ref="J3:J14" ca="1" si="0">IF(OR(I3="",COUNTIF(GamP,I3)&gt;0),"",INDEX(OFFSET(ColP,0,SUMPRODUCT((TableP=I3)*COLUMN(GamP))-COLUMN(GamP)+1),MATCH(I3,OFFSET(ColP,0,SUMPRODUCT((TableP=I3)*COLUMN(GamP))-COLUMN(GamP)),0)))</f>
        <v>CLAUD 5</v>
      </c>
      <c r="K3" s="383"/>
      <c r="L3" s="390" t="s">
        <v>1357</v>
      </c>
      <c r="M3" s="391" t="str">
        <f t="shared" ref="M3:M15" ca="1" si="1">FormDeuxP</f>
        <v>AMS 12</v>
      </c>
      <c r="O3" s="392"/>
      <c r="Q3" s="383"/>
      <c r="R3" s="383"/>
      <c r="S3" s="383"/>
      <c r="T3" s="383"/>
      <c r="U3" s="383"/>
      <c r="V3" s="393"/>
      <c r="W3" s="384"/>
      <c r="AA3" s="394" t="s">
        <v>364</v>
      </c>
      <c r="AC3" s="218"/>
      <c r="AD3" s="218"/>
      <c r="AF3" s="395" t="s">
        <v>6</v>
      </c>
    </row>
    <row r="4" spans="1:32" ht="12" thickBot="1" x14ac:dyDescent="0.25">
      <c r="A4" s="374"/>
      <c r="B4" s="386" t="s">
        <v>7</v>
      </c>
      <c r="C4" s="387">
        <v>0.2</v>
      </c>
      <c r="D4" s="374" t="s">
        <v>8</v>
      </c>
      <c r="E4" s="375"/>
      <c r="F4" s="374"/>
      <c r="I4" s="388"/>
      <c r="J4" s="389" t="str">
        <f t="shared" ca="1" si="0"/>
        <v/>
      </c>
      <c r="K4" s="383"/>
      <c r="L4" s="388" t="s">
        <v>1456</v>
      </c>
      <c r="M4" s="389" t="str">
        <f t="shared" ca="1" si="1"/>
        <v>PALM 23</v>
      </c>
      <c r="N4" s="383"/>
      <c r="O4" s="383"/>
      <c r="P4" s="383"/>
      <c r="Q4" s="383"/>
      <c r="R4" s="383"/>
      <c r="S4" s="383"/>
      <c r="T4" s="383"/>
      <c r="U4" s="383"/>
      <c r="V4" s="393"/>
      <c r="W4" s="384"/>
      <c r="AA4" s="396" t="s">
        <v>365</v>
      </c>
      <c r="AC4" s="218"/>
      <c r="AD4" s="218"/>
      <c r="AF4" s="397" t="s">
        <v>9</v>
      </c>
    </row>
    <row r="5" spans="1:32" ht="12" thickBot="1" x14ac:dyDescent="0.25">
      <c r="A5" s="374"/>
      <c r="B5" s="386" t="s">
        <v>10</v>
      </c>
      <c r="C5" s="258" t="s">
        <v>11</v>
      </c>
      <c r="D5" s="374"/>
      <c r="E5" s="375"/>
      <c r="F5" s="374"/>
      <c r="I5" s="388"/>
      <c r="J5" s="389" t="str">
        <f t="shared" ca="1" si="0"/>
        <v/>
      </c>
      <c r="K5" s="383"/>
      <c r="L5" s="388" t="s">
        <v>1517</v>
      </c>
      <c r="M5" s="389" t="str">
        <f t="shared" ca="1" si="1"/>
        <v>KAPR E1</v>
      </c>
      <c r="O5" s="383"/>
      <c r="P5" s="383"/>
      <c r="Q5" s="383"/>
      <c r="R5" s="383"/>
      <c r="S5" s="383"/>
      <c r="T5" s="383"/>
      <c r="U5" s="383"/>
      <c r="V5" s="393"/>
      <c r="W5" s="384"/>
      <c r="AA5" s="396" t="s">
        <v>13</v>
      </c>
      <c r="AC5" s="218"/>
      <c r="AD5" s="218"/>
      <c r="AF5" s="397" t="s">
        <v>12</v>
      </c>
    </row>
    <row r="6" spans="1:32" ht="11.25" x14ac:dyDescent="0.2">
      <c r="A6" s="374"/>
      <c r="B6" s="374"/>
      <c r="C6" s="374"/>
      <c r="D6" s="374"/>
      <c r="E6" s="375"/>
      <c r="F6" s="374"/>
      <c r="I6" s="388"/>
      <c r="J6" s="389" t="str">
        <f t="shared" ca="1" si="0"/>
        <v/>
      </c>
      <c r="K6" s="383"/>
      <c r="L6" s="388" t="s">
        <v>1478</v>
      </c>
      <c r="M6" s="389" t="str">
        <f t="shared" ca="1" si="1"/>
        <v>GO 20</v>
      </c>
      <c r="O6" s="392"/>
      <c r="P6" s="383"/>
      <c r="Q6" s="383"/>
      <c r="R6" s="383"/>
      <c r="S6" s="383"/>
      <c r="T6" s="383"/>
      <c r="U6" s="383"/>
      <c r="V6" s="393"/>
      <c r="W6" s="384"/>
      <c r="AA6" s="396" t="s">
        <v>366</v>
      </c>
      <c r="AC6" s="218"/>
      <c r="AD6" s="218"/>
      <c r="AF6" s="397" t="s">
        <v>14</v>
      </c>
    </row>
    <row r="7" spans="1:32" ht="11.25" x14ac:dyDescent="0.2">
      <c r="A7" s="374"/>
      <c r="B7" s="481" t="s">
        <v>15</v>
      </c>
      <c r="C7" s="481"/>
      <c r="D7" s="481"/>
      <c r="E7" s="481"/>
      <c r="F7" s="374"/>
      <c r="I7" s="388"/>
      <c r="J7" s="389" t="str">
        <f t="shared" ca="1" si="0"/>
        <v/>
      </c>
      <c r="K7" s="383"/>
      <c r="L7" s="388" t="s">
        <v>948</v>
      </c>
      <c r="M7" s="389" t="str">
        <f t="shared" ca="1" si="1"/>
        <v>GL E09 -10</v>
      </c>
      <c r="N7" s="383"/>
      <c r="O7" s="383"/>
      <c r="P7" s="383"/>
      <c r="Q7" s="383"/>
      <c r="R7" s="383"/>
      <c r="S7" s="383"/>
      <c r="T7" s="383"/>
      <c r="U7" s="383"/>
      <c r="V7" s="393"/>
      <c r="W7" s="384"/>
      <c r="AA7" s="396" t="s">
        <v>367</v>
      </c>
      <c r="AC7" s="218"/>
      <c r="AD7" s="218"/>
      <c r="AF7" s="397" t="s">
        <v>17</v>
      </c>
    </row>
    <row r="8" spans="1:32" ht="11.25" x14ac:dyDescent="0.2">
      <c r="A8" s="374"/>
      <c r="B8" s="481" t="s">
        <v>18</v>
      </c>
      <c r="C8" s="481"/>
      <c r="D8" s="481"/>
      <c r="E8" s="481"/>
      <c r="F8" s="374"/>
      <c r="I8" s="388"/>
      <c r="J8" s="389" t="str">
        <f t="shared" ca="1" si="0"/>
        <v/>
      </c>
      <c r="K8" s="383"/>
      <c r="L8" s="388" t="s">
        <v>967</v>
      </c>
      <c r="M8" s="389" t="str">
        <f t="shared" ca="1" si="1"/>
        <v xml:space="preserve">FA FM 2B ge-100 </v>
      </c>
      <c r="N8" s="383"/>
      <c r="P8" s="383"/>
      <c r="Q8" s="383"/>
      <c r="R8" s="383"/>
      <c r="S8" s="383"/>
      <c r="T8" s="383"/>
      <c r="U8" s="383"/>
      <c r="V8" s="393"/>
      <c r="W8" s="384"/>
      <c r="AA8" s="396" t="s">
        <v>16</v>
      </c>
      <c r="AC8" s="218"/>
      <c r="AD8" s="218"/>
      <c r="AF8" s="397" t="s">
        <v>19</v>
      </c>
    </row>
    <row r="9" spans="1:32" ht="12" thickBot="1" x14ac:dyDescent="0.25">
      <c r="A9" s="374"/>
      <c r="B9" s="398">
        <v>1</v>
      </c>
      <c r="C9" s="398">
        <v>2</v>
      </c>
      <c r="D9" s="398">
        <v>3</v>
      </c>
      <c r="E9" s="399">
        <v>4</v>
      </c>
      <c r="F9" s="374"/>
      <c r="I9" s="388"/>
      <c r="J9" s="389" t="str">
        <f t="shared" ca="1" si="0"/>
        <v/>
      </c>
      <c r="K9" s="383"/>
      <c r="L9" s="388" t="s">
        <v>394</v>
      </c>
      <c r="M9" s="389" t="str">
        <f t="shared" ca="1" si="1"/>
        <v>OUT 114 A06</v>
      </c>
      <c r="N9" s="383"/>
      <c r="P9" s="383"/>
      <c r="Q9" s="383"/>
      <c r="R9" s="383"/>
      <c r="S9" s="383"/>
      <c r="T9" s="383"/>
      <c r="U9" s="383"/>
      <c r="V9" s="393"/>
      <c r="W9" s="384"/>
      <c r="AA9" s="260"/>
      <c r="AC9" s="218"/>
      <c r="AD9" s="218"/>
      <c r="AF9" s="397" t="s">
        <v>20</v>
      </c>
    </row>
    <row r="10" spans="1:32" ht="12" thickBot="1" x14ac:dyDescent="0.25">
      <c r="A10" s="374"/>
      <c r="B10" s="400" t="s">
        <v>21</v>
      </c>
      <c r="C10" s="401" t="s">
        <v>22</v>
      </c>
      <c r="D10" s="401" t="s">
        <v>23</v>
      </c>
      <c r="E10" s="400" t="s">
        <v>24</v>
      </c>
      <c r="F10" s="374"/>
      <c r="I10" s="388"/>
      <c r="J10" s="389" t="str">
        <f t="shared" ca="1" si="0"/>
        <v/>
      </c>
      <c r="K10" s="383"/>
      <c r="L10" s="388" t="s">
        <v>1247</v>
      </c>
      <c r="M10" s="389" t="str">
        <f t="shared" ca="1" si="1"/>
        <v>VP106-2,5L</v>
      </c>
      <c r="N10" s="383"/>
      <c r="P10" s="383"/>
      <c r="Q10" s="383"/>
      <c r="R10" s="383"/>
      <c r="S10" s="383"/>
      <c r="T10" s="383"/>
      <c r="U10" s="383"/>
      <c r="V10" s="393"/>
      <c r="W10" s="384"/>
      <c r="AC10" s="218"/>
      <c r="AD10" s="218"/>
      <c r="AF10" s="397" t="s">
        <v>25</v>
      </c>
    </row>
    <row r="11" spans="1:32" ht="12.75" customHeight="1" x14ac:dyDescent="0.2">
      <c r="A11" s="374"/>
      <c r="B11" s="463" t="s">
        <v>26</v>
      </c>
      <c r="C11" s="298" t="s">
        <v>1326</v>
      </c>
      <c r="D11" s="286">
        <v>0.7</v>
      </c>
      <c r="E11" s="464">
        <v>44.12</v>
      </c>
      <c r="F11" s="482" t="s">
        <v>27</v>
      </c>
      <c r="G11" s="402"/>
      <c r="I11" s="388"/>
      <c r="J11" s="389" t="str">
        <f t="shared" ca="1" si="0"/>
        <v/>
      </c>
      <c r="K11" s="383"/>
      <c r="L11" s="388"/>
      <c r="M11" s="389" t="str">
        <f t="shared" ca="1" si="1"/>
        <v/>
      </c>
      <c r="N11" s="383"/>
      <c r="P11" s="383"/>
      <c r="Q11" s="383"/>
      <c r="R11" s="383"/>
      <c r="S11" s="383"/>
      <c r="T11" s="383"/>
      <c r="U11" s="383"/>
      <c r="V11" s="393"/>
      <c r="W11" s="384"/>
      <c r="AC11" s="218"/>
      <c r="AD11" s="218"/>
      <c r="AF11" s="397" t="s">
        <v>28</v>
      </c>
    </row>
    <row r="12" spans="1:32" x14ac:dyDescent="0.2">
      <c r="A12" s="374"/>
      <c r="B12" s="460" t="s">
        <v>29</v>
      </c>
      <c r="C12" s="296" t="s">
        <v>808</v>
      </c>
      <c r="D12" s="287">
        <v>0.7</v>
      </c>
      <c r="E12" s="465">
        <v>44.12</v>
      </c>
      <c r="F12" s="483"/>
      <c r="G12" s="402"/>
      <c r="I12" s="388"/>
      <c r="J12" s="389" t="str">
        <f t="shared" ca="1" si="0"/>
        <v/>
      </c>
      <c r="K12" s="383"/>
      <c r="L12" s="388"/>
      <c r="M12" s="389" t="str">
        <f t="shared" ca="1" si="1"/>
        <v/>
      </c>
      <c r="N12" s="383"/>
      <c r="P12" s="383"/>
      <c r="Q12" s="383"/>
      <c r="R12" s="383"/>
      <c r="S12" s="383"/>
      <c r="T12" s="383"/>
      <c r="U12" s="383"/>
      <c r="V12" s="393"/>
      <c r="W12" s="384"/>
      <c r="AC12" s="218"/>
      <c r="AD12" s="218"/>
      <c r="AF12" s="397" t="s">
        <v>30</v>
      </c>
    </row>
    <row r="13" spans="1:32" x14ac:dyDescent="0.2">
      <c r="A13" s="374"/>
      <c r="B13" s="460" t="s">
        <v>31</v>
      </c>
      <c r="C13" s="296" t="s">
        <v>1327</v>
      </c>
      <c r="D13" s="287">
        <v>0.7</v>
      </c>
      <c r="E13" s="465">
        <v>44.12</v>
      </c>
      <c r="F13" s="483"/>
      <c r="G13" s="402"/>
      <c r="I13" s="388"/>
      <c r="J13" s="389" t="str">
        <f t="shared" ca="1" si="0"/>
        <v/>
      </c>
      <c r="K13" s="383"/>
      <c r="L13" s="388"/>
      <c r="M13" s="389" t="str">
        <f t="shared" ca="1" si="1"/>
        <v/>
      </c>
      <c r="N13" s="383"/>
      <c r="P13" s="383"/>
      <c r="Q13" s="383"/>
      <c r="R13" s="383"/>
      <c r="S13" s="383"/>
      <c r="T13" s="383"/>
      <c r="U13" s="383"/>
      <c r="V13" s="393"/>
      <c r="W13" s="384"/>
      <c r="AC13" s="218"/>
      <c r="AD13" s="218"/>
      <c r="AF13" s="397" t="s">
        <v>32</v>
      </c>
    </row>
    <row r="14" spans="1:32" x14ac:dyDescent="0.2">
      <c r="A14" s="374"/>
      <c r="B14" s="460" t="s">
        <v>1328</v>
      </c>
      <c r="C14" s="296" t="s">
        <v>1329</v>
      </c>
      <c r="D14" s="287">
        <v>0.7</v>
      </c>
      <c r="E14" s="465">
        <v>44.12</v>
      </c>
      <c r="F14" s="483"/>
      <c r="G14" s="402"/>
      <c r="I14" s="388"/>
      <c r="J14" s="389" t="str">
        <f t="shared" ca="1" si="0"/>
        <v/>
      </c>
      <c r="K14" s="383"/>
      <c r="L14" s="388"/>
      <c r="M14" s="389" t="str">
        <f t="shared" ca="1" si="1"/>
        <v/>
      </c>
      <c r="N14" s="383"/>
      <c r="P14" s="383"/>
      <c r="Q14" s="383"/>
      <c r="R14" s="383"/>
      <c r="S14" s="383"/>
      <c r="T14" s="383"/>
      <c r="U14" s="383"/>
      <c r="V14" s="393"/>
      <c r="W14" s="384"/>
      <c r="AC14" s="218"/>
      <c r="AD14" s="218"/>
      <c r="AF14" s="397" t="s">
        <v>33</v>
      </c>
    </row>
    <row r="15" spans="1:32" x14ac:dyDescent="0.2">
      <c r="A15" s="374"/>
      <c r="B15" s="460" t="s">
        <v>50</v>
      </c>
      <c r="C15" s="296" t="s">
        <v>926</v>
      </c>
      <c r="D15" s="287">
        <v>0.7</v>
      </c>
      <c r="E15" s="465">
        <v>42.03</v>
      </c>
      <c r="F15" s="483"/>
      <c r="G15" s="402"/>
      <c r="I15" s="388"/>
      <c r="J15" s="403" t="str">
        <f ca="1">IF(OR(I15="",COUNTIF(GamP,I15)&gt;0),"",INDEX(OFFSET(ColP,0,SUMPRODUCT((TableP=I15)*COLUMN(GamP))-COLUMN(GamP)+1),MATCH(I15,OFFSET(ColP,0,SUMPRODUCT((TableP=I15)*COLUMN(GamP))-COLUMN(GamP)),0)))</f>
        <v/>
      </c>
      <c r="K15" s="383"/>
      <c r="L15" s="404"/>
      <c r="M15" s="403" t="str">
        <f t="shared" ca="1" si="1"/>
        <v/>
      </c>
      <c r="N15" s="383"/>
      <c r="P15" s="383"/>
      <c r="Q15" s="383"/>
      <c r="R15" s="383"/>
      <c r="S15" s="383"/>
      <c r="T15" s="383"/>
      <c r="U15" s="383"/>
      <c r="V15" s="393"/>
      <c r="W15" s="384"/>
      <c r="AC15" s="218"/>
      <c r="AD15" s="218"/>
      <c r="AF15" s="397" t="s">
        <v>34</v>
      </c>
    </row>
    <row r="16" spans="1:32" ht="13.5" thickBot="1" x14ac:dyDescent="0.25">
      <c r="A16" s="374"/>
      <c r="B16" s="460" t="s">
        <v>1330</v>
      </c>
      <c r="C16" s="296" t="s">
        <v>1331</v>
      </c>
      <c r="D16" s="287">
        <v>0.7</v>
      </c>
      <c r="E16" s="465">
        <v>42.03</v>
      </c>
      <c r="F16" s="483"/>
      <c r="G16" s="405"/>
      <c r="I16" s="406"/>
      <c r="J16" s="406"/>
      <c r="K16" s="406"/>
      <c r="L16" s="406"/>
      <c r="M16" s="406"/>
      <c r="N16" s="406"/>
      <c r="O16" s="406"/>
      <c r="P16" s="406"/>
      <c r="Q16" s="406"/>
      <c r="R16" s="406"/>
      <c r="S16" s="406"/>
      <c r="T16" s="406"/>
      <c r="U16" s="406"/>
      <c r="V16" s="406"/>
      <c r="W16" s="406"/>
      <c r="X16" s="406"/>
      <c r="Y16" s="406"/>
      <c r="Z16" s="406"/>
      <c r="AA16" s="406"/>
      <c r="AB16" s="406"/>
      <c r="AF16" s="397" t="s">
        <v>35</v>
      </c>
    </row>
    <row r="17" spans="1:32" ht="13.5" thickBot="1" x14ac:dyDescent="0.25">
      <c r="A17" s="374"/>
      <c r="B17" s="460" t="s">
        <v>1332</v>
      </c>
      <c r="C17" s="296" t="s">
        <v>1333</v>
      </c>
      <c r="D17" s="287">
        <v>0.7</v>
      </c>
      <c r="E17" s="465">
        <v>42.03</v>
      </c>
      <c r="F17" s="483"/>
      <c r="G17" s="405"/>
      <c r="I17" s="407" t="s">
        <v>27</v>
      </c>
      <c r="J17" s="408"/>
      <c r="K17" s="409" t="s">
        <v>37</v>
      </c>
      <c r="L17" s="410"/>
      <c r="M17" s="409" t="s">
        <v>38</v>
      </c>
      <c r="N17" s="410"/>
      <c r="O17" s="409" t="s">
        <v>39</v>
      </c>
      <c r="P17" s="410"/>
      <c r="Q17" s="409" t="s">
        <v>40</v>
      </c>
      <c r="R17" s="410"/>
      <c r="S17" s="409" t="s">
        <v>41</v>
      </c>
      <c r="T17" s="410"/>
      <c r="U17" s="409" t="s">
        <v>42</v>
      </c>
      <c r="V17" s="410"/>
      <c r="W17" s="409" t="s">
        <v>43</v>
      </c>
      <c r="X17" s="410"/>
      <c r="Y17" s="409" t="s">
        <v>1051</v>
      </c>
      <c r="Z17" s="410"/>
      <c r="AA17" s="409" t="s">
        <v>44</v>
      </c>
      <c r="AB17" s="410"/>
      <c r="AF17" s="397" t="s">
        <v>45</v>
      </c>
    </row>
    <row r="18" spans="1:32" ht="13.5" thickTop="1" x14ac:dyDescent="0.2">
      <c r="A18" s="374"/>
      <c r="B18" s="460" t="s">
        <v>1334</v>
      </c>
      <c r="C18" s="296" t="s">
        <v>1335</v>
      </c>
      <c r="D18" s="287">
        <v>0.7</v>
      </c>
      <c r="E18" s="465">
        <v>60.1</v>
      </c>
      <c r="F18" s="483"/>
      <c r="G18" s="402"/>
      <c r="I18" s="268" t="str">
        <f>C11</f>
        <v>CLAUDIA 4 Crème effet brun</v>
      </c>
      <c r="J18" s="267" t="str">
        <f>B11</f>
        <v>CLAUD 4</v>
      </c>
      <c r="K18" s="269" t="str">
        <f t="shared" ref="K18:K52" si="2">C30</f>
        <v>AMSTERDAM 01 Clair, Or + Argent</v>
      </c>
      <c r="L18" s="267" t="str">
        <f>B30</f>
        <v>AMS 01</v>
      </c>
      <c r="M18" s="269" t="str">
        <f>C67</f>
        <v>ALISHA 1A1 Blanc base, cristal</v>
      </c>
      <c r="N18" s="267" t="str">
        <f>B67</f>
        <v>ALISH A1</v>
      </c>
      <c r="O18" s="270" t="str">
        <f>C136</f>
        <v>LÖVA elf + accro 2,5 l 15-17 m²</v>
      </c>
      <c r="P18" s="271" t="str">
        <f>B136</f>
        <v>GO 12</v>
      </c>
      <c r="Q18" s="269" t="str">
        <f>C152</f>
        <v>E01 BRILLANT OR / ARGENT 1,5 MM</v>
      </c>
      <c r="R18" s="267" t="str">
        <f>B152</f>
        <v>GL E01 -10</v>
      </c>
      <c r="S18" s="266" t="str">
        <f>C179</f>
        <v>FK200 FILS MATT ROSE</v>
      </c>
      <c r="T18" s="267" t="str">
        <f>B179</f>
        <v xml:space="preserve">FA FK 200 roM-100 </v>
      </c>
      <c r="U18" s="266" t="str">
        <f>C186</f>
        <v>04-Rouge grenat 50ml</v>
      </c>
      <c r="V18" s="267" t="str">
        <f>B186</f>
        <v>SILK50-0004</v>
      </c>
      <c r="W18" s="265" t="str">
        <f>C316</f>
        <v>PLATOIRE Plastique</v>
      </c>
      <c r="X18" s="264" t="str">
        <f>B316</f>
        <v>OUT 110 A02</v>
      </c>
      <c r="Y18" s="266" t="str">
        <f>C345</f>
        <v>Autunno A300 TERRE DE SIENNE 0.125 L</v>
      </c>
      <c r="Z18" s="267" t="str">
        <f>B345</f>
        <v>VA300-0125L</v>
      </c>
      <c r="AA18" s="266" t="str">
        <f t="shared" ref="AA18:AA46" si="3">C479</f>
        <v>COLLECTION BASE SAJADE</v>
      </c>
      <c r="AB18" s="272" t="str">
        <f t="shared" ref="AB18:AB46" si="4">B479</f>
        <v>MKT_W10</v>
      </c>
      <c r="AC18" s="218"/>
      <c r="AD18" s="218"/>
      <c r="AF18" s="397" t="s">
        <v>46</v>
      </c>
    </row>
    <row r="19" spans="1:32" x14ac:dyDescent="0.2">
      <c r="A19" s="374"/>
      <c r="B19" s="460" t="s">
        <v>1336</v>
      </c>
      <c r="C19" s="296" t="s">
        <v>1337</v>
      </c>
      <c r="D19" s="287">
        <v>0.7</v>
      </c>
      <c r="E19" s="465">
        <v>60.1</v>
      </c>
      <c r="F19" s="483"/>
      <c r="G19" s="402"/>
      <c r="I19" s="268" t="str">
        <f t="shared" ref="I19:I34" si="5">C12</f>
        <v>CLAUDIA 5 Bleu</v>
      </c>
      <c r="J19" s="267" t="str">
        <f t="shared" ref="J19:J34" si="6">B12</f>
        <v>CLAUD 5</v>
      </c>
      <c r="K19" s="269" t="str">
        <f t="shared" si="2"/>
        <v>AMSTERDAM 03 Clair, Argent</v>
      </c>
      <c r="L19" s="267" t="str">
        <f t="shared" ref="L19:L52" si="7">B31</f>
        <v>AMS 03</v>
      </c>
      <c r="M19" s="269" t="str">
        <f t="shared" ref="M19:M82" si="8">C68</f>
        <v>ALISHA 2 blanc, argent (E07)</v>
      </c>
      <c r="N19" s="267" t="str">
        <f t="shared" ref="N19:N82" si="9">B68</f>
        <v>ALISH 2</v>
      </c>
      <c r="O19" s="270" t="str">
        <f t="shared" ref="O19:O31" si="10">C137</f>
        <v>LÖVA elf + accro 5,- l 30-35 m²</v>
      </c>
      <c r="P19" s="271" t="str">
        <f t="shared" ref="P19:P31" si="11">B137</f>
        <v>GO 13</v>
      </c>
      <c r="Q19" s="269" t="str">
        <f t="shared" ref="Q19:Q42" si="12">C153</f>
        <v>E03 BRILLANT ARGENT 1,5 MM</v>
      </c>
      <c r="R19" s="267" t="str">
        <f t="shared" ref="R19:R42" si="13">B153</f>
        <v>GL E03 -10</v>
      </c>
      <c r="S19" s="266" t="str">
        <f t="shared" ref="S19:S22" si="14">C180</f>
        <v>FK206 FILS MATT NOIR</v>
      </c>
      <c r="T19" s="267" t="str">
        <f t="shared" ref="T19:T22" si="15">B180</f>
        <v xml:space="preserve">FA FK 206 sc-100 </v>
      </c>
      <c r="U19" s="266" t="str">
        <f>C187</f>
        <v>05-Framboise 50ml</v>
      </c>
      <c r="V19" s="267" t="str">
        <f>B187</f>
        <v>SILK50-0005</v>
      </c>
      <c r="W19" s="266" t="str">
        <f t="shared" ref="W19:W44" si="16">C317</f>
        <v>PLATOIRE Plastique petit</v>
      </c>
      <c r="X19" s="267" t="str">
        <f t="shared" ref="X19:X44" si="17">B317</f>
        <v>OUT 110 A03</v>
      </c>
      <c r="Y19" s="266" t="str">
        <f>C346</f>
        <v>Autunno A300 TERRE DE SIENNE 1,- L</v>
      </c>
      <c r="Z19" s="267" t="str">
        <f t="shared" ref="Z19:Z82" si="18">B346</f>
        <v>VA300-1L</v>
      </c>
      <c r="AA19" s="266" t="str">
        <f t="shared" si="3"/>
        <v>COLLECTION COMPLETE</v>
      </c>
      <c r="AB19" s="272" t="str">
        <f t="shared" si="4"/>
        <v>MKT_W12</v>
      </c>
      <c r="AC19" s="218"/>
      <c r="AD19" s="218"/>
      <c r="AF19" s="397" t="s">
        <v>47</v>
      </c>
    </row>
    <row r="20" spans="1:32" x14ac:dyDescent="0.2">
      <c r="A20" s="374"/>
      <c r="B20" s="460" t="s">
        <v>1034</v>
      </c>
      <c r="C20" s="296" t="s">
        <v>1035</v>
      </c>
      <c r="D20" s="287">
        <v>0.7</v>
      </c>
      <c r="E20" s="465">
        <v>53.39</v>
      </c>
      <c r="F20" s="483"/>
      <c r="G20" s="402"/>
      <c r="I20" s="268" t="str">
        <f t="shared" si="5"/>
        <v>CLAUDIA 6 Crème pastel</v>
      </c>
      <c r="J20" s="267" t="str">
        <f t="shared" si="6"/>
        <v>CLAUD 6</v>
      </c>
      <c r="K20" s="269" t="str">
        <f t="shared" si="2"/>
        <v>AMSTERDAM 04 Clair, Or fin</v>
      </c>
      <c r="L20" s="267" t="str">
        <f t="shared" si="7"/>
        <v>AMS 04</v>
      </c>
      <c r="M20" s="269" t="str">
        <f t="shared" si="8"/>
        <v>ALISHA 3 blanc, or (E04)</v>
      </c>
      <c r="N20" s="267" t="str">
        <f t="shared" si="9"/>
        <v>ALISH 3</v>
      </c>
      <c r="O20" s="270" t="str">
        <f t="shared" si="10"/>
        <v>LÖVA elf + accro 10,- l 60-70 m²</v>
      </c>
      <c r="P20" s="271" t="str">
        <f t="shared" si="11"/>
        <v>GO 10</v>
      </c>
      <c r="Q20" s="269" t="str">
        <f t="shared" si="12"/>
        <v>E04 BRILLANT OR 0,3 MM</v>
      </c>
      <c r="R20" s="267" t="str">
        <f t="shared" si="13"/>
        <v>GL E04 -10</v>
      </c>
      <c r="S20" s="266" t="str">
        <f t="shared" si="14"/>
        <v>FM2B FILS MATT JAUNE</v>
      </c>
      <c r="T20" s="267" t="str">
        <f t="shared" si="15"/>
        <v xml:space="preserve">FA FM 2B ge-100 </v>
      </c>
      <c r="U20" s="266" t="str">
        <f t="shared" ref="U20:U83" si="19">C188</f>
        <v>07-Lavande 50ml</v>
      </c>
      <c r="V20" s="267" t="str">
        <f t="shared" ref="V20:V83" si="20">B188</f>
        <v>SILK50-0007</v>
      </c>
      <c r="W20" s="266" t="str">
        <f t="shared" si="16"/>
        <v>PLATOIRE Inox</v>
      </c>
      <c r="X20" s="267" t="str">
        <f t="shared" si="17"/>
        <v>OUT 110 A09</v>
      </c>
      <c r="Y20" s="266" t="str">
        <f t="shared" ref="Y20:Y55" si="21">C347</f>
        <v>Autunno A300 TERRE DE SIENNE 2,5 L</v>
      </c>
      <c r="Z20" s="267" t="str">
        <f t="shared" si="18"/>
        <v>VA300-2,5L</v>
      </c>
      <c r="AA20" s="266" t="str">
        <f t="shared" si="3"/>
        <v>COLLECTION VERDELLO</v>
      </c>
      <c r="AB20" s="272" t="str">
        <f t="shared" si="4"/>
        <v>MKT_SC07010</v>
      </c>
      <c r="AC20" s="218"/>
      <c r="AD20" s="218"/>
      <c r="AF20" s="397" t="s">
        <v>48</v>
      </c>
    </row>
    <row r="21" spans="1:32" x14ac:dyDescent="0.2">
      <c r="A21" s="374"/>
      <c r="B21" s="460" t="s">
        <v>1036</v>
      </c>
      <c r="C21" s="296" t="s">
        <v>1037</v>
      </c>
      <c r="D21" s="287">
        <v>0.7</v>
      </c>
      <c r="E21" s="465">
        <v>53.39</v>
      </c>
      <c r="F21" s="483"/>
      <c r="G21" s="402"/>
      <c r="I21" s="268" t="str">
        <f t="shared" si="5"/>
        <v>CLAUDIA 10A1 Blanc base</v>
      </c>
      <c r="J21" s="267" t="str">
        <f t="shared" si="6"/>
        <v>CLAUD 10A1</v>
      </c>
      <c r="K21" s="269" t="str">
        <f t="shared" si="2"/>
        <v>AMSTERDAM 07 Clair, Argent</v>
      </c>
      <c r="L21" s="267" t="str">
        <f t="shared" si="7"/>
        <v>AMS 07</v>
      </c>
      <c r="M21" s="269" t="str">
        <f t="shared" si="8"/>
        <v>BAMA 06  Blanc Cristal + or</v>
      </c>
      <c r="N21" s="267" t="str">
        <f t="shared" si="9"/>
        <v>BAMA06</v>
      </c>
      <c r="O21" s="270" t="str">
        <f t="shared" si="10"/>
        <v>LOTI (stabilisateur) 5,- l 50 m²</v>
      </c>
      <c r="P21" s="271" t="str">
        <f t="shared" si="11"/>
        <v>GO 21</v>
      </c>
      <c r="Q21" s="269" t="str">
        <f t="shared" si="12"/>
        <v>E05 BRILLANT BLEU 1,5 MM</v>
      </c>
      <c r="R21" s="267" t="str">
        <f t="shared" si="13"/>
        <v>GL E05 -10</v>
      </c>
      <c r="S21" s="266" t="str">
        <f t="shared" si="14"/>
        <v>FM3 FILS MATT VERT</v>
      </c>
      <c r="T21" s="267" t="str">
        <f t="shared" si="15"/>
        <v xml:space="preserve">FA FM 3 gr-100 </v>
      </c>
      <c r="U21" s="266" t="str">
        <f t="shared" si="19"/>
        <v>08-Terre cuite 50ml</v>
      </c>
      <c r="V21" s="267" t="str">
        <f t="shared" si="20"/>
        <v>SILK50-0008</v>
      </c>
      <c r="W21" s="266" t="str">
        <f t="shared" si="16"/>
        <v>TRUELLE INOX 040</v>
      </c>
      <c r="X21" s="267" t="str">
        <f t="shared" si="17"/>
        <v>OUT 111 A04</v>
      </c>
      <c r="Y21" s="266" t="str">
        <f t="shared" si="21"/>
        <v>Autunno A300 TERRE DE SIENNE 10 L</v>
      </c>
      <c r="Z21" s="267" t="str">
        <f t="shared" si="18"/>
        <v>VA300-10L</v>
      </c>
      <c r="AA21" s="266" t="str">
        <f t="shared" si="3"/>
        <v>FICHE MELANGE SPX</v>
      </c>
      <c r="AB21" s="272" t="str">
        <f t="shared" si="4"/>
        <v>MKT_W009</v>
      </c>
      <c r="AC21" s="218"/>
      <c r="AD21" s="218"/>
      <c r="AF21" s="397" t="s">
        <v>49</v>
      </c>
    </row>
    <row r="22" spans="1:32" x14ac:dyDescent="0.2">
      <c r="A22" s="374"/>
      <c r="B22" s="460" t="s">
        <v>1038</v>
      </c>
      <c r="C22" s="296" t="s">
        <v>1338</v>
      </c>
      <c r="D22" s="287">
        <v>0.7</v>
      </c>
      <c r="E22" s="465">
        <v>53.39</v>
      </c>
      <c r="F22" s="483"/>
      <c r="G22" s="402"/>
      <c r="I22" s="268" t="str">
        <f t="shared" si="5"/>
        <v>CORINNA 2 brun clair, ocre</v>
      </c>
      <c r="J22" s="267" t="str">
        <f t="shared" si="6"/>
        <v>CORIN 2</v>
      </c>
      <c r="K22" s="269" t="str">
        <f t="shared" si="2"/>
        <v>AMSTERDAM 09 (New) Clair, Rose</v>
      </c>
      <c r="L22" s="267" t="str">
        <f t="shared" si="7"/>
        <v>AMS 09</v>
      </c>
      <c r="M22" s="269" t="str">
        <f t="shared" si="8"/>
        <v>BAMA 07 Sable cristal</v>
      </c>
      <c r="N22" s="267" t="str">
        <f t="shared" si="9"/>
        <v>BAMA07</v>
      </c>
      <c r="O22" s="270" t="str">
        <f t="shared" si="10"/>
        <v>LOTI (stabilisateur) 10,- l 100 m²</v>
      </c>
      <c r="P22" s="271" t="str">
        <f t="shared" si="11"/>
        <v>GO 20</v>
      </c>
      <c r="Q22" s="269" t="str">
        <f t="shared" si="12"/>
        <v>E06 BRILLANT OR / ARGENT 0,3 MM</v>
      </c>
      <c r="R22" s="267" t="str">
        <f t="shared" si="13"/>
        <v>GL E06 -10</v>
      </c>
      <c r="S22" s="266" t="str">
        <f t="shared" si="14"/>
        <v>FM7 FILS MATT BRUN</v>
      </c>
      <c r="T22" s="267" t="str">
        <f t="shared" si="15"/>
        <v>FA FM 7 br-100</v>
      </c>
      <c r="U22" s="266" t="str">
        <f t="shared" si="19"/>
        <v>17-Ambre Jaune 50ml</v>
      </c>
      <c r="V22" s="267" t="str">
        <f t="shared" si="20"/>
        <v>SILK50-0017</v>
      </c>
      <c r="W22" s="266" t="str">
        <f t="shared" si="16"/>
        <v>TRUELLE INOX 050</v>
      </c>
      <c r="X22" s="267" t="str">
        <f t="shared" si="17"/>
        <v>OUT 112 A05</v>
      </c>
      <c r="Y22" s="266" t="str">
        <f t="shared" si="21"/>
        <v>Autunno A301 ORANGE 0.125 L</v>
      </c>
      <c r="Z22" s="267" t="str">
        <f t="shared" si="18"/>
        <v>VA301-0125L</v>
      </c>
      <c r="AA22" s="266" t="str">
        <f t="shared" si="3"/>
        <v>FICHE SILK</v>
      </c>
      <c r="AB22" s="272" t="str">
        <f t="shared" si="4"/>
        <v>MKT_W016</v>
      </c>
      <c r="AC22" s="218"/>
      <c r="AD22" s="218"/>
      <c r="AF22" s="397" t="s">
        <v>51</v>
      </c>
    </row>
    <row r="23" spans="1:32" x14ac:dyDescent="0.2">
      <c r="A23" s="374"/>
      <c r="B23" s="460" t="s">
        <v>1339</v>
      </c>
      <c r="C23" s="296" t="s">
        <v>1340</v>
      </c>
      <c r="D23" s="287">
        <v>0.7</v>
      </c>
      <c r="E23" s="465">
        <v>32.67</v>
      </c>
      <c r="F23" s="483"/>
      <c r="G23" s="402"/>
      <c r="I23" s="268" t="str">
        <f t="shared" si="5"/>
        <v>CORINNA 3 Noir (New)</v>
      </c>
      <c r="J23" s="267" t="str">
        <f t="shared" si="6"/>
        <v>CORIN 3</v>
      </c>
      <c r="K23" s="269" t="str">
        <f t="shared" si="2"/>
        <v>AMSTERDAM 12 Fil or</v>
      </c>
      <c r="L23" s="267" t="str">
        <f t="shared" si="7"/>
        <v>AMS 12</v>
      </c>
      <c r="M23" s="269" t="str">
        <f t="shared" si="8"/>
        <v>BAMA 09 Sable cristal or</v>
      </c>
      <c r="N23" s="267" t="str">
        <f t="shared" si="9"/>
        <v>BAMA09</v>
      </c>
      <c r="O23" s="270" t="str">
        <f t="shared" si="10"/>
        <v>HPS 2,5 l 15-17 m²</v>
      </c>
      <c r="P23" s="271" t="str">
        <f t="shared" si="11"/>
        <v>GO 42</v>
      </c>
      <c r="Q23" s="269" t="str">
        <f t="shared" si="12"/>
        <v>E07 BRILLANT ARGENT 0,3 MM</v>
      </c>
      <c r="R23" s="267" t="str">
        <f t="shared" si="13"/>
        <v>GL E07 -10</v>
      </c>
      <c r="S23" s="411"/>
      <c r="T23" s="273"/>
      <c r="U23" s="266" t="str">
        <f t="shared" si="19"/>
        <v>19-Jaune 50ml</v>
      </c>
      <c r="V23" s="267" t="str">
        <f t="shared" si="20"/>
        <v>SILK50-0019</v>
      </c>
      <c r="W23" s="266" t="str">
        <f t="shared" si="16"/>
        <v>TRUELLE INOX140</v>
      </c>
      <c r="X23" s="267" t="str">
        <f t="shared" si="17"/>
        <v>OUT 113 A07</v>
      </c>
      <c r="Y23" s="266" t="str">
        <f t="shared" si="21"/>
        <v>Autunno A301 ORANGE 1,- L</v>
      </c>
      <c r="Z23" s="267" t="str">
        <f t="shared" si="18"/>
        <v>VA301-1L</v>
      </c>
      <c r="AA23" s="266" t="str">
        <f t="shared" si="3"/>
        <v>FICHE EFFET</v>
      </c>
      <c r="AB23" s="272" t="str">
        <f t="shared" si="4"/>
        <v>MKT_W019</v>
      </c>
      <c r="AC23" s="218"/>
      <c r="AD23" s="218"/>
      <c r="AF23" s="397" t="s">
        <v>52</v>
      </c>
    </row>
    <row r="24" spans="1:32" ht="12.75" customHeight="1" x14ac:dyDescent="0.2">
      <c r="A24" s="374"/>
      <c r="B24" s="460" t="s">
        <v>359</v>
      </c>
      <c r="C24" s="296" t="s">
        <v>1341</v>
      </c>
      <c r="D24" s="287">
        <v>0.7</v>
      </c>
      <c r="E24" s="465">
        <v>52.34</v>
      </c>
      <c r="F24" s="483"/>
      <c r="G24" s="402"/>
      <c r="I24" s="268" t="str">
        <f t="shared" si="5"/>
        <v>CORINNA 6 (New) Creme, Or + Argent</v>
      </c>
      <c r="J24" s="267" t="str">
        <f t="shared" si="6"/>
        <v>CORIN 6</v>
      </c>
      <c r="K24" s="269" t="str">
        <f t="shared" si="2"/>
        <v>AMSTERDAM 15 cristal fin</v>
      </c>
      <c r="L24" s="267" t="str">
        <f t="shared" si="7"/>
        <v>AMS 15</v>
      </c>
      <c r="M24" s="269" t="str">
        <f t="shared" si="8"/>
        <v xml:space="preserve">BIRGITTA 2 A 1 (New) </v>
      </c>
      <c r="N24" s="267" t="str">
        <f t="shared" si="9"/>
        <v>BIRGI 2</v>
      </c>
      <c r="O24" s="270" t="str">
        <f t="shared" si="10"/>
        <v>HPS 5,- l 30-35 m²</v>
      </c>
      <c r="P24" s="271" t="str">
        <f t="shared" si="11"/>
        <v>GO 41</v>
      </c>
      <c r="Q24" s="269" t="str">
        <f t="shared" si="12"/>
        <v>E09 BRILLANT ROUGE</v>
      </c>
      <c r="R24" s="267" t="str">
        <f t="shared" si="13"/>
        <v>GL E09 -10</v>
      </c>
      <c r="S24" s="411"/>
      <c r="T24" s="273"/>
      <c r="U24" s="266" t="str">
        <f t="shared" si="19"/>
        <v>20-Citron 50ml</v>
      </c>
      <c r="V24" s="267" t="str">
        <f t="shared" si="20"/>
        <v>SILK50-0020</v>
      </c>
      <c r="W24" s="266" t="str">
        <f t="shared" si="16"/>
        <v>GOUGE INOX 010</v>
      </c>
      <c r="X24" s="267" t="str">
        <f t="shared" si="17"/>
        <v>OUT 114 A06</v>
      </c>
      <c r="Y24" s="266" t="str">
        <f t="shared" si="21"/>
        <v>Autunno A301 ORANGE 2,5 L</v>
      </c>
      <c r="Z24" s="267" t="str">
        <f t="shared" si="18"/>
        <v>VA301-2,5L</v>
      </c>
      <c r="AA24" s="266" t="str">
        <f t="shared" si="3"/>
        <v>VALISE ALU</v>
      </c>
      <c r="AB24" s="272" t="str">
        <f t="shared" si="4"/>
        <v>MKT_W32</v>
      </c>
      <c r="AC24" s="218"/>
      <c r="AD24" s="218"/>
      <c r="AF24" s="397" t="s">
        <v>53</v>
      </c>
    </row>
    <row r="25" spans="1:32" x14ac:dyDescent="0.2">
      <c r="A25" s="374"/>
      <c r="B25" s="460" t="s">
        <v>1342</v>
      </c>
      <c r="C25" s="296" t="s">
        <v>1343</v>
      </c>
      <c r="D25" s="287">
        <v>0.7</v>
      </c>
      <c r="E25" s="465">
        <v>52.34</v>
      </c>
      <c r="F25" s="483"/>
      <c r="G25" s="402"/>
      <c r="I25" s="268" t="str">
        <f t="shared" si="5"/>
        <v>KAPRUN E1 (New PIN) Creme, Brun, Or + Argent</v>
      </c>
      <c r="J25" s="267" t="str">
        <f t="shared" si="6"/>
        <v>KAPR E1</v>
      </c>
      <c r="K25" s="269" t="str">
        <f t="shared" si="2"/>
        <v>AMSTERDAM 21 nacre</v>
      </c>
      <c r="L25" s="267" t="str">
        <f t="shared" si="7"/>
        <v>AMS 21</v>
      </c>
      <c r="M25" s="269" t="str">
        <f t="shared" si="8"/>
        <v>CELINA Ocre Clair</v>
      </c>
      <c r="N25" s="267" t="str">
        <f t="shared" si="9"/>
        <v>CELIN OKR</v>
      </c>
      <c r="O25" s="270" t="str">
        <f t="shared" si="10"/>
        <v>HPS 10,- l 60-70 m²</v>
      </c>
      <c r="P25" s="271" t="str">
        <f t="shared" si="11"/>
        <v>GO 40</v>
      </c>
      <c r="Q25" s="269" t="str">
        <f t="shared" si="12"/>
        <v>E11 BRILLANT BLEU MARINE</v>
      </c>
      <c r="R25" s="267" t="str">
        <f t="shared" si="13"/>
        <v>GL E11 -10</v>
      </c>
      <c r="S25" s="411"/>
      <c r="T25" s="273"/>
      <c r="U25" s="266" t="str">
        <f t="shared" si="19"/>
        <v>21-Jaune moyen 50ml</v>
      </c>
      <c r="V25" s="267" t="str">
        <f t="shared" si="20"/>
        <v>SILK50-0021</v>
      </c>
      <c r="W25" s="266" t="str">
        <f t="shared" si="16"/>
        <v>TRUELLE LANGUE DE CHAT</v>
      </c>
      <c r="X25" s="267" t="str">
        <f t="shared" si="17"/>
        <v>OUT 114 A09</v>
      </c>
      <c r="Y25" s="266" t="str">
        <f t="shared" si="21"/>
        <v>Autunno A301 ORANGE 10 L</v>
      </c>
      <c r="Z25" s="267" t="str">
        <f t="shared" si="18"/>
        <v>VA301-10L</v>
      </c>
      <c r="AA25" s="266" t="str">
        <f t="shared" si="3"/>
        <v>VALISE DEMO</v>
      </c>
      <c r="AB25" s="272" t="str">
        <f t="shared" si="4"/>
        <v>MKT_W33</v>
      </c>
      <c r="AC25" s="218"/>
      <c r="AD25" s="218"/>
      <c r="AF25" s="397" t="s">
        <v>54</v>
      </c>
    </row>
    <row r="26" spans="1:32" x14ac:dyDescent="0.2">
      <c r="A26" s="374"/>
      <c r="B26" s="460" t="s">
        <v>972</v>
      </c>
      <c r="C26" s="296" t="s">
        <v>971</v>
      </c>
      <c r="D26" s="287">
        <v>0.7</v>
      </c>
      <c r="E26" s="465">
        <v>44.12</v>
      </c>
      <c r="F26" s="483"/>
      <c r="G26" s="416"/>
      <c r="I26" s="268" t="str">
        <f t="shared" si="5"/>
        <v>KAPRUN Z1 (New PIN) Creme, Brun clair</v>
      </c>
      <c r="J26" s="267" t="str">
        <f t="shared" si="6"/>
        <v>KAPR Z1</v>
      </c>
      <c r="K26" s="269" t="str">
        <f t="shared" si="2"/>
        <v>AMSTERDAM 31 fils noir</v>
      </c>
      <c r="L26" s="267" t="str">
        <f t="shared" si="7"/>
        <v>AMS 31</v>
      </c>
      <c r="M26" s="269" t="str">
        <f t="shared" si="8"/>
        <v>COSIMA 11 Bleu clair + foncé, fils or</v>
      </c>
      <c r="N26" s="267" t="str">
        <f t="shared" si="9"/>
        <v>COSIM 11</v>
      </c>
      <c r="O26" s="270" t="str">
        <f t="shared" si="10"/>
        <v xml:space="preserve">Liant Cellulosique Coton </v>
      </c>
      <c r="P26" s="271" t="str">
        <f t="shared" si="11"/>
        <v>CMCB</v>
      </c>
      <c r="Q26" s="269" t="str">
        <f t="shared" si="12"/>
        <v>E12 FILS OR</v>
      </c>
      <c r="R26" s="267" t="str">
        <f t="shared" si="13"/>
        <v>FA E12 -10</v>
      </c>
      <c r="S26" s="411"/>
      <c r="T26" s="273"/>
      <c r="U26" s="266" t="str">
        <f t="shared" si="19"/>
        <v>23-Rouge orangé 50ml</v>
      </c>
      <c r="V26" s="267" t="str">
        <f t="shared" si="20"/>
        <v>SILK50-0023</v>
      </c>
      <c r="W26" s="266" t="str">
        <f t="shared" si="16"/>
        <v>SPATULE JAPONAISE SET X 4</v>
      </c>
      <c r="X26" s="267" t="str">
        <f t="shared" si="17"/>
        <v>OUT 114 A11</v>
      </c>
      <c r="Y26" s="266" t="str">
        <f t="shared" si="21"/>
        <v>Autunno A302 ACAJOU 0.125 L</v>
      </c>
      <c r="Z26" s="267" t="str">
        <f t="shared" si="18"/>
        <v>VA302-0125L</v>
      </c>
      <c r="AA26" s="266" t="str">
        <f t="shared" si="3"/>
        <v>VALISE revendeur</v>
      </c>
      <c r="AB26" s="272" t="str">
        <f t="shared" si="4"/>
        <v>MKT_W33R</v>
      </c>
      <c r="AC26" s="218"/>
      <c r="AD26" s="218"/>
      <c r="AF26" s="397" t="s">
        <v>55</v>
      </c>
    </row>
    <row r="27" spans="1:32" ht="11.25" customHeight="1" x14ac:dyDescent="0.2">
      <c r="A27" s="374"/>
      <c r="B27" s="460" t="s">
        <v>1344</v>
      </c>
      <c r="C27" s="296" t="s">
        <v>1345</v>
      </c>
      <c r="D27" s="287">
        <v>0.7</v>
      </c>
      <c r="E27" s="465">
        <v>44.12</v>
      </c>
      <c r="F27" s="483"/>
      <c r="G27" s="416"/>
      <c r="I27" s="268" t="str">
        <f t="shared" si="5"/>
        <v>MONTAGNA 01 Violet Foncé</v>
      </c>
      <c r="J27" s="267" t="str">
        <f t="shared" si="6"/>
        <v>MONT 01</v>
      </c>
      <c r="K27" s="269" t="str">
        <f t="shared" si="2"/>
        <v>AUTOMNE 01 Orange</v>
      </c>
      <c r="L27" s="267" t="str">
        <f t="shared" si="7"/>
        <v>AUTO 01</v>
      </c>
      <c r="M27" s="269" t="str">
        <f t="shared" si="8"/>
        <v>COSIMA 12 Bleu pastel</v>
      </c>
      <c r="N27" s="267" t="str">
        <f t="shared" si="9"/>
        <v>COSIM 12</v>
      </c>
      <c r="O27" s="270" t="str">
        <f t="shared" si="10"/>
        <v>m² Pose Mur simple</v>
      </c>
      <c r="P27" s="271" t="str">
        <f t="shared" si="11"/>
        <v>FPM</v>
      </c>
      <c r="Q27" s="269" t="str">
        <f t="shared" si="12"/>
        <v>E14 FILS BLEU</v>
      </c>
      <c r="R27" s="267" t="str">
        <f t="shared" si="13"/>
        <v>FA E14 -10</v>
      </c>
      <c r="S27" s="411"/>
      <c r="T27" s="273"/>
      <c r="U27" s="266" t="str">
        <f t="shared" si="19"/>
        <v>25-Abricot 50ml</v>
      </c>
      <c r="V27" s="267" t="str">
        <f t="shared" si="20"/>
        <v>SILK50-0025</v>
      </c>
      <c r="W27" s="266" t="str">
        <f t="shared" si="16"/>
        <v>ROULEAU 25 cm</v>
      </c>
      <c r="X27" s="267" t="str">
        <f t="shared" si="17"/>
        <v>OUT 117 A12</v>
      </c>
      <c r="Y27" s="266" t="str">
        <f t="shared" si="21"/>
        <v>Autunno A302 ACAJOU 1,- L</v>
      </c>
      <c r="Z27" s="267" t="str">
        <f t="shared" si="18"/>
        <v>VA302-1L</v>
      </c>
      <c r="AA27" s="266" t="str">
        <f t="shared" si="3"/>
        <v>FLYER BASE x 100</v>
      </c>
      <c r="AB27" s="272" t="str">
        <f t="shared" si="4"/>
        <v>MKT_W50</v>
      </c>
      <c r="AC27" s="218"/>
      <c r="AD27" s="218"/>
      <c r="AF27" s="397" t="s">
        <v>56</v>
      </c>
    </row>
    <row r="28" spans="1:32" ht="12.75" customHeight="1" x14ac:dyDescent="0.2">
      <c r="A28" s="374"/>
      <c r="B28" s="274"/>
      <c r="C28" s="275"/>
      <c r="D28" s="412"/>
      <c r="E28" s="413"/>
      <c r="F28" s="483"/>
      <c r="G28" s="402"/>
      <c r="I28" s="268" t="str">
        <f t="shared" si="5"/>
        <v>MONTAGNA 05 Gris clair</v>
      </c>
      <c r="J28" s="267" t="str">
        <f t="shared" si="6"/>
        <v>MONT 05</v>
      </c>
      <c r="K28" s="269" t="str">
        <f t="shared" si="2"/>
        <v>AUTOMNE 02 Mandarine</v>
      </c>
      <c r="L28" s="267" t="str">
        <f t="shared" si="7"/>
        <v>AUTO 02</v>
      </c>
      <c r="M28" s="269" t="str">
        <f t="shared" si="8"/>
        <v>COSIMA 13A1 Beige, brun, or</v>
      </c>
      <c r="N28" s="267" t="str">
        <f t="shared" si="9"/>
        <v>COSIM 13A1</v>
      </c>
      <c r="O28" s="270" t="str">
        <f t="shared" si="10"/>
        <v>m² Pose Plafond</v>
      </c>
      <c r="P28" s="271" t="str">
        <f t="shared" si="11"/>
        <v>FPP</v>
      </c>
      <c r="Q28" s="269" t="str">
        <f t="shared" si="12"/>
        <v>E15 BRILLANT CRISTAL</v>
      </c>
      <c r="R28" s="267" t="str">
        <f t="shared" si="13"/>
        <v>GL E15 -50</v>
      </c>
      <c r="S28" s="411"/>
      <c r="T28" s="273"/>
      <c r="U28" s="266" t="str">
        <f t="shared" si="19"/>
        <v>31-Rouge cerise 50ml</v>
      </c>
      <c r="V28" s="267" t="str">
        <f t="shared" si="20"/>
        <v>SILK50-0031</v>
      </c>
      <c r="W28" s="266" t="str">
        <f t="shared" si="16"/>
        <v>ROULEAU 18 cm</v>
      </c>
      <c r="X28" s="267" t="str">
        <f t="shared" si="17"/>
        <v>OUT 118 A13</v>
      </c>
      <c r="Y28" s="266" t="str">
        <f t="shared" si="21"/>
        <v>Autunno A302 ACAJOU 2,5 L</v>
      </c>
      <c r="Z28" s="267" t="str">
        <f t="shared" si="18"/>
        <v>VA302-2,5L</v>
      </c>
      <c r="AA28" s="266" t="str">
        <f t="shared" si="3"/>
        <v>FLYER Repique x 500</v>
      </c>
      <c r="AB28" s="272" t="str">
        <f t="shared" si="4"/>
        <v>MKT_W50P</v>
      </c>
      <c r="AC28" s="218"/>
      <c r="AD28" s="218"/>
      <c r="AF28" s="397" t="s">
        <v>57</v>
      </c>
    </row>
    <row r="29" spans="1:32" ht="12.75" customHeight="1" thickBot="1" x14ac:dyDescent="0.25">
      <c r="A29" s="374"/>
      <c r="B29" s="276"/>
      <c r="C29" s="277"/>
      <c r="D29" s="414"/>
      <c r="E29" s="415"/>
      <c r="F29" s="484"/>
      <c r="G29" s="402"/>
      <c r="I29" s="268" t="str">
        <f t="shared" si="5"/>
        <v>MONTAGNA 06 Anthraite</v>
      </c>
      <c r="J29" s="267" t="str">
        <f t="shared" si="6"/>
        <v>MONT 06</v>
      </c>
      <c r="K29" s="269" t="str">
        <f t="shared" si="2"/>
        <v>BAMA 10 Sable, bleu, or</v>
      </c>
      <c r="L29" s="267" t="str">
        <f t="shared" si="7"/>
        <v>BAMA 10</v>
      </c>
      <c r="M29" s="269" t="str">
        <f t="shared" si="8"/>
        <v>COSIMA 14 Vert, or, argent</v>
      </c>
      <c r="N29" s="267" t="str">
        <f t="shared" si="9"/>
        <v>COSIM 14</v>
      </c>
      <c r="O29" s="270" t="str">
        <f t="shared" si="10"/>
        <v>m² Enlève.Tapisserie</v>
      </c>
      <c r="P29" s="271" t="str">
        <f t="shared" si="11"/>
        <v>FFET</v>
      </c>
      <c r="Q29" s="269" t="str">
        <f t="shared" si="12"/>
        <v>E16 MICA OR 5 MM</v>
      </c>
      <c r="R29" s="267" t="str">
        <f t="shared" si="13"/>
        <v>MI E16 -30</v>
      </c>
      <c r="S29" s="411"/>
      <c r="T29" s="273"/>
      <c r="U29" s="266" t="str">
        <f t="shared" si="19"/>
        <v>32-Carmin 50ml</v>
      </c>
      <c r="V29" s="267" t="str">
        <f t="shared" si="20"/>
        <v>SILK50-0032</v>
      </c>
      <c r="W29" s="266" t="str">
        <f t="shared" si="16"/>
        <v>ROULEAU 10 cm</v>
      </c>
      <c r="X29" s="267" t="str">
        <f t="shared" si="17"/>
        <v>OUT 118 A10</v>
      </c>
      <c r="Y29" s="266" t="str">
        <f t="shared" si="21"/>
        <v>Autunno A302 ACAJOU 10 L</v>
      </c>
      <c r="Z29" s="267" t="str">
        <f t="shared" si="18"/>
        <v>VA302-10L</v>
      </c>
      <c r="AA29" s="266" t="str">
        <f t="shared" si="3"/>
        <v>PROSPECTUS BASE x100</v>
      </c>
      <c r="AB29" s="272" t="str">
        <f t="shared" si="4"/>
        <v>MKT_W51</v>
      </c>
      <c r="AC29" s="218"/>
      <c r="AD29" s="218"/>
      <c r="AF29" s="397" t="s">
        <v>58</v>
      </c>
    </row>
    <row r="30" spans="1:32" ht="12.75" customHeight="1" x14ac:dyDescent="0.2">
      <c r="A30" s="374"/>
      <c r="B30" s="460" t="s">
        <v>1346</v>
      </c>
      <c r="C30" s="298" t="s">
        <v>1347</v>
      </c>
      <c r="D30" s="286">
        <v>0.7</v>
      </c>
      <c r="E30" s="465">
        <v>60.1</v>
      </c>
      <c r="F30" s="482" t="s">
        <v>37</v>
      </c>
      <c r="G30" s="402"/>
      <c r="I30" s="268" t="str">
        <f t="shared" si="5"/>
        <v>MONTAGNA 07 (New) Blanc, Pigment mauves</v>
      </c>
      <c r="J30" s="267" t="str">
        <f t="shared" si="6"/>
        <v>MONT 07</v>
      </c>
      <c r="K30" s="269" t="str">
        <f t="shared" si="2"/>
        <v>DIANA Blanc base</v>
      </c>
      <c r="L30" s="267" t="str">
        <f t="shared" si="7"/>
        <v>DIANA WEI</v>
      </c>
      <c r="M30" s="269" t="str">
        <f t="shared" si="8"/>
        <v>COSIMA 16 Crème, Jaune, or, Ag</v>
      </c>
      <c r="N30" s="267" t="str">
        <f t="shared" si="9"/>
        <v>COSIM 16</v>
      </c>
      <c r="O30" s="270" t="str">
        <f t="shared" si="10"/>
        <v>m² Enlève.Revêt. Spécial</v>
      </c>
      <c r="P30" s="271" t="str">
        <f t="shared" si="11"/>
        <v>FFET-S</v>
      </c>
      <c r="Q30" s="269" t="str">
        <f t="shared" si="12"/>
        <v>E17 FILS ARGENT</v>
      </c>
      <c r="R30" s="267" t="str">
        <f t="shared" si="13"/>
        <v>FA E17 -10</v>
      </c>
      <c r="S30" s="411"/>
      <c r="T30" s="273"/>
      <c r="U30" s="266" t="str">
        <f t="shared" si="19"/>
        <v>33-Rose 50ml</v>
      </c>
      <c r="V30" s="267" t="str">
        <f t="shared" si="20"/>
        <v>SILK50-0033</v>
      </c>
      <c r="W30" s="266" t="str">
        <f t="shared" si="16"/>
        <v>CUVE DE CHANTIER</v>
      </c>
      <c r="X30" s="267" t="str">
        <f t="shared" si="17"/>
        <v>OUT 119 A02</v>
      </c>
      <c r="Y30" s="266" t="str">
        <f t="shared" si="21"/>
        <v>Autunno A303 TERRE 0.125 L</v>
      </c>
      <c r="Z30" s="267" t="str">
        <f t="shared" si="18"/>
        <v>VA303-0125L</v>
      </c>
      <c r="AA30" s="266" t="str">
        <f t="shared" si="3"/>
        <v>PROSPECTUS Repique x 500</v>
      </c>
      <c r="AB30" s="272" t="str">
        <f t="shared" si="4"/>
        <v>MKT_W51P</v>
      </c>
      <c r="AC30" s="218"/>
      <c r="AD30" s="218"/>
      <c r="AF30" s="397" t="s">
        <v>59</v>
      </c>
    </row>
    <row r="31" spans="1:32" ht="12.75" customHeight="1" x14ac:dyDescent="0.2">
      <c r="A31" s="374"/>
      <c r="B31" s="460" t="s">
        <v>1348</v>
      </c>
      <c r="C31" s="296" t="s">
        <v>1349</v>
      </c>
      <c r="D31" s="287">
        <v>0.7</v>
      </c>
      <c r="E31" s="465">
        <v>60.1</v>
      </c>
      <c r="F31" s="483"/>
      <c r="G31" s="402"/>
      <c r="I31" s="268" t="str">
        <f t="shared" si="5"/>
        <v>PRINTEMPS 02 Orange</v>
      </c>
      <c r="J31" s="267" t="str">
        <f t="shared" si="6"/>
        <v>PRINT 02</v>
      </c>
      <c r="K31" s="269" t="str">
        <f t="shared" si="2"/>
        <v>GRACE 03 Vert pastel</v>
      </c>
      <c r="L31" s="267" t="str">
        <f t="shared" si="7"/>
        <v>GRAC 03</v>
      </c>
      <c r="M31" s="269" t="str">
        <f t="shared" si="8"/>
        <v>COSIMA 17 Gris, or, argent</v>
      </c>
      <c r="N31" s="267" t="str">
        <f t="shared" si="9"/>
        <v>COSIM 17</v>
      </c>
      <c r="O31" s="270" t="str">
        <f t="shared" si="10"/>
        <v>Heures en Régies</v>
      </c>
      <c r="P31" s="271" t="str">
        <f t="shared" si="11"/>
        <v>TRXREG</v>
      </c>
      <c r="Q31" s="269" t="str">
        <f t="shared" si="12"/>
        <v>E19 MICA ARGENT 5 MM</v>
      </c>
      <c r="R31" s="267" t="str">
        <f t="shared" si="13"/>
        <v>MI E19 -30</v>
      </c>
      <c r="S31" s="411"/>
      <c r="T31" s="273"/>
      <c r="U31" s="266" t="str">
        <f t="shared" si="19"/>
        <v>34-Bordeaux 50ml</v>
      </c>
      <c r="V31" s="267" t="str">
        <f t="shared" si="20"/>
        <v>SILK50-0034</v>
      </c>
      <c r="W31" s="266" t="str">
        <f t="shared" si="16"/>
        <v>PISTOLET à GODET</v>
      </c>
      <c r="X31" s="267" t="str">
        <f t="shared" si="17"/>
        <v>OUT 130 A10</v>
      </c>
      <c r="Y31" s="266" t="str">
        <f t="shared" si="21"/>
        <v>Autunno A303 TERRE 1,- L</v>
      </c>
      <c r="Z31" s="267" t="str">
        <f t="shared" si="18"/>
        <v>VA303-1L</v>
      </c>
      <c r="AA31" s="266" t="str">
        <f t="shared" si="3"/>
        <v>100 DEPLIANT BASE x 100</v>
      </c>
      <c r="AB31" s="272" t="str">
        <f t="shared" si="4"/>
        <v>MKT_W055</v>
      </c>
      <c r="AC31" s="218"/>
      <c r="AD31" s="218"/>
      <c r="AF31" s="397" t="s">
        <v>61</v>
      </c>
    </row>
    <row r="32" spans="1:32" ht="12.75" customHeight="1" x14ac:dyDescent="0.2">
      <c r="A32" s="374"/>
      <c r="B32" s="460" t="s">
        <v>1350</v>
      </c>
      <c r="C32" s="296" t="s">
        <v>1351</v>
      </c>
      <c r="D32" s="287">
        <v>0.7</v>
      </c>
      <c r="E32" s="465">
        <v>60.1</v>
      </c>
      <c r="F32" s="483"/>
      <c r="G32" s="402"/>
      <c r="I32" s="268" t="str">
        <f t="shared" si="5"/>
        <v>PRINTEMPS 08</v>
      </c>
      <c r="J32" s="267" t="str">
        <f t="shared" si="6"/>
        <v>PRINT 08</v>
      </c>
      <c r="K32" s="269" t="str">
        <f t="shared" si="2"/>
        <v>GRACE 06 Bleu Polaire, nacre</v>
      </c>
      <c r="L32" s="267" t="str">
        <f t="shared" si="7"/>
        <v>GRAC 06</v>
      </c>
      <c r="M32" s="269" t="str">
        <f t="shared" si="8"/>
        <v>COSIMA 18 Orange, or, argent</v>
      </c>
      <c r="N32" s="267" t="str">
        <f t="shared" si="9"/>
        <v>COSIM 18</v>
      </c>
      <c r="O32" s="273"/>
      <c r="P32" s="273"/>
      <c r="Q32" s="269" t="str">
        <f t="shared" si="12"/>
        <v>E20 FILS  TURQUOISE</v>
      </c>
      <c r="R32" s="267" t="str">
        <f t="shared" si="13"/>
        <v>FA E20 -14</v>
      </c>
      <c r="S32" s="411"/>
      <c r="T32" s="273"/>
      <c r="U32" s="266" t="str">
        <f t="shared" si="19"/>
        <v>37-Prune 50ml</v>
      </c>
      <c r="V32" s="267" t="str">
        <f t="shared" si="20"/>
        <v>SILK50-0037</v>
      </c>
      <c r="W32" s="266" t="str">
        <f t="shared" si="16"/>
        <v>INOMAT M8</v>
      </c>
      <c r="X32" s="267" t="str">
        <f t="shared" si="17"/>
        <v>OUT 130 A80</v>
      </c>
      <c r="Y32" s="266" t="str">
        <f t="shared" si="21"/>
        <v>Autunno A303 TERRE 2,5 L</v>
      </c>
      <c r="Z32" s="267" t="str">
        <f t="shared" si="18"/>
        <v>VA303-2,5L</v>
      </c>
      <c r="AA32" s="266" t="str">
        <f t="shared" si="3"/>
        <v>500 DEPLIANT Repique x 500</v>
      </c>
      <c r="AB32" s="272" t="str">
        <f t="shared" si="4"/>
        <v>MKT_W055P</v>
      </c>
      <c r="AC32" s="218"/>
      <c r="AD32" s="218"/>
      <c r="AF32" s="397" t="s">
        <v>62</v>
      </c>
    </row>
    <row r="33" spans="1:32" ht="12.75" customHeight="1" x14ac:dyDescent="0.2">
      <c r="A33" s="374"/>
      <c r="B33" s="460" t="s">
        <v>1352</v>
      </c>
      <c r="C33" s="296" t="s">
        <v>1353</v>
      </c>
      <c r="D33" s="287">
        <v>0.7</v>
      </c>
      <c r="E33" s="465">
        <v>60.1</v>
      </c>
      <c r="F33" s="483"/>
      <c r="G33" s="402"/>
      <c r="I33" s="268" t="str">
        <f t="shared" si="5"/>
        <v>PRINTEMPS 033 Jaune, perlmut</v>
      </c>
      <c r="J33" s="267" t="str">
        <f t="shared" si="6"/>
        <v>PRINT 033</v>
      </c>
      <c r="K33" s="269" t="str">
        <f t="shared" si="2"/>
        <v>GRACE 06A1 Bleu Petrole, nacre</v>
      </c>
      <c r="L33" s="267" t="str">
        <f t="shared" si="7"/>
        <v>GRAC 06A1</v>
      </c>
      <c r="M33" s="269" t="str">
        <f t="shared" si="8"/>
        <v>COSIMA 20 (New) Crème,  or</v>
      </c>
      <c r="N33" s="267" t="str">
        <f t="shared" si="9"/>
        <v>COSIM 20</v>
      </c>
      <c r="O33" s="273"/>
      <c r="P33" s="273"/>
      <c r="Q33" s="269" t="str">
        <f t="shared" si="12"/>
        <v>E21 BRILLANT PERLMUTT GRAND</v>
      </c>
      <c r="R33" s="267" t="str">
        <f t="shared" si="13"/>
        <v>PE E21 -10</v>
      </c>
      <c r="S33" s="411"/>
      <c r="T33" s="273"/>
      <c r="U33" s="266" t="str">
        <f t="shared" si="19"/>
        <v>39-Aubergine 50ml</v>
      </c>
      <c r="V33" s="267" t="str">
        <f t="shared" si="20"/>
        <v>SILK50-0039</v>
      </c>
      <c r="W33" s="266" t="str">
        <f t="shared" si="16"/>
        <v>BROSSE SPALTER</v>
      </c>
      <c r="X33" s="267" t="str">
        <f t="shared" si="17"/>
        <v>OUT 120 A15</v>
      </c>
      <c r="Y33" s="266" t="str">
        <f t="shared" si="21"/>
        <v>Autunno A303 TERRE 10 L</v>
      </c>
      <c r="Z33" s="267" t="str">
        <f t="shared" si="18"/>
        <v>VA303-10L</v>
      </c>
      <c r="AA33" s="266" t="str">
        <f t="shared" si="3"/>
        <v>CATALOGUE FR/EN</v>
      </c>
      <c r="AB33" s="272" t="str">
        <f t="shared" si="4"/>
        <v>MKT_W57</v>
      </c>
      <c r="AC33" s="218"/>
      <c r="AD33" s="218"/>
      <c r="AF33" s="397" t="s">
        <v>63</v>
      </c>
    </row>
    <row r="34" spans="1:32" ht="12.75" customHeight="1" x14ac:dyDescent="0.2">
      <c r="A34" s="374"/>
      <c r="B34" s="460" t="s">
        <v>1354</v>
      </c>
      <c r="C34" s="296" t="s">
        <v>1355</v>
      </c>
      <c r="D34" s="287">
        <v>0.7</v>
      </c>
      <c r="E34" s="465">
        <v>50.22</v>
      </c>
      <c r="F34" s="483"/>
      <c r="G34" s="402"/>
      <c r="I34" s="268" t="str">
        <f t="shared" si="5"/>
        <v>PRINTEMPS 034 Vert Menthe</v>
      </c>
      <c r="J34" s="267" t="str">
        <f t="shared" si="6"/>
        <v>PRINT 034</v>
      </c>
      <c r="K34" s="269" t="str">
        <f t="shared" si="2"/>
        <v>GRACE 07A1 Sable, beige, or</v>
      </c>
      <c r="L34" s="267" t="str">
        <f t="shared" si="7"/>
        <v>GRAC 07A1</v>
      </c>
      <c r="M34" s="269" t="str">
        <f t="shared" si="8"/>
        <v>DJERBA BASE Blanc, cristal, brun</v>
      </c>
      <c r="N34" s="267" t="str">
        <f t="shared" si="9"/>
        <v>DJERBA 0</v>
      </c>
      <c r="O34" s="273"/>
      <c r="P34" s="273"/>
      <c r="Q34" s="269" t="str">
        <f t="shared" si="12"/>
        <v>E26 BRILLANT BRUN GRAND</v>
      </c>
      <c r="R34" s="267" t="str">
        <f t="shared" si="13"/>
        <v>PE E26 -10</v>
      </c>
      <c r="S34" s="411"/>
      <c r="T34" s="273"/>
      <c r="U34" s="266" t="str">
        <f t="shared" si="19"/>
        <v>45-Brun fonce 50ml</v>
      </c>
      <c r="V34" s="267" t="str">
        <f t="shared" si="20"/>
        <v>SILK50-0045</v>
      </c>
      <c r="W34" s="266" t="str">
        <f t="shared" si="16"/>
        <v>SERINGUE DE DOSAGE</v>
      </c>
      <c r="X34" s="267" t="str">
        <f t="shared" si="17"/>
        <v>OUT 120 A22</v>
      </c>
      <c r="Y34" s="266" t="str">
        <f t="shared" si="21"/>
        <v>Autunno A304 KAKI 0.125 L</v>
      </c>
      <c r="Z34" s="267" t="str">
        <f t="shared" si="18"/>
        <v>VA304-0125L</v>
      </c>
      <c r="AA34" s="266" t="str">
        <f t="shared" si="3"/>
        <v>SAC COTON X10</v>
      </c>
      <c r="AB34" s="272" t="str">
        <f t="shared" si="4"/>
        <v>MKT_W64</v>
      </c>
      <c r="AC34" s="218"/>
      <c r="AD34" s="218"/>
      <c r="AF34" s="397" t="s">
        <v>64</v>
      </c>
    </row>
    <row r="35" spans="1:32" ht="12.75" customHeight="1" x14ac:dyDescent="0.2">
      <c r="A35" s="374"/>
      <c r="B35" s="460" t="s">
        <v>1356</v>
      </c>
      <c r="C35" s="296" t="s">
        <v>1357</v>
      </c>
      <c r="D35" s="287">
        <v>0.7</v>
      </c>
      <c r="E35" s="465">
        <v>60.1</v>
      </c>
      <c r="F35" s="483"/>
      <c r="G35" s="402"/>
      <c r="I35" s="417"/>
      <c r="J35" s="273"/>
      <c r="K35" s="269" t="str">
        <f t="shared" si="2"/>
        <v>GRACE 10A1 Crème Pastel</v>
      </c>
      <c r="L35" s="267" t="str">
        <f t="shared" si="7"/>
        <v>GRAC 10A1</v>
      </c>
      <c r="M35" s="269" t="str">
        <f t="shared" si="8"/>
        <v>DJERBA BASE + E01</v>
      </c>
      <c r="N35" s="267" t="str">
        <f t="shared" si="9"/>
        <v>DJERBA 1</v>
      </c>
      <c r="O35" s="273"/>
      <c r="P35" s="273"/>
      <c r="Q35" s="269" t="str">
        <f t="shared" si="12"/>
        <v>E31 FILS NOIR FIN</v>
      </c>
      <c r="R35" s="267" t="str">
        <f t="shared" si="13"/>
        <v>FA E31 -20</v>
      </c>
      <c r="S35" s="411"/>
      <c r="T35" s="273"/>
      <c r="U35" s="266" t="str">
        <f t="shared" si="19"/>
        <v>46-Brun moyen 50ml</v>
      </c>
      <c r="V35" s="267" t="str">
        <f t="shared" si="20"/>
        <v>SILK50-0046</v>
      </c>
      <c r="W35" s="266" t="str">
        <f t="shared" si="16"/>
        <v>GRATTOIR PLASTIQUE</v>
      </c>
      <c r="X35" s="267" t="str">
        <f t="shared" si="17"/>
        <v>OUT 120 A23</v>
      </c>
      <c r="Y35" s="266" t="str">
        <f t="shared" si="21"/>
        <v>Autunno A304 KAKI 1,- L</v>
      </c>
      <c r="Z35" s="267" t="str">
        <f t="shared" si="18"/>
        <v>VA304-1L</v>
      </c>
      <c r="AA35" s="266" t="str">
        <f t="shared" si="3"/>
        <v>STYLO BILLE X10</v>
      </c>
      <c r="AB35" s="272" t="str">
        <f t="shared" si="4"/>
        <v>MKT_W70</v>
      </c>
      <c r="AC35" s="218"/>
      <c r="AD35" s="218"/>
      <c r="AF35" s="397" t="s">
        <v>65</v>
      </c>
    </row>
    <row r="36" spans="1:32" ht="12.75" customHeight="1" x14ac:dyDescent="0.2">
      <c r="A36" s="374"/>
      <c r="B36" s="460" t="s">
        <v>1358</v>
      </c>
      <c r="C36" s="296" t="s">
        <v>1359</v>
      </c>
      <c r="D36" s="287">
        <v>0.7</v>
      </c>
      <c r="E36" s="465">
        <v>60.1</v>
      </c>
      <c r="F36" s="483"/>
      <c r="G36" s="402"/>
      <c r="I36" s="417"/>
      <c r="J36" s="273"/>
      <c r="K36" s="269" t="str">
        <f t="shared" si="2"/>
        <v>GRACE 11 Antracite</v>
      </c>
      <c r="L36" s="267" t="str">
        <f t="shared" si="7"/>
        <v>GRAC 11</v>
      </c>
      <c r="M36" s="269" t="str">
        <f t="shared" si="8"/>
        <v>DJERBA BASE + E04</v>
      </c>
      <c r="N36" s="267" t="str">
        <f t="shared" si="9"/>
        <v>DJERBA 4</v>
      </c>
      <c r="O36" s="273"/>
      <c r="P36" s="273"/>
      <c r="Q36" s="269" t="str">
        <f t="shared" si="12"/>
        <v>E32 FILS NOIR GROS COTON</v>
      </c>
      <c r="R36" s="267" t="str">
        <f t="shared" si="13"/>
        <v>FA E32 -20</v>
      </c>
      <c r="S36" s="411"/>
      <c r="T36" s="273"/>
      <c r="U36" s="266" t="str">
        <f t="shared" si="19"/>
        <v>52-Bleu moyen 50ml</v>
      </c>
      <c r="V36" s="267" t="str">
        <f t="shared" si="20"/>
        <v>SILK50-0052</v>
      </c>
      <c r="W36" s="266" t="str">
        <f t="shared" si="16"/>
        <v>BROSSE SILVERPREN</v>
      </c>
      <c r="X36" s="267" t="str">
        <f t="shared" si="17"/>
        <v>OUT 120 A14</v>
      </c>
      <c r="Y36" s="266" t="str">
        <f t="shared" si="21"/>
        <v>Autunno A304 KAKI 2,5 L</v>
      </c>
      <c r="Z36" s="267" t="str">
        <f t="shared" si="18"/>
        <v>VA304-2,5L</v>
      </c>
      <c r="AA36" s="266" t="str">
        <f t="shared" si="3"/>
        <v>ECHANTILLONS 5x5</v>
      </c>
      <c r="AB36" s="272" t="str">
        <f t="shared" si="4"/>
        <v>MKT_W99</v>
      </c>
      <c r="AC36" s="218"/>
      <c r="AD36" s="218"/>
      <c r="AF36" s="397" t="s">
        <v>66</v>
      </c>
    </row>
    <row r="37" spans="1:32" ht="12.75" customHeight="1" x14ac:dyDescent="0.2">
      <c r="A37" s="374"/>
      <c r="B37" s="460" t="s">
        <v>1360</v>
      </c>
      <c r="C37" s="296" t="s">
        <v>1361</v>
      </c>
      <c r="D37" s="287">
        <v>0.7</v>
      </c>
      <c r="E37" s="465">
        <v>60.1</v>
      </c>
      <c r="F37" s="483"/>
      <c r="G37" s="402"/>
      <c r="I37" s="417"/>
      <c r="J37" s="273"/>
      <c r="K37" s="269" t="str">
        <f t="shared" si="2"/>
        <v>KRETA 01 (New) Clair, Fils orange ,Or+Argent</v>
      </c>
      <c r="L37" s="267" t="str">
        <f t="shared" si="7"/>
        <v>KRE 01</v>
      </c>
      <c r="M37" s="269" t="str">
        <f t="shared" si="8"/>
        <v>DJERBA BASE + E01 + E04</v>
      </c>
      <c r="N37" s="267" t="str">
        <f t="shared" si="9"/>
        <v>DJERBA 14</v>
      </c>
      <c r="O37" s="273"/>
      <c r="P37" s="273"/>
      <c r="Q37" s="269" t="str">
        <f t="shared" si="12"/>
        <v>E33 FILS CUIVRE</v>
      </c>
      <c r="R37" s="267" t="str">
        <f t="shared" si="13"/>
        <v>FA E33 -20</v>
      </c>
      <c r="S37" s="411"/>
      <c r="T37" s="273"/>
      <c r="U37" s="266" t="str">
        <f t="shared" si="19"/>
        <v>53-Bleu fonce 50ml</v>
      </c>
      <c r="V37" s="267" t="str">
        <f t="shared" si="20"/>
        <v>SILK50-0053</v>
      </c>
      <c r="W37" s="266" t="str">
        <f t="shared" si="16"/>
        <v>PROFILE BLANC 2,60 m</v>
      </c>
      <c r="X37" s="267" t="str">
        <f t="shared" si="17"/>
        <v>OUT PRSCH 1532</v>
      </c>
      <c r="Y37" s="266" t="str">
        <f t="shared" si="21"/>
        <v>Autunno A304 KAKI 10 L</v>
      </c>
      <c r="Z37" s="267" t="str">
        <f t="shared" si="18"/>
        <v>VA304-10L</v>
      </c>
      <c r="AA37" s="266" t="str">
        <f t="shared" si="3"/>
        <v>PANNEAU DECO FC</v>
      </c>
      <c r="AB37" s="272" t="str">
        <f t="shared" si="4"/>
        <v>MKT_PDFC</v>
      </c>
      <c r="AC37" s="218"/>
      <c r="AD37" s="218"/>
      <c r="AF37" s="397" t="s">
        <v>68</v>
      </c>
    </row>
    <row r="38" spans="1:32" ht="12.75" customHeight="1" x14ac:dyDescent="0.2">
      <c r="A38" s="374"/>
      <c r="B38" s="460" t="s">
        <v>1362</v>
      </c>
      <c r="C38" s="296" t="s">
        <v>1363</v>
      </c>
      <c r="D38" s="287">
        <v>0.7</v>
      </c>
      <c r="E38" s="465">
        <v>60.1</v>
      </c>
      <c r="F38" s="483"/>
      <c r="G38" s="402"/>
      <c r="I38" s="417"/>
      <c r="J38" s="273"/>
      <c r="K38" s="269" t="str">
        <f t="shared" si="2"/>
        <v xml:space="preserve">KRETA 02 (New) Clair, Fils orange </v>
      </c>
      <c r="L38" s="267" t="str">
        <f t="shared" si="7"/>
        <v>KRE 02</v>
      </c>
      <c r="M38" s="269" t="str">
        <f t="shared" si="8"/>
        <v>DORINA 5 vert Olive, fils cuivre (New)</v>
      </c>
      <c r="N38" s="267" t="str">
        <f t="shared" si="9"/>
        <v>DORIN 5</v>
      </c>
      <c r="O38" s="273"/>
      <c r="P38" s="273"/>
      <c r="Q38" s="269" t="str">
        <f t="shared" si="12"/>
        <v>E34 MICA ROUGE</v>
      </c>
      <c r="R38" s="267" t="str">
        <f t="shared" si="13"/>
        <v>MI E34 -30</v>
      </c>
      <c r="S38" s="411"/>
      <c r="T38" s="273"/>
      <c r="U38" s="266" t="str">
        <f t="shared" si="19"/>
        <v>61-Reseda 50ml</v>
      </c>
      <c r="V38" s="267" t="str">
        <f t="shared" si="20"/>
        <v>SILK50-0061</v>
      </c>
      <c r="W38" s="266" t="str">
        <f t="shared" si="16"/>
        <v>TKL COLLE A PROFILE 310ml</v>
      </c>
      <c r="X38" s="267" t="str">
        <f t="shared" si="17"/>
        <v>OUT PRSCH-G50</v>
      </c>
      <c r="Y38" s="266" t="str">
        <f t="shared" si="21"/>
        <v>Autunno A305 TERRACOTTA 0.125 L</v>
      </c>
      <c r="Z38" s="267" t="str">
        <f t="shared" si="18"/>
        <v>VA305-0125L</v>
      </c>
      <c r="AA38" s="266" t="str">
        <f t="shared" si="3"/>
        <v>PANNEAU DECO FM</v>
      </c>
      <c r="AB38" s="272" t="str">
        <f t="shared" si="4"/>
        <v>MKT_PDFM</v>
      </c>
      <c r="AC38" s="218"/>
      <c r="AD38" s="218"/>
      <c r="AF38" s="397" t="s">
        <v>69</v>
      </c>
    </row>
    <row r="39" spans="1:32" ht="12.75" customHeight="1" x14ac:dyDescent="0.2">
      <c r="A39" s="374"/>
      <c r="B39" s="460" t="s">
        <v>128</v>
      </c>
      <c r="C39" s="296" t="s">
        <v>1364</v>
      </c>
      <c r="D39" s="287">
        <v>0.7</v>
      </c>
      <c r="E39" s="465">
        <v>55.01</v>
      </c>
      <c r="F39" s="483"/>
      <c r="G39" s="402"/>
      <c r="I39" s="417"/>
      <c r="J39" s="273"/>
      <c r="K39" s="269" t="str">
        <f t="shared" si="2"/>
        <v>MITTELBERG Z01 (New) Creme, Brun clair</v>
      </c>
      <c r="L39" s="267" t="str">
        <f t="shared" si="7"/>
        <v>MITZ1 M 1</v>
      </c>
      <c r="M39" s="269" t="str">
        <f t="shared" si="8"/>
        <v>JAMAIQUE 10 Noir</v>
      </c>
      <c r="N39" s="267" t="str">
        <f t="shared" si="9"/>
        <v>JAMA 10</v>
      </c>
      <c r="O39" s="273"/>
      <c r="P39" s="273"/>
      <c r="Q39" s="269" t="str">
        <f t="shared" si="12"/>
        <v>E40 MICA NOIR</v>
      </c>
      <c r="R39" s="267" t="str">
        <f t="shared" si="13"/>
        <v>MI E40 -30</v>
      </c>
      <c r="S39" s="411"/>
      <c r="T39" s="273"/>
      <c r="U39" s="266" t="str">
        <f t="shared" si="19"/>
        <v>62-Vert clair 50ml</v>
      </c>
      <c r="V39" s="267" t="str">
        <f t="shared" si="20"/>
        <v>SILK50-0062</v>
      </c>
      <c r="W39" s="266" t="str">
        <f t="shared" si="16"/>
        <v>CISEAU HOBUS</v>
      </c>
      <c r="X39" s="267" t="str">
        <f t="shared" si="17"/>
        <v>OUT PRSCH SCI</v>
      </c>
      <c r="Y39" s="266" t="str">
        <f t="shared" si="21"/>
        <v>Autunno A305 TERRACOTTA 1,- L</v>
      </c>
      <c r="Z39" s="267" t="str">
        <f t="shared" si="18"/>
        <v>VA305-1L</v>
      </c>
      <c r="AA39" s="266" t="str">
        <f t="shared" si="3"/>
        <v>PANNEAU DECO FL</v>
      </c>
      <c r="AB39" s="272" t="str">
        <f t="shared" si="4"/>
        <v>MKT_PDFL</v>
      </c>
      <c r="AC39" s="218"/>
      <c r="AD39" s="218"/>
      <c r="AF39" s="397" t="s">
        <v>70</v>
      </c>
    </row>
    <row r="40" spans="1:32" ht="12.75" customHeight="1" x14ac:dyDescent="0.2">
      <c r="A40" s="374"/>
      <c r="B40" s="460" t="s">
        <v>130</v>
      </c>
      <c r="C40" s="296" t="s">
        <v>930</v>
      </c>
      <c r="D40" s="287">
        <v>0.7</v>
      </c>
      <c r="E40" s="465">
        <v>55.01</v>
      </c>
      <c r="F40" s="483"/>
      <c r="G40" s="402"/>
      <c r="I40" s="417"/>
      <c r="J40" s="273"/>
      <c r="K40" s="269" t="str">
        <f t="shared" si="2"/>
        <v>MONTAGNA 02 Mauve Pastel</v>
      </c>
      <c r="L40" s="267" t="str">
        <f t="shared" si="7"/>
        <v>MONT 02</v>
      </c>
      <c r="M40" s="269" t="str">
        <f t="shared" si="8"/>
        <v>JAMAIQUE 31 Vert mousse</v>
      </c>
      <c r="N40" s="267" t="str">
        <f t="shared" si="9"/>
        <v>JAMA 31</v>
      </c>
      <c r="O40" s="273"/>
      <c r="P40" s="273"/>
      <c r="Q40" s="269" t="str">
        <f t="shared" si="12"/>
        <v>E41 MICA BLEU</v>
      </c>
      <c r="R40" s="267" t="str">
        <f t="shared" si="13"/>
        <v>MI E41 -30</v>
      </c>
      <c r="S40" s="411"/>
      <c r="T40" s="273"/>
      <c r="U40" s="266" t="str">
        <f t="shared" si="19"/>
        <v>65-Vert olive 50ml</v>
      </c>
      <c r="V40" s="267" t="str">
        <f t="shared" si="20"/>
        <v>SILK50-0065</v>
      </c>
      <c r="W40" s="266" t="str">
        <f t="shared" si="16"/>
        <v>PLIEUR HOBUS</v>
      </c>
      <c r="X40" s="267" t="str">
        <f t="shared" si="17"/>
        <v>OUT PRSCH PFG</v>
      </c>
      <c r="Y40" s="266" t="str">
        <f t="shared" si="21"/>
        <v>Autunno A305 TERRACOTTA 2,5 L</v>
      </c>
      <c r="Z40" s="267" t="str">
        <f t="shared" si="18"/>
        <v>VA305-2,5L</v>
      </c>
      <c r="AA40" s="266" t="str">
        <f t="shared" si="3"/>
        <v>PANNEAU DECO FD</v>
      </c>
      <c r="AB40" s="272" t="str">
        <f t="shared" si="4"/>
        <v>MKT_PDFD</v>
      </c>
      <c r="AC40" s="218"/>
      <c r="AD40" s="218"/>
      <c r="AF40" s="397" t="s">
        <v>71</v>
      </c>
    </row>
    <row r="41" spans="1:32" ht="12.75" customHeight="1" x14ac:dyDescent="0.2">
      <c r="A41" s="374"/>
      <c r="B41" s="295" t="s">
        <v>82</v>
      </c>
      <c r="C41" s="296" t="s">
        <v>996</v>
      </c>
      <c r="D41" s="287">
        <v>0.7</v>
      </c>
      <c r="E41" s="465">
        <v>85.25</v>
      </c>
      <c r="F41" s="483"/>
      <c r="G41" s="402"/>
      <c r="I41" s="417"/>
      <c r="J41" s="273"/>
      <c r="K41" s="269" t="str">
        <f t="shared" si="2"/>
        <v>MONTAGNA 03 Mauve foncé</v>
      </c>
      <c r="L41" s="267" t="str">
        <f t="shared" si="7"/>
        <v>MONT 03</v>
      </c>
      <c r="M41" s="269" t="str">
        <f t="shared" si="8"/>
        <v>JAMAIQUE 34 vert Olive</v>
      </c>
      <c r="N41" s="267" t="str">
        <f t="shared" si="9"/>
        <v>JAMA 34</v>
      </c>
      <c r="O41" s="273"/>
      <c r="P41" s="273"/>
      <c r="Q41" s="269" t="str">
        <f t="shared" si="12"/>
        <v>E42 MICA ANTRACITE</v>
      </c>
      <c r="R41" s="267" t="str">
        <f t="shared" si="13"/>
        <v>MI E42 -30</v>
      </c>
      <c r="S41" s="411"/>
      <c r="T41" s="273"/>
      <c r="U41" s="266" t="str">
        <f t="shared" si="19"/>
        <v>67-Vert vegetal 50ml</v>
      </c>
      <c r="V41" s="267" t="str">
        <f t="shared" si="20"/>
        <v>SILK50-0067</v>
      </c>
      <c r="W41" s="266" t="str">
        <f t="shared" si="16"/>
        <v>MÉLANGEUR INOX 80</v>
      </c>
      <c r="X41" s="267" t="str">
        <f t="shared" si="17"/>
        <v>OUT 120 A48</v>
      </c>
      <c r="Y41" s="266" t="str">
        <f t="shared" si="21"/>
        <v>Autunno A305 TERRACOTTA 10 L</v>
      </c>
      <c r="Z41" s="267" t="str">
        <f t="shared" si="18"/>
        <v>VA305-10L</v>
      </c>
      <c r="AA41" s="266" t="str">
        <f t="shared" si="3"/>
        <v>PANNEAU DECO SILK 001</v>
      </c>
      <c r="AB41" s="272" t="str">
        <f t="shared" si="4"/>
        <v>MKT_PDS</v>
      </c>
      <c r="AC41" s="218"/>
      <c r="AD41" s="218"/>
      <c r="AF41" s="397" t="s">
        <v>72</v>
      </c>
    </row>
    <row r="42" spans="1:32" ht="12.75" customHeight="1" x14ac:dyDescent="0.2">
      <c r="A42" s="374"/>
      <c r="B42" s="460" t="s">
        <v>60</v>
      </c>
      <c r="C42" s="296" t="s">
        <v>928</v>
      </c>
      <c r="D42" s="287">
        <v>0.7</v>
      </c>
      <c r="E42" s="465">
        <v>49.14</v>
      </c>
      <c r="F42" s="483"/>
      <c r="G42" s="402"/>
      <c r="I42" s="417"/>
      <c r="J42" s="273"/>
      <c r="K42" s="269" t="str">
        <f t="shared" si="2"/>
        <v>PRINTEMPS 05 Beige, effets rouge/or</v>
      </c>
      <c r="L42" s="267" t="str">
        <f t="shared" si="7"/>
        <v>PRINT 05</v>
      </c>
      <c r="M42" s="269" t="str">
        <f t="shared" si="8"/>
        <v>JAMAIQUE 41 Jaune</v>
      </c>
      <c r="N42" s="267" t="str">
        <f t="shared" si="9"/>
        <v>JAMA 41</v>
      </c>
      <c r="O42" s="273"/>
      <c r="P42" s="273"/>
      <c r="Q42" s="269" t="str">
        <f t="shared" si="12"/>
        <v>E46 MICA BEIGE CLAIR</v>
      </c>
      <c r="R42" s="267" t="str">
        <f t="shared" si="13"/>
        <v>MI E46 -30</v>
      </c>
      <c r="S42" s="411"/>
      <c r="T42" s="273"/>
      <c r="U42" s="266" t="str">
        <f t="shared" si="19"/>
        <v>73-Noir 50ml</v>
      </c>
      <c r="V42" s="267" t="str">
        <f t="shared" si="20"/>
        <v>SILK50-0073</v>
      </c>
      <c r="W42" s="266" t="str">
        <f t="shared" si="16"/>
        <v>MÉLANGEUR INOX 110</v>
      </c>
      <c r="X42" s="267" t="str">
        <f t="shared" si="17"/>
        <v>OUT 120 A50</v>
      </c>
      <c r="Y42" s="266" t="str">
        <f t="shared" si="21"/>
        <v>Autunno A306 PLOMB 0.125 L</v>
      </c>
      <c r="Z42" s="267" t="str">
        <f t="shared" si="18"/>
        <v>VA306-0125L</v>
      </c>
      <c r="AA42" s="266" t="str">
        <f t="shared" si="3"/>
        <v>PANNEAU DECO EFFET</v>
      </c>
      <c r="AB42" s="272" t="str">
        <f t="shared" si="4"/>
        <v>MKT_PDE</v>
      </c>
      <c r="AC42" s="218"/>
      <c r="AD42" s="218"/>
      <c r="AF42" s="397" t="s">
        <v>74</v>
      </c>
    </row>
    <row r="43" spans="1:32" ht="12.75" customHeight="1" x14ac:dyDescent="0.2">
      <c r="A43" s="374"/>
      <c r="B43" s="460" t="s">
        <v>1365</v>
      </c>
      <c r="C43" s="466" t="s">
        <v>1366</v>
      </c>
      <c r="D43" s="287">
        <v>0.7</v>
      </c>
      <c r="E43" s="465">
        <v>60.75</v>
      </c>
      <c r="F43" s="483"/>
      <c r="G43" s="402"/>
      <c r="I43" s="417"/>
      <c r="J43" s="273"/>
      <c r="K43" s="269" t="str">
        <f t="shared" si="2"/>
        <v>RIGA 16 Mica Or</v>
      </c>
      <c r="L43" s="267" t="str">
        <f t="shared" si="7"/>
        <v>RIG 16</v>
      </c>
      <c r="M43" s="269" t="str">
        <f t="shared" si="8"/>
        <v>JAMAIQUE 51 Bleu Fonce</v>
      </c>
      <c r="N43" s="267" t="str">
        <f t="shared" si="9"/>
        <v>JAMA 51</v>
      </c>
      <c r="O43" s="273"/>
      <c r="P43" s="273"/>
      <c r="Q43" s="411"/>
      <c r="R43" s="273"/>
      <c r="S43" s="411"/>
      <c r="T43" s="273"/>
      <c r="U43" s="266" t="str">
        <f t="shared" si="19"/>
        <v>75-Vert sapin 50ml</v>
      </c>
      <c r="V43" s="267" t="str">
        <f t="shared" si="20"/>
        <v>SILK50-0075</v>
      </c>
      <c r="W43" s="266" t="str">
        <f t="shared" si="16"/>
        <v>COLLE 200g (6x1,80m²)</v>
      </c>
      <c r="X43" s="267" t="str">
        <f t="shared" si="17"/>
        <v>BWFL-KLEB200</v>
      </c>
      <c r="Y43" s="266" t="str">
        <f t="shared" si="21"/>
        <v>Autunno A306 PLOMB 1,- L</v>
      </c>
      <c r="Z43" s="267" t="str">
        <f t="shared" si="18"/>
        <v>VA306-1L</v>
      </c>
      <c r="AA43" s="266" t="str">
        <f t="shared" si="3"/>
        <v>PANNEAU DECO TONER</v>
      </c>
      <c r="AB43" s="272" t="str">
        <f t="shared" si="4"/>
        <v>MKT_PDT</v>
      </c>
      <c r="AC43" s="218"/>
      <c r="AD43" s="218"/>
      <c r="AF43" s="397" t="s">
        <v>76</v>
      </c>
    </row>
    <row r="44" spans="1:32" ht="12.75" customHeight="1" x14ac:dyDescent="0.2">
      <c r="A44" s="374"/>
      <c r="B44" s="460" t="s">
        <v>1367</v>
      </c>
      <c r="C44" s="466" t="s">
        <v>1368</v>
      </c>
      <c r="D44" s="287">
        <v>0.7</v>
      </c>
      <c r="E44" s="465">
        <v>60.75</v>
      </c>
      <c r="F44" s="483"/>
      <c r="G44" s="402"/>
      <c r="I44" s="417"/>
      <c r="J44" s="273"/>
      <c r="K44" s="269" t="str">
        <f t="shared" si="2"/>
        <v>RIGA 18 Mica Or clair</v>
      </c>
      <c r="L44" s="267" t="str">
        <f t="shared" si="7"/>
        <v>RIG 18</v>
      </c>
      <c r="M44" s="269" t="str">
        <f t="shared" si="8"/>
        <v>JAMAIQUE 52 Bleu Clair</v>
      </c>
      <c r="N44" s="267" t="str">
        <f t="shared" si="9"/>
        <v>JAMA 52</v>
      </c>
      <c r="O44" s="273"/>
      <c r="P44" s="273"/>
      <c r="Q44" s="411"/>
      <c r="R44" s="273"/>
      <c r="S44" s="411"/>
      <c r="T44" s="273"/>
      <c r="U44" s="266" t="str">
        <f t="shared" si="19"/>
        <v>91-Caraibes 50ml</v>
      </c>
      <c r="V44" s="267" t="str">
        <f t="shared" si="20"/>
        <v>SILK50-0091</v>
      </c>
      <c r="W44" s="266" t="str">
        <f t="shared" si="16"/>
        <v>COLLE 500g (15x1,80m²)</v>
      </c>
      <c r="X44" s="267" t="str">
        <f t="shared" si="17"/>
        <v>BWFL-KLEB500</v>
      </c>
      <c r="Y44" s="266" t="str">
        <f t="shared" si="21"/>
        <v>Autunno A306 PLOMB 2,5 L</v>
      </c>
      <c r="Z44" s="267" t="str">
        <f t="shared" si="18"/>
        <v>VA306-2,5L</v>
      </c>
      <c r="AA44" s="266" t="str">
        <f t="shared" si="3"/>
        <v>PANNEAU DECO FILS</v>
      </c>
      <c r="AB44" s="272" t="str">
        <f t="shared" si="4"/>
        <v>MKT_PDFFIL</v>
      </c>
      <c r="AC44" s="218"/>
      <c r="AD44" s="218"/>
      <c r="AF44" s="397" t="s">
        <v>78</v>
      </c>
    </row>
    <row r="45" spans="1:32" ht="11.25" customHeight="1" x14ac:dyDescent="0.2">
      <c r="A45" s="374"/>
      <c r="B45" s="460" t="s">
        <v>1369</v>
      </c>
      <c r="C45" s="466" t="s">
        <v>1370</v>
      </c>
      <c r="D45" s="287">
        <v>0.7</v>
      </c>
      <c r="E45" s="465">
        <v>60.75</v>
      </c>
      <c r="F45" s="483"/>
      <c r="G45" s="291"/>
      <c r="I45" s="417"/>
      <c r="J45" s="273"/>
      <c r="K45" s="269" t="str">
        <f t="shared" si="2"/>
        <v>RIGA 19 Mica Argent</v>
      </c>
      <c r="L45" s="267" t="str">
        <f t="shared" si="7"/>
        <v>RIG 19</v>
      </c>
      <c r="M45" s="269" t="str">
        <f t="shared" si="8"/>
        <v>JAMAIQUE 81 Rouge vif</v>
      </c>
      <c r="N45" s="267" t="str">
        <f t="shared" si="9"/>
        <v>JAMA 81</v>
      </c>
      <c r="O45" s="273"/>
      <c r="P45" s="273"/>
      <c r="Q45" s="411"/>
      <c r="R45" s="273"/>
      <c r="S45" s="411"/>
      <c r="T45" s="273"/>
      <c r="U45" s="266" t="str">
        <f t="shared" si="19"/>
        <v>92-Petrole 50ml</v>
      </c>
      <c r="V45" s="267" t="str">
        <f t="shared" si="20"/>
        <v>SILK50-0092</v>
      </c>
      <c r="W45" s="279"/>
      <c r="X45" s="273"/>
      <c r="Y45" s="266" t="str">
        <f t="shared" si="21"/>
        <v>Autunno A306 PLOMB 10 L</v>
      </c>
      <c r="Z45" s="267" t="str">
        <f t="shared" si="18"/>
        <v>VA306-10L</v>
      </c>
      <c r="AA45" s="266" t="str">
        <f t="shared" si="3"/>
        <v>PANNEAU DECO FIBRES</v>
      </c>
      <c r="AB45" s="272" t="str">
        <f t="shared" si="4"/>
        <v>MKT_PDFIB</v>
      </c>
      <c r="AC45" s="218"/>
      <c r="AD45" s="218"/>
      <c r="AF45" s="397" t="s">
        <v>79</v>
      </c>
    </row>
    <row r="46" spans="1:32" ht="12.75" customHeight="1" x14ac:dyDescent="0.2">
      <c r="A46" s="374"/>
      <c r="B46" s="460" t="s">
        <v>991</v>
      </c>
      <c r="C46" s="466" t="s">
        <v>1371</v>
      </c>
      <c r="D46" s="287">
        <v>0.7</v>
      </c>
      <c r="E46" s="465">
        <v>60.75</v>
      </c>
      <c r="F46" s="483"/>
      <c r="G46" s="291"/>
      <c r="I46" s="417"/>
      <c r="J46" s="273"/>
      <c r="K46" s="269" t="str">
        <f t="shared" si="2"/>
        <v>RIGA 26 Brillant Brun</v>
      </c>
      <c r="L46" s="267" t="str">
        <f t="shared" si="7"/>
        <v>RIG 26</v>
      </c>
      <c r="M46" s="269" t="str">
        <f t="shared" si="8"/>
        <v>JANINA 1A1 Gris clair, Ag</v>
      </c>
      <c r="N46" s="267" t="str">
        <f t="shared" si="9"/>
        <v>JANIN 1A1</v>
      </c>
      <c r="O46" s="273"/>
      <c r="P46" s="273"/>
      <c r="Q46" s="411"/>
      <c r="R46" s="273"/>
      <c r="S46" s="411"/>
      <c r="T46" s="273"/>
      <c r="U46" s="266" t="str">
        <f t="shared" si="19"/>
        <v>95-Bleu azur 50ml</v>
      </c>
      <c r="V46" s="267" t="str">
        <f t="shared" si="20"/>
        <v>SILK50-0095</v>
      </c>
      <c r="W46" s="279"/>
      <c r="X46" s="273"/>
      <c r="Y46" s="266" t="str">
        <f t="shared" si="21"/>
        <v>Autunno A307 OR 0.125 L</v>
      </c>
      <c r="Z46" s="267" t="str">
        <f t="shared" si="18"/>
        <v>VA307-0125L</v>
      </c>
      <c r="AA46" s="266" t="str">
        <f t="shared" si="3"/>
        <v>PANNEAU DECO ART 002</v>
      </c>
      <c r="AB46" s="272" t="str">
        <f t="shared" si="4"/>
        <v>MKT_PDART</v>
      </c>
      <c r="AC46" s="218"/>
      <c r="AD46" s="218"/>
      <c r="AF46" s="397" t="s">
        <v>81</v>
      </c>
    </row>
    <row r="47" spans="1:32" ht="12.75" customHeight="1" x14ac:dyDescent="0.2">
      <c r="A47" s="374"/>
      <c r="B47" s="460" t="s">
        <v>992</v>
      </c>
      <c r="C47" s="466" t="s">
        <v>1372</v>
      </c>
      <c r="D47" s="287">
        <v>0.7</v>
      </c>
      <c r="E47" s="465">
        <v>60.75</v>
      </c>
      <c r="F47" s="483"/>
      <c r="G47" s="291"/>
      <c r="I47" s="417"/>
      <c r="J47" s="273"/>
      <c r="K47" s="269" t="str">
        <f t="shared" si="2"/>
        <v>RIGA 41 Mica Bleu clair</v>
      </c>
      <c r="L47" s="267" t="str">
        <f t="shared" si="7"/>
        <v>RIG 41</v>
      </c>
      <c r="M47" s="269" t="str">
        <f t="shared" si="8"/>
        <v>JANINA 1N Blanc fil Antracite</v>
      </c>
      <c r="N47" s="267" t="str">
        <f t="shared" si="9"/>
        <v>JANIN 1N</v>
      </c>
      <c r="O47" s="273"/>
      <c r="P47" s="273"/>
      <c r="Q47" s="411"/>
      <c r="R47" s="273"/>
      <c r="S47" s="411"/>
      <c r="T47" s="273"/>
      <c r="U47" s="266" t="str">
        <f t="shared" si="19"/>
        <v>96-Vert emeraude 50ml</v>
      </c>
      <c r="V47" s="267" t="str">
        <f t="shared" si="20"/>
        <v>SILK50-0096</v>
      </c>
      <c r="W47" s="279"/>
      <c r="X47" s="273"/>
      <c r="Y47" s="266" t="str">
        <f t="shared" si="21"/>
        <v>Autunno A307 OR 1,- L</v>
      </c>
      <c r="Z47" s="267" t="str">
        <f t="shared" si="18"/>
        <v>VA307-1L</v>
      </c>
      <c r="AA47" s="279"/>
      <c r="AB47" s="280"/>
      <c r="AC47" s="218"/>
      <c r="AD47" s="218"/>
      <c r="AF47" s="397" t="s">
        <v>83</v>
      </c>
    </row>
    <row r="48" spans="1:32" x14ac:dyDescent="0.2">
      <c r="A48" s="374"/>
      <c r="B48" s="460" t="s">
        <v>1373</v>
      </c>
      <c r="C48" s="466" t="s">
        <v>1374</v>
      </c>
      <c r="D48" s="287">
        <v>0.7</v>
      </c>
      <c r="E48" s="465">
        <v>60.75</v>
      </c>
      <c r="F48" s="483"/>
      <c r="G48" s="291"/>
      <c r="I48" s="417"/>
      <c r="J48" s="273"/>
      <c r="K48" s="269" t="str">
        <f t="shared" si="2"/>
        <v>RIGA 42 Mica Anthracite gris</v>
      </c>
      <c r="L48" s="267" t="str">
        <f t="shared" si="7"/>
        <v>RIG 42</v>
      </c>
      <c r="M48" s="269" t="str">
        <f t="shared" si="8"/>
        <v>JANINA 3d Vert clair</v>
      </c>
      <c r="N48" s="267" t="str">
        <f t="shared" si="9"/>
        <v>JANIN 3D</v>
      </c>
      <c r="O48" s="273"/>
      <c r="P48" s="273"/>
      <c r="Q48" s="411"/>
      <c r="R48" s="273"/>
      <c r="S48" s="411"/>
      <c r="T48" s="273"/>
      <c r="U48" s="266" t="str">
        <f t="shared" si="19"/>
        <v>222-Vanille 50ml</v>
      </c>
      <c r="V48" s="267" t="str">
        <f t="shared" si="20"/>
        <v>SILK50-0222</v>
      </c>
      <c r="W48" s="279"/>
      <c r="X48" s="273"/>
      <c r="Y48" s="266" t="str">
        <f t="shared" si="21"/>
        <v>Autunno A307 OR 2,5 L</v>
      </c>
      <c r="Z48" s="267" t="str">
        <f t="shared" si="18"/>
        <v>VA307-2,5L</v>
      </c>
      <c r="AA48" s="279"/>
      <c r="AB48" s="280"/>
      <c r="AF48" s="397" t="s">
        <v>85</v>
      </c>
    </row>
    <row r="49" spans="1:32" x14ac:dyDescent="0.2">
      <c r="A49" s="374"/>
      <c r="B49" s="460" t="s">
        <v>1375</v>
      </c>
      <c r="C49" s="466" t="s">
        <v>1376</v>
      </c>
      <c r="D49" s="287">
        <v>0.7</v>
      </c>
      <c r="E49" s="465">
        <v>54.61</v>
      </c>
      <c r="F49" s="483"/>
      <c r="G49" s="291"/>
      <c r="I49" s="417"/>
      <c r="J49" s="273"/>
      <c r="K49" s="269" t="str">
        <f t="shared" si="2"/>
        <v>RIGA 46 Mica Sable</v>
      </c>
      <c r="L49" s="267" t="str">
        <f t="shared" si="7"/>
        <v>RIG 46</v>
      </c>
      <c r="M49" s="269" t="str">
        <f t="shared" si="8"/>
        <v>JANINA 4A1 Jaune</v>
      </c>
      <c r="N49" s="267" t="str">
        <f t="shared" si="9"/>
        <v>JANIN 4A1</v>
      </c>
      <c r="O49" s="273"/>
      <c r="P49" s="273"/>
      <c r="Q49" s="411"/>
      <c r="R49" s="273"/>
      <c r="S49" s="411"/>
      <c r="T49" s="273"/>
      <c r="U49" s="266" t="str">
        <f t="shared" si="19"/>
        <v>225-Mandarine 50ml</v>
      </c>
      <c r="V49" s="267" t="str">
        <f t="shared" si="20"/>
        <v>SILK50-0225</v>
      </c>
      <c r="W49" s="279"/>
      <c r="X49" s="273"/>
      <c r="Y49" s="266" t="str">
        <f t="shared" si="21"/>
        <v>Autunno A307 OR 10 L</v>
      </c>
      <c r="Z49" s="267" t="str">
        <f t="shared" si="18"/>
        <v>VA307-10L</v>
      </c>
      <c r="AA49" s="279"/>
      <c r="AB49" s="280"/>
      <c r="AF49" s="397" t="s">
        <v>86</v>
      </c>
    </row>
    <row r="50" spans="1:32" x14ac:dyDescent="0.2">
      <c r="A50" s="374"/>
      <c r="B50" s="460" t="s">
        <v>1377</v>
      </c>
      <c r="C50" s="466" t="s">
        <v>1378</v>
      </c>
      <c r="D50" s="287">
        <v>0.7</v>
      </c>
      <c r="E50" s="465">
        <v>54.61</v>
      </c>
      <c r="F50" s="483"/>
      <c r="G50" s="291"/>
      <c r="I50" s="417"/>
      <c r="J50" s="273"/>
      <c r="K50" s="269" t="str">
        <f t="shared" si="2"/>
        <v>TERRA 01 Beige (sp 121)</v>
      </c>
      <c r="L50" s="267" t="str">
        <f t="shared" si="7"/>
        <v>TERR 01</v>
      </c>
      <c r="M50" s="269" t="str">
        <f t="shared" si="8"/>
        <v>JANINA 5 Bleu clair</v>
      </c>
      <c r="N50" s="267" t="str">
        <f t="shared" si="9"/>
        <v>JANIN 5</v>
      </c>
      <c r="O50" s="273"/>
      <c r="P50" s="273"/>
      <c r="Q50" s="411"/>
      <c r="R50" s="273"/>
      <c r="S50" s="411"/>
      <c r="T50" s="273"/>
      <c r="U50" s="266" t="str">
        <f t="shared" si="19"/>
        <v>236-Rose Claire 50ml</v>
      </c>
      <c r="V50" s="267" t="str">
        <f t="shared" si="20"/>
        <v>SILK50-0236</v>
      </c>
      <c r="W50" s="279"/>
      <c r="X50" s="273"/>
      <c r="Y50" s="266" t="str">
        <f t="shared" si="21"/>
        <v>Estet E200 CITRON 0.125 L</v>
      </c>
      <c r="Z50" s="267" t="str">
        <f t="shared" si="18"/>
        <v>VE200-0125L</v>
      </c>
      <c r="AA50" s="279"/>
      <c r="AB50" s="280"/>
      <c r="AF50" s="397" t="s">
        <v>88</v>
      </c>
    </row>
    <row r="51" spans="1:32" x14ac:dyDescent="0.2">
      <c r="A51" s="374"/>
      <c r="B51" s="460" t="s">
        <v>1379</v>
      </c>
      <c r="C51" s="466" t="s">
        <v>1380</v>
      </c>
      <c r="D51" s="287">
        <v>0.7</v>
      </c>
      <c r="E51" s="465">
        <v>65.59</v>
      </c>
      <c r="F51" s="483"/>
      <c r="G51" s="291"/>
      <c r="I51" s="417"/>
      <c r="J51" s="273"/>
      <c r="K51" s="269" t="str">
        <f t="shared" si="2"/>
        <v>TERRA 02 Jaune (sp 122)</v>
      </c>
      <c r="L51" s="267" t="str">
        <f t="shared" si="7"/>
        <v>TERR 02</v>
      </c>
      <c r="M51" s="269" t="str">
        <f t="shared" si="8"/>
        <v>JANINA 6 Rose, rose antique</v>
      </c>
      <c r="N51" s="267" t="str">
        <f t="shared" si="9"/>
        <v>JANIN 6</v>
      </c>
      <c r="O51" s="273"/>
      <c r="P51" s="273"/>
      <c r="Q51" s="411"/>
      <c r="R51" s="273"/>
      <c r="S51" s="411"/>
      <c r="T51" s="273"/>
      <c r="U51" s="266" t="str">
        <f t="shared" si="19"/>
        <v>255-Aigue Marine 50ml</v>
      </c>
      <c r="V51" s="267" t="str">
        <f t="shared" si="20"/>
        <v>SILK50-0255</v>
      </c>
      <c r="W51" s="279"/>
      <c r="X51" s="273"/>
      <c r="Y51" s="266" t="str">
        <f t="shared" si="21"/>
        <v>Estet E200 CITRON 1,- L</v>
      </c>
      <c r="Z51" s="267" t="str">
        <f t="shared" si="18"/>
        <v>VE200-1L</v>
      </c>
      <c r="AA51" s="279"/>
      <c r="AB51" s="280"/>
      <c r="AF51" s="397" t="s">
        <v>89</v>
      </c>
    </row>
    <row r="52" spans="1:32" x14ac:dyDescent="0.2">
      <c r="A52" s="374"/>
      <c r="B52" s="460" t="s">
        <v>1039</v>
      </c>
      <c r="C52" s="296" t="s">
        <v>1381</v>
      </c>
      <c r="D52" s="287">
        <v>0.7</v>
      </c>
      <c r="E52" s="465">
        <v>53.62</v>
      </c>
      <c r="F52" s="483"/>
      <c r="G52" s="291"/>
      <c r="I52" s="417"/>
      <c r="J52" s="273"/>
      <c r="K52" s="269" t="str">
        <f t="shared" si="2"/>
        <v>TERRA 03 (New) Creme orange, fibres blanche</v>
      </c>
      <c r="L52" s="267" t="str">
        <f t="shared" si="7"/>
        <v>TERR 03</v>
      </c>
      <c r="M52" s="269" t="str">
        <f t="shared" si="8"/>
        <v>JANINA 7 Brun ombré</v>
      </c>
      <c r="N52" s="267" t="str">
        <f t="shared" si="9"/>
        <v>JANIN 7</v>
      </c>
      <c r="O52" s="273"/>
      <c r="P52" s="273"/>
      <c r="Q52" s="411"/>
      <c r="R52" s="273"/>
      <c r="S52" s="411"/>
      <c r="T52" s="273"/>
      <c r="U52" s="266" t="str">
        <f t="shared" si="19"/>
        <v>278-Gris soie 50ml</v>
      </c>
      <c r="V52" s="267" t="str">
        <f t="shared" si="20"/>
        <v>SILK50-0278</v>
      </c>
      <c r="W52" s="279"/>
      <c r="X52" s="273"/>
      <c r="Y52" s="266" t="str">
        <f t="shared" si="21"/>
        <v>Estet E200 CITRON 2,5 L</v>
      </c>
      <c r="Z52" s="267" t="str">
        <f t="shared" si="18"/>
        <v>VE200-2,5L</v>
      </c>
      <c r="AA52" s="279"/>
      <c r="AB52" s="280"/>
      <c r="AF52" s="397" t="s">
        <v>91</v>
      </c>
    </row>
    <row r="53" spans="1:32" x14ac:dyDescent="0.2">
      <c r="A53" s="374"/>
      <c r="B53" s="460" t="s">
        <v>1040</v>
      </c>
      <c r="C53" s="296" t="s">
        <v>1382</v>
      </c>
      <c r="D53" s="287">
        <v>0.7</v>
      </c>
      <c r="E53" s="465">
        <v>53.62</v>
      </c>
      <c r="F53" s="483"/>
      <c r="G53" s="291"/>
      <c r="I53" s="417"/>
      <c r="J53" s="273"/>
      <c r="K53" s="278"/>
      <c r="L53" s="273"/>
      <c r="M53" s="269" t="str">
        <f t="shared" si="8"/>
        <v>JANINA 7d Brun Clair</v>
      </c>
      <c r="N53" s="267" t="str">
        <f t="shared" si="9"/>
        <v>JANIN 7D</v>
      </c>
      <c r="O53" s="273"/>
      <c r="P53" s="273"/>
      <c r="Q53" s="411"/>
      <c r="R53" s="273"/>
      <c r="S53" s="411"/>
      <c r="T53" s="273"/>
      <c r="U53" s="266" t="str">
        <f t="shared" si="19"/>
        <v>282-Clorophylle 50ml</v>
      </c>
      <c r="V53" s="267" t="str">
        <f t="shared" si="20"/>
        <v>SILK50-0282</v>
      </c>
      <c r="W53" s="279"/>
      <c r="X53" s="273"/>
      <c r="Y53" s="266" t="str">
        <f t="shared" si="21"/>
        <v>Estet E200 CITRON 10 L</v>
      </c>
      <c r="Z53" s="267" t="str">
        <f t="shared" si="18"/>
        <v>VE200-10L</v>
      </c>
      <c r="AA53" s="279"/>
      <c r="AB53" s="280"/>
      <c r="AF53" s="397" t="s">
        <v>92</v>
      </c>
    </row>
    <row r="54" spans="1:32" x14ac:dyDescent="0.2">
      <c r="A54" s="374"/>
      <c r="B54" s="460" t="s">
        <v>147</v>
      </c>
      <c r="C54" s="296" t="s">
        <v>929</v>
      </c>
      <c r="D54" s="287">
        <v>0.7</v>
      </c>
      <c r="E54" s="465">
        <v>56.41</v>
      </c>
      <c r="F54" s="483"/>
      <c r="G54" s="291"/>
      <c r="I54" s="417"/>
      <c r="J54" s="273"/>
      <c r="K54" s="278"/>
      <c r="L54" s="273"/>
      <c r="M54" s="269" t="str">
        <f t="shared" si="8"/>
        <v>JANINA 8A1</v>
      </c>
      <c r="N54" s="267" t="str">
        <f t="shared" si="9"/>
        <v>JANIN 8A1</v>
      </c>
      <c r="O54" s="273"/>
      <c r="P54" s="273"/>
      <c r="Q54" s="411"/>
      <c r="R54" s="273"/>
      <c r="S54" s="411"/>
      <c r="T54" s="273"/>
      <c r="U54" s="266" t="str">
        <f t="shared" si="19"/>
        <v>291-Arctique 50ml</v>
      </c>
      <c r="V54" s="267" t="str">
        <f t="shared" si="20"/>
        <v>SILK50-0291</v>
      </c>
      <c r="W54" s="279"/>
      <c r="X54" s="273"/>
      <c r="Y54" s="266" t="str">
        <f t="shared" si="21"/>
        <v>Estet E201 ROSEE 0.125 L</v>
      </c>
      <c r="Z54" s="267" t="str">
        <f t="shared" si="18"/>
        <v>VE201-0125L</v>
      </c>
      <c r="AA54" s="279"/>
      <c r="AB54" s="280"/>
      <c r="AF54" s="397" t="s">
        <v>93</v>
      </c>
    </row>
    <row r="55" spans="1:32" x14ac:dyDescent="0.2">
      <c r="A55" s="374"/>
      <c r="B55" s="460" t="s">
        <v>1383</v>
      </c>
      <c r="C55" s="296" t="s">
        <v>1384</v>
      </c>
      <c r="D55" s="287">
        <v>0.7</v>
      </c>
      <c r="E55" s="465">
        <v>54.61</v>
      </c>
      <c r="F55" s="483"/>
      <c r="G55" s="291"/>
      <c r="I55" s="417"/>
      <c r="J55" s="273"/>
      <c r="K55" s="278"/>
      <c r="L55" s="273"/>
      <c r="M55" s="269" t="str">
        <f t="shared" si="8"/>
        <v>JANINA 9A1 Blanc fils argent</v>
      </c>
      <c r="N55" s="267" t="str">
        <f t="shared" si="9"/>
        <v>JANIN 9A1</v>
      </c>
      <c r="O55" s="273"/>
      <c r="P55" s="273"/>
      <c r="Q55" s="411"/>
      <c r="R55" s="273"/>
      <c r="S55" s="411"/>
      <c r="T55" s="273"/>
      <c r="U55" s="266" t="str">
        <f t="shared" si="19"/>
        <v>292-Bleu pastel 50ml</v>
      </c>
      <c r="V55" s="267" t="str">
        <f t="shared" si="20"/>
        <v>SILK50-0292</v>
      </c>
      <c r="W55" s="279"/>
      <c r="X55" s="273"/>
      <c r="Y55" s="266" t="str">
        <f t="shared" si="21"/>
        <v>Estet E201 ROSEE 1,- L</v>
      </c>
      <c r="Z55" s="267" t="str">
        <f t="shared" si="18"/>
        <v>VE201-1L</v>
      </c>
      <c r="AA55" s="279"/>
      <c r="AB55" s="280"/>
      <c r="AF55" s="397" t="s">
        <v>94</v>
      </c>
    </row>
    <row r="56" spans="1:32" x14ac:dyDescent="0.2">
      <c r="A56" s="374"/>
      <c r="B56" s="460" t="s">
        <v>1385</v>
      </c>
      <c r="C56" s="296" t="s">
        <v>1386</v>
      </c>
      <c r="D56" s="287">
        <v>0.7</v>
      </c>
      <c r="E56" s="465">
        <v>54.61</v>
      </c>
      <c r="F56" s="483"/>
      <c r="G56" s="291"/>
      <c r="I56" s="417"/>
      <c r="J56" s="273"/>
      <c r="K56" s="278"/>
      <c r="L56" s="273"/>
      <c r="M56" s="269" t="str">
        <f t="shared" si="8"/>
        <v>JANINA 10 Noir</v>
      </c>
      <c r="N56" s="267" t="str">
        <f t="shared" si="9"/>
        <v>JANIN 10</v>
      </c>
      <c r="O56" s="273"/>
      <c r="P56" s="273"/>
      <c r="Q56" s="411"/>
      <c r="R56" s="273"/>
      <c r="S56" s="411"/>
      <c r="T56" s="273"/>
      <c r="U56" s="266" t="str">
        <f t="shared" si="19"/>
        <v>294-Caramel 50ml</v>
      </c>
      <c r="V56" s="267" t="str">
        <f t="shared" si="20"/>
        <v>SILK50-0294</v>
      </c>
      <c r="W56" s="279"/>
      <c r="X56" s="273"/>
      <c r="Y56" s="266" t="str">
        <f>C383</f>
        <v>Estet E201 ROSEE 2,5 L</v>
      </c>
      <c r="Z56" s="267" t="str">
        <f t="shared" si="18"/>
        <v>VE201-2,5L</v>
      </c>
      <c r="AA56" s="279"/>
      <c r="AB56" s="280"/>
      <c r="AF56" s="397" t="s">
        <v>95</v>
      </c>
    </row>
    <row r="57" spans="1:32" x14ac:dyDescent="0.2">
      <c r="A57" s="374"/>
      <c r="B57" s="460" t="s">
        <v>1387</v>
      </c>
      <c r="C57" s="296" t="s">
        <v>1388</v>
      </c>
      <c r="D57" s="287">
        <v>0.7</v>
      </c>
      <c r="E57" s="465">
        <v>54.61</v>
      </c>
      <c r="F57" s="483"/>
      <c r="G57" s="291"/>
      <c r="I57" s="417"/>
      <c r="J57" s="273"/>
      <c r="K57" s="278"/>
      <c r="L57" s="273"/>
      <c r="M57" s="269" t="str">
        <f t="shared" si="8"/>
        <v>JANINA 11 Blanc base</v>
      </c>
      <c r="N57" s="267" t="str">
        <f t="shared" si="9"/>
        <v>JANIN 11</v>
      </c>
      <c r="O57" s="273"/>
      <c r="P57" s="273"/>
      <c r="Q57" s="411"/>
      <c r="R57" s="273"/>
      <c r="S57" s="411"/>
      <c r="T57" s="273"/>
      <c r="U57" s="266" t="str">
        <f t="shared" si="19"/>
        <v>05-Framboise 250ml</v>
      </c>
      <c r="V57" s="267" t="str">
        <f t="shared" si="20"/>
        <v>SILK250-0005-S</v>
      </c>
      <c r="W57" s="279"/>
      <c r="X57" s="273"/>
      <c r="Y57" s="266" t="str">
        <f>C384</f>
        <v>Estet E201 ROSEE 10 L</v>
      </c>
      <c r="Z57" s="267" t="str">
        <f t="shared" si="18"/>
        <v>VE201-10L</v>
      </c>
      <c r="AA57" s="279"/>
      <c r="AB57" s="280"/>
      <c r="AF57" s="397" t="s">
        <v>97</v>
      </c>
    </row>
    <row r="58" spans="1:32" x14ac:dyDescent="0.2">
      <c r="A58" s="374"/>
      <c r="B58" s="460" t="s">
        <v>1389</v>
      </c>
      <c r="C58" s="296" t="s">
        <v>1390</v>
      </c>
      <c r="D58" s="287">
        <v>0.7</v>
      </c>
      <c r="E58" s="465">
        <v>54.61</v>
      </c>
      <c r="F58" s="483"/>
      <c r="G58" s="291"/>
      <c r="I58" s="417"/>
      <c r="J58" s="273"/>
      <c r="K58" s="278"/>
      <c r="L58" s="273"/>
      <c r="M58" s="269" t="str">
        <f t="shared" si="8"/>
        <v>JANINA 12 Gris Pastel</v>
      </c>
      <c r="N58" s="267" t="str">
        <f t="shared" si="9"/>
        <v>JANIN 12</v>
      </c>
      <c r="O58" s="273"/>
      <c r="P58" s="273"/>
      <c r="Q58" s="411"/>
      <c r="R58" s="273"/>
      <c r="S58" s="411"/>
      <c r="T58" s="273"/>
      <c r="U58" s="266" t="str">
        <f t="shared" si="19"/>
        <v>07-Lavande 250ml</v>
      </c>
      <c r="V58" s="267" t="str">
        <f t="shared" si="20"/>
        <v>SILK250-0007-S</v>
      </c>
      <c r="W58" s="279"/>
      <c r="X58" s="273"/>
      <c r="Y58" s="266" t="str">
        <f t="shared" ref="Y58:Y74" si="22">C385</f>
        <v>Estet E202 TURQUOISE 0.125 L</v>
      </c>
      <c r="Z58" s="267" t="str">
        <f t="shared" si="18"/>
        <v>VE202-0125L</v>
      </c>
      <c r="AA58" s="279"/>
      <c r="AB58" s="280"/>
      <c r="AF58" s="397" t="s">
        <v>98</v>
      </c>
    </row>
    <row r="59" spans="1:32" x14ac:dyDescent="0.2">
      <c r="A59" s="374"/>
      <c r="B59" s="460" t="s">
        <v>1391</v>
      </c>
      <c r="C59" s="296" t="s">
        <v>1392</v>
      </c>
      <c r="D59" s="287">
        <v>0.7</v>
      </c>
      <c r="E59" s="465">
        <v>54.61</v>
      </c>
      <c r="F59" s="483"/>
      <c r="G59" s="291"/>
      <c r="I59" s="417"/>
      <c r="J59" s="273"/>
      <c r="K59" s="278"/>
      <c r="L59" s="273"/>
      <c r="M59" s="269" t="str">
        <f t="shared" si="8"/>
        <v>JANINA 14 Anthracite</v>
      </c>
      <c r="N59" s="267" t="str">
        <f t="shared" si="9"/>
        <v>JANIN 14</v>
      </c>
      <c r="O59" s="273"/>
      <c r="P59" s="273"/>
      <c r="Q59" s="411"/>
      <c r="R59" s="273"/>
      <c r="S59" s="411"/>
      <c r="T59" s="273"/>
      <c r="U59" s="266" t="str">
        <f t="shared" si="19"/>
        <v>19-Jaune 250ml</v>
      </c>
      <c r="V59" s="267" t="str">
        <f t="shared" si="20"/>
        <v>SILK250-0019-S</v>
      </c>
      <c r="W59" s="279"/>
      <c r="X59" s="273"/>
      <c r="Y59" s="266" t="str">
        <f t="shared" si="22"/>
        <v>Estet E202 TURQUOISE 1,- L</v>
      </c>
      <c r="Z59" s="267" t="str">
        <f t="shared" si="18"/>
        <v>VE202-1L</v>
      </c>
      <c r="AA59" s="279"/>
      <c r="AB59" s="280"/>
      <c r="AF59" s="397" t="s">
        <v>100</v>
      </c>
    </row>
    <row r="60" spans="1:32" x14ac:dyDescent="0.2">
      <c r="A60" s="374"/>
      <c r="B60" s="460" t="s">
        <v>1393</v>
      </c>
      <c r="C60" s="296" t="s">
        <v>1394</v>
      </c>
      <c r="D60" s="287">
        <v>0.7</v>
      </c>
      <c r="E60" s="465">
        <v>54.61</v>
      </c>
      <c r="F60" s="483"/>
      <c r="G60" s="291"/>
      <c r="I60" s="417"/>
      <c r="J60" s="273"/>
      <c r="K60" s="278"/>
      <c r="L60" s="273"/>
      <c r="M60" s="269" t="str">
        <f t="shared" si="8"/>
        <v>JANINA 15 Champagne</v>
      </c>
      <c r="N60" s="267" t="str">
        <f t="shared" si="9"/>
        <v>JANIN 15</v>
      </c>
      <c r="O60" s="273"/>
      <c r="P60" s="273"/>
      <c r="Q60" s="411"/>
      <c r="R60" s="273"/>
      <c r="S60" s="411"/>
      <c r="T60" s="273"/>
      <c r="U60" s="266" t="str">
        <f t="shared" si="19"/>
        <v>20-Citron 250ml</v>
      </c>
      <c r="V60" s="267" t="str">
        <f t="shared" si="20"/>
        <v>SILK250-0020-S</v>
      </c>
      <c r="W60" s="279"/>
      <c r="X60" s="273"/>
      <c r="Y60" s="266" t="str">
        <f t="shared" si="22"/>
        <v>Estet E202 TURQUOISE 2,5 L</v>
      </c>
      <c r="Z60" s="267" t="str">
        <f t="shared" si="18"/>
        <v>VE202-2,5L</v>
      </c>
      <c r="AA60" s="279"/>
      <c r="AB60" s="280"/>
      <c r="AF60" s="397" t="s">
        <v>102</v>
      </c>
    </row>
    <row r="61" spans="1:32" x14ac:dyDescent="0.2">
      <c r="A61" s="374"/>
      <c r="B61" s="460" t="s">
        <v>1395</v>
      </c>
      <c r="C61" s="296" t="s">
        <v>1396</v>
      </c>
      <c r="D61" s="287">
        <v>0.7</v>
      </c>
      <c r="E61" s="465">
        <v>54.61</v>
      </c>
      <c r="F61" s="483"/>
      <c r="G61" s="291"/>
      <c r="I61" s="417"/>
      <c r="J61" s="273"/>
      <c r="K61" s="278"/>
      <c r="L61" s="273"/>
      <c r="M61" s="269" t="str">
        <f t="shared" si="8"/>
        <v>LEUTASCH Z01 (New PIN) Brun Clair</v>
      </c>
      <c r="N61" s="267" t="str">
        <f t="shared" si="9"/>
        <v>LEU Z01</v>
      </c>
      <c r="O61" s="273"/>
      <c r="P61" s="273"/>
      <c r="Q61" s="411"/>
      <c r="R61" s="273"/>
      <c r="S61" s="411"/>
      <c r="T61" s="273"/>
      <c r="U61" s="266" t="str">
        <f t="shared" si="19"/>
        <v>21-Jaune moyen 250ml</v>
      </c>
      <c r="V61" s="267" t="str">
        <f t="shared" si="20"/>
        <v>SILK250-0021-S</v>
      </c>
      <c r="W61" s="279"/>
      <c r="X61" s="273"/>
      <c r="Y61" s="266" t="str">
        <f t="shared" si="22"/>
        <v>Estet E202 TURQUOISE 10 L</v>
      </c>
      <c r="Z61" s="267" t="str">
        <f t="shared" si="18"/>
        <v>VE202-10L</v>
      </c>
      <c r="AA61" s="279"/>
      <c r="AB61" s="280"/>
      <c r="AF61" s="397" t="s">
        <v>104</v>
      </c>
    </row>
    <row r="62" spans="1:32" x14ac:dyDescent="0.2">
      <c r="A62" s="374"/>
      <c r="B62" s="460" t="s">
        <v>1397</v>
      </c>
      <c r="C62" s="466" t="s">
        <v>1398</v>
      </c>
      <c r="D62" s="287">
        <v>0.7</v>
      </c>
      <c r="E62" s="465">
        <v>60.37</v>
      </c>
      <c r="F62" s="483"/>
      <c r="G62" s="291"/>
      <c r="I62" s="417"/>
      <c r="J62" s="273"/>
      <c r="K62" s="278"/>
      <c r="L62" s="273"/>
      <c r="M62" s="269" t="str">
        <f t="shared" si="8"/>
        <v>OCEAN 05 Blanc, bleu clair + foncé, argent</v>
      </c>
      <c r="N62" s="267" t="str">
        <f t="shared" si="9"/>
        <v>SUD 05</v>
      </c>
      <c r="O62" s="273"/>
      <c r="P62" s="273"/>
      <c r="Q62" s="411"/>
      <c r="R62" s="273"/>
      <c r="S62" s="411"/>
      <c r="T62" s="273"/>
      <c r="U62" s="266" t="str">
        <f t="shared" si="19"/>
        <v>23-Rouge orangé 250ml</v>
      </c>
      <c r="V62" s="267" t="str">
        <f t="shared" si="20"/>
        <v>SILK250-0023-S</v>
      </c>
      <c r="W62" s="279"/>
      <c r="X62" s="273"/>
      <c r="Y62" s="266" t="str">
        <f t="shared" si="22"/>
        <v>Estet E203 GRÉS CERAMÉ clair 0.125 L</v>
      </c>
      <c r="Z62" s="267" t="str">
        <f t="shared" si="18"/>
        <v>VE203-0125L</v>
      </c>
      <c r="AA62" s="279"/>
      <c r="AB62" s="280"/>
      <c r="AF62" s="397" t="s">
        <v>106</v>
      </c>
    </row>
    <row r="63" spans="1:32" x14ac:dyDescent="0.2">
      <c r="A63" s="374"/>
      <c r="B63" s="460" t="s">
        <v>1399</v>
      </c>
      <c r="C63" s="466" t="s">
        <v>1400</v>
      </c>
      <c r="D63" s="287">
        <v>0.7</v>
      </c>
      <c r="E63" s="465">
        <v>60.37</v>
      </c>
      <c r="F63" s="483"/>
      <c r="G63" s="291"/>
      <c r="I63" s="417"/>
      <c r="J63" s="273"/>
      <c r="K63" s="278"/>
      <c r="L63" s="273"/>
      <c r="M63" s="269" t="str">
        <f t="shared" si="8"/>
        <v>OCEAN 05D Blanc, bleu clair, turquoise</v>
      </c>
      <c r="N63" s="267" t="str">
        <f t="shared" si="9"/>
        <v>SUD 05D</v>
      </c>
      <c r="O63" s="273"/>
      <c r="P63" s="273"/>
      <c r="Q63" s="411"/>
      <c r="R63" s="273"/>
      <c r="S63" s="411"/>
      <c r="T63" s="273"/>
      <c r="U63" s="266" t="str">
        <f t="shared" si="19"/>
        <v>31-Rouge cerise 250ml</v>
      </c>
      <c r="V63" s="267" t="str">
        <f t="shared" si="20"/>
        <v>SILK250-0031-S</v>
      </c>
      <c r="W63" s="279"/>
      <c r="X63" s="273"/>
      <c r="Y63" s="266" t="str">
        <f t="shared" si="22"/>
        <v>Estet E203 GRÉS CERAMÉ clair 1,- L</v>
      </c>
      <c r="Z63" s="267" t="str">
        <f t="shared" si="18"/>
        <v>VE203-1L</v>
      </c>
      <c r="AA63" s="279"/>
      <c r="AB63" s="280"/>
      <c r="AF63" s="397" t="s">
        <v>107</v>
      </c>
    </row>
    <row r="64" spans="1:32" x14ac:dyDescent="0.2">
      <c r="A64" s="374"/>
      <c r="B64" s="460" t="s">
        <v>1401</v>
      </c>
      <c r="C64" s="466" t="s">
        <v>1402</v>
      </c>
      <c r="D64" s="287">
        <v>0.7</v>
      </c>
      <c r="E64" s="465">
        <v>60.37</v>
      </c>
      <c r="F64" s="483"/>
      <c r="G64" s="291"/>
      <c r="I64" s="417"/>
      <c r="J64" s="273"/>
      <c r="K64" s="278"/>
      <c r="L64" s="273"/>
      <c r="M64" s="269" t="str">
        <f t="shared" si="8"/>
        <v>OCEAN 06 Blanc, pastel, turquoise, argent</v>
      </c>
      <c r="N64" s="267" t="str">
        <f t="shared" si="9"/>
        <v>SUD 06</v>
      </c>
      <c r="O64" s="273"/>
      <c r="P64" s="273"/>
      <c r="Q64" s="411"/>
      <c r="R64" s="273"/>
      <c r="S64" s="411"/>
      <c r="T64" s="273"/>
      <c r="U64" s="266" t="str">
        <f t="shared" si="19"/>
        <v>32-Carmin 250ml</v>
      </c>
      <c r="V64" s="267" t="str">
        <f t="shared" si="20"/>
        <v>SILK250-0032-S</v>
      </c>
      <c r="W64" s="279"/>
      <c r="X64" s="273"/>
      <c r="Y64" s="266" t="str">
        <f t="shared" si="22"/>
        <v>Estet E203 GRÉS CERAMÉ clair 2,5 L</v>
      </c>
      <c r="Z64" s="267" t="str">
        <f t="shared" si="18"/>
        <v>VE203-2,5L</v>
      </c>
      <c r="AA64" s="279"/>
      <c r="AB64" s="280"/>
      <c r="AF64" s="397" t="s">
        <v>108</v>
      </c>
    </row>
    <row r="65" spans="1:32" x14ac:dyDescent="0.2">
      <c r="A65" s="374"/>
      <c r="B65" s="274"/>
      <c r="C65" s="275"/>
      <c r="D65" s="412"/>
      <c r="E65" s="413"/>
      <c r="F65" s="483"/>
      <c r="G65" s="291"/>
      <c r="I65" s="417"/>
      <c r="J65" s="273"/>
      <c r="K65" s="278"/>
      <c r="L65" s="273"/>
      <c r="M65" s="269" t="str">
        <f t="shared" si="8"/>
        <v>OCEAN 07 Blanc, turquoise</v>
      </c>
      <c r="N65" s="267" t="str">
        <f t="shared" si="9"/>
        <v>SUD 07</v>
      </c>
      <c r="O65" s="273"/>
      <c r="P65" s="273"/>
      <c r="Q65" s="411"/>
      <c r="R65" s="273"/>
      <c r="S65" s="411"/>
      <c r="T65" s="273"/>
      <c r="U65" s="266" t="str">
        <f t="shared" si="19"/>
        <v>34-Bordeaux 250ml</v>
      </c>
      <c r="V65" s="267" t="str">
        <f t="shared" si="20"/>
        <v>SILK250-0034-S</v>
      </c>
      <c r="W65" s="279"/>
      <c r="X65" s="273"/>
      <c r="Y65" s="266" t="str">
        <f t="shared" si="22"/>
        <v>Estet E203 GRÉS CERAMÉ clair 10 L</v>
      </c>
      <c r="Z65" s="267" t="str">
        <f t="shared" si="18"/>
        <v>VE203-10L</v>
      </c>
      <c r="AA65" s="279"/>
      <c r="AB65" s="280"/>
      <c r="AF65" s="397" t="s">
        <v>110</v>
      </c>
    </row>
    <row r="66" spans="1:32" ht="13.5" thickBot="1" x14ac:dyDescent="0.25">
      <c r="A66" s="374"/>
      <c r="B66" s="276"/>
      <c r="C66" s="277"/>
      <c r="D66" s="414"/>
      <c r="E66" s="415"/>
      <c r="F66" s="484"/>
      <c r="G66" s="291"/>
      <c r="I66" s="417"/>
      <c r="J66" s="273"/>
      <c r="K66" s="278"/>
      <c r="L66" s="273"/>
      <c r="M66" s="269" t="str">
        <f t="shared" si="8"/>
        <v>OCEAN 08, Blanc, saumon, perlmut</v>
      </c>
      <c r="N66" s="267" t="str">
        <f t="shared" si="9"/>
        <v>SUD 08</v>
      </c>
      <c r="O66" s="273"/>
      <c r="P66" s="273"/>
      <c r="Q66" s="411"/>
      <c r="R66" s="273"/>
      <c r="S66" s="411"/>
      <c r="T66" s="273"/>
      <c r="U66" s="266" t="str">
        <f t="shared" si="19"/>
        <v>45-Brun fonce 250ml</v>
      </c>
      <c r="V66" s="267" t="str">
        <f t="shared" si="20"/>
        <v>SILK250-0045-S</v>
      </c>
      <c r="W66" s="279"/>
      <c r="X66" s="273"/>
      <c r="Y66" s="266" t="str">
        <f t="shared" si="22"/>
        <v>Estet E204 OLIVE CLAIRE 0.125 L</v>
      </c>
      <c r="Z66" s="267" t="str">
        <f t="shared" si="18"/>
        <v>VE204-0125L</v>
      </c>
      <c r="AA66" s="279"/>
      <c r="AB66" s="280"/>
      <c r="AF66" s="397" t="s">
        <v>112</v>
      </c>
    </row>
    <row r="67" spans="1:32" ht="12.75" customHeight="1" x14ac:dyDescent="0.2">
      <c r="A67" s="374"/>
      <c r="B67" s="460" t="s">
        <v>993</v>
      </c>
      <c r="C67" s="296" t="s">
        <v>1403</v>
      </c>
      <c r="D67" s="287">
        <v>0.7</v>
      </c>
      <c r="E67" s="464">
        <v>67.61</v>
      </c>
      <c r="F67" s="482" t="s">
        <v>38</v>
      </c>
      <c r="G67" s="291"/>
      <c r="I67" s="417"/>
      <c r="J67" s="273"/>
      <c r="K67" s="278"/>
      <c r="L67" s="273"/>
      <c r="M67" s="269" t="str">
        <f t="shared" si="8"/>
        <v>OCEAN 09 blanc, rose, or</v>
      </c>
      <c r="N67" s="267" t="str">
        <f t="shared" si="9"/>
        <v>SUD 09</v>
      </c>
      <c r="O67" s="273"/>
      <c r="P67" s="273"/>
      <c r="Q67" s="411"/>
      <c r="R67" s="273"/>
      <c r="S67" s="411"/>
      <c r="T67" s="273"/>
      <c r="U67" s="266" t="str">
        <f t="shared" si="19"/>
        <v>52-Bleu moyen 250ml</v>
      </c>
      <c r="V67" s="267" t="str">
        <f t="shared" si="20"/>
        <v>SILK250-0052-S</v>
      </c>
      <c r="W67" s="279"/>
      <c r="X67" s="273"/>
      <c r="Y67" s="266" t="str">
        <f t="shared" si="22"/>
        <v>Estet E204 OLIVE CLAIRE 1,- L</v>
      </c>
      <c r="Z67" s="267" t="str">
        <f t="shared" si="18"/>
        <v>VE204-1L</v>
      </c>
      <c r="AA67" s="279"/>
      <c r="AB67" s="280"/>
      <c r="AF67" s="397" t="s">
        <v>113</v>
      </c>
    </row>
    <row r="68" spans="1:32" x14ac:dyDescent="0.2">
      <c r="A68" s="374"/>
      <c r="B68" s="460" t="s">
        <v>75</v>
      </c>
      <c r="C68" s="296" t="s">
        <v>994</v>
      </c>
      <c r="D68" s="287">
        <v>0.7</v>
      </c>
      <c r="E68" s="465">
        <v>71.44</v>
      </c>
      <c r="F68" s="483"/>
      <c r="G68" s="291"/>
      <c r="I68" s="417"/>
      <c r="J68" s="273"/>
      <c r="K68" s="278"/>
      <c r="L68" s="273"/>
      <c r="M68" s="269" t="str">
        <f t="shared" si="8"/>
        <v>PALMA 04 beige claire et fils brillants</v>
      </c>
      <c r="N68" s="267" t="str">
        <f t="shared" si="9"/>
        <v>PALM 04</v>
      </c>
      <c r="O68" s="273"/>
      <c r="P68" s="273"/>
      <c r="Q68" s="411"/>
      <c r="R68" s="273"/>
      <c r="S68" s="411"/>
      <c r="T68" s="273"/>
      <c r="U68" s="266" t="str">
        <f t="shared" si="19"/>
        <v>67-Vert vegetal 250ml</v>
      </c>
      <c r="V68" s="267" t="str">
        <f t="shared" si="20"/>
        <v>SILK250-0067-S</v>
      </c>
      <c r="W68" s="279"/>
      <c r="X68" s="273"/>
      <c r="Y68" s="266" t="str">
        <f t="shared" si="22"/>
        <v>Estet E204 OLIVE CLAIRE 2,5 L</v>
      </c>
      <c r="Z68" s="267" t="str">
        <f t="shared" si="18"/>
        <v>VE204-2,5L</v>
      </c>
      <c r="AA68" s="279"/>
      <c r="AB68" s="280"/>
      <c r="AF68" s="397" t="s">
        <v>114</v>
      </c>
    </row>
    <row r="69" spans="1:32" x14ac:dyDescent="0.2">
      <c r="A69" s="374"/>
      <c r="B69" s="460" t="s">
        <v>77</v>
      </c>
      <c r="C69" s="296" t="s">
        <v>995</v>
      </c>
      <c r="D69" s="287">
        <v>0.7</v>
      </c>
      <c r="E69" s="465">
        <v>71.44</v>
      </c>
      <c r="F69" s="483"/>
      <c r="G69" s="291"/>
      <c r="I69" s="417"/>
      <c r="J69" s="273"/>
      <c r="K69" s="278"/>
      <c r="L69" s="273"/>
      <c r="M69" s="269" t="str">
        <f t="shared" si="8"/>
        <v>PALMA 10 beiges, fils brillants</v>
      </c>
      <c r="N69" s="267" t="str">
        <f t="shared" si="9"/>
        <v>PALM 10</v>
      </c>
      <c r="O69" s="273"/>
      <c r="P69" s="273"/>
      <c r="Q69" s="411"/>
      <c r="R69" s="273"/>
      <c r="S69" s="411"/>
      <c r="T69" s="273"/>
      <c r="U69" s="266" t="str">
        <f t="shared" si="19"/>
        <v>73-Noir 250ml</v>
      </c>
      <c r="V69" s="267" t="str">
        <f t="shared" si="20"/>
        <v>SILK250-0073-S</v>
      </c>
      <c r="W69" s="279"/>
      <c r="X69" s="273"/>
      <c r="Y69" s="266" t="str">
        <f t="shared" si="22"/>
        <v>Estet E204 OLIVE CLAIRE 10 L</v>
      </c>
      <c r="Z69" s="267" t="str">
        <f t="shared" si="18"/>
        <v>VE204-10L</v>
      </c>
      <c r="AA69" s="279"/>
      <c r="AB69" s="280"/>
      <c r="AF69" s="397" t="s">
        <v>115</v>
      </c>
    </row>
    <row r="70" spans="1:32" x14ac:dyDescent="0.2">
      <c r="A70" s="374"/>
      <c r="B70" s="295" t="s">
        <v>1404</v>
      </c>
      <c r="C70" s="296" t="s">
        <v>1405</v>
      </c>
      <c r="D70" s="287">
        <v>0.7</v>
      </c>
      <c r="E70" s="465">
        <v>78.010000000000005</v>
      </c>
      <c r="F70" s="483"/>
      <c r="G70" s="291"/>
      <c r="I70" s="417"/>
      <c r="J70" s="273"/>
      <c r="K70" s="278"/>
      <c r="L70" s="273"/>
      <c r="M70" s="269" t="str">
        <f t="shared" si="8"/>
        <v>PALMA 12 fibres abricot, fils brillants</v>
      </c>
      <c r="N70" s="267" t="str">
        <f t="shared" si="9"/>
        <v>PALM 12</v>
      </c>
      <c r="O70" s="273"/>
      <c r="P70" s="273"/>
      <c r="Q70" s="411"/>
      <c r="R70" s="273"/>
      <c r="S70" s="411"/>
      <c r="T70" s="273"/>
      <c r="U70" s="266" t="str">
        <f t="shared" si="19"/>
        <v>75-Vert sapin 250ml</v>
      </c>
      <c r="V70" s="267" t="str">
        <f t="shared" si="20"/>
        <v>SILK250-0075-S</v>
      </c>
      <c r="W70" s="279"/>
      <c r="X70" s="273"/>
      <c r="Y70" s="266" t="str">
        <f t="shared" si="22"/>
        <v>Estet E205 VERT BRILLANT 0.125 L</v>
      </c>
      <c r="Z70" s="267" t="str">
        <f t="shared" si="18"/>
        <v>VE205-0125L</v>
      </c>
      <c r="AA70" s="279"/>
      <c r="AB70" s="280"/>
      <c r="AF70" s="397" t="s">
        <v>117</v>
      </c>
    </row>
    <row r="71" spans="1:32" x14ac:dyDescent="0.2">
      <c r="A71" s="374"/>
      <c r="B71" s="295" t="s">
        <v>1406</v>
      </c>
      <c r="C71" s="296" t="s">
        <v>1407</v>
      </c>
      <c r="D71" s="287">
        <v>0.7</v>
      </c>
      <c r="E71" s="465">
        <v>78.010000000000005</v>
      </c>
      <c r="F71" s="483"/>
      <c r="G71" s="291"/>
      <c r="I71" s="417"/>
      <c r="J71" s="273"/>
      <c r="K71" s="278"/>
      <c r="L71" s="273"/>
      <c r="M71" s="269" t="str">
        <f t="shared" si="8"/>
        <v>PALMA 23 fibres abricot et crème, fils beige claire</v>
      </c>
      <c r="N71" s="267" t="str">
        <f t="shared" si="9"/>
        <v>PALM 23</v>
      </c>
      <c r="O71" s="273"/>
      <c r="P71" s="273"/>
      <c r="Q71" s="411"/>
      <c r="R71" s="273"/>
      <c r="S71" s="411"/>
      <c r="T71" s="273"/>
      <c r="U71" s="266" t="str">
        <f t="shared" si="19"/>
        <v>96-Vert emeraude 250ml</v>
      </c>
      <c r="V71" s="267" t="str">
        <f t="shared" si="20"/>
        <v>SILK250-0096-S</v>
      </c>
      <c r="W71" s="279"/>
      <c r="X71" s="273"/>
      <c r="Y71" s="266" t="str">
        <f t="shared" si="22"/>
        <v>Estet E205 VERT BRILLANT 1,- L</v>
      </c>
      <c r="Z71" s="267" t="str">
        <f t="shared" si="18"/>
        <v>VE205-1L</v>
      </c>
      <c r="AA71" s="279"/>
      <c r="AB71" s="280"/>
      <c r="AF71" s="397" t="s">
        <v>118</v>
      </c>
    </row>
    <row r="72" spans="1:32" x14ac:dyDescent="0.2">
      <c r="A72" s="374"/>
      <c r="B72" s="295" t="s">
        <v>1408</v>
      </c>
      <c r="C72" s="296" t="s">
        <v>1409</v>
      </c>
      <c r="D72" s="287">
        <v>0.7</v>
      </c>
      <c r="E72" s="465">
        <v>78.010000000000005</v>
      </c>
      <c r="F72" s="483"/>
      <c r="G72" s="291"/>
      <c r="I72" s="417"/>
      <c r="J72" s="273"/>
      <c r="K72" s="278"/>
      <c r="L72" s="273"/>
      <c r="M72" s="269" t="str">
        <f t="shared" si="8"/>
        <v>PALMA 35 fibres abricot claire, fils cuivre</v>
      </c>
      <c r="N72" s="267" t="str">
        <f t="shared" si="9"/>
        <v>PALM 35</v>
      </c>
      <c r="O72" s="273"/>
      <c r="P72" s="273"/>
      <c r="Q72" s="411"/>
      <c r="R72" s="273"/>
      <c r="S72" s="411"/>
      <c r="T72" s="273"/>
      <c r="U72" s="266" t="str">
        <f t="shared" si="19"/>
        <v>278-Gris Clair 250ml</v>
      </c>
      <c r="V72" s="267" t="str">
        <f t="shared" si="20"/>
        <v>SILK250-0278-S</v>
      </c>
      <c r="W72" s="279"/>
      <c r="X72" s="273"/>
      <c r="Y72" s="266" t="str">
        <f t="shared" si="22"/>
        <v>Estet E205 VERT BRILLANT 2,5 L</v>
      </c>
      <c r="Z72" s="267" t="str">
        <f t="shared" si="18"/>
        <v>VE205-2,5L</v>
      </c>
      <c r="AA72" s="279"/>
      <c r="AB72" s="280"/>
      <c r="AF72" s="397" t="s">
        <v>120</v>
      </c>
    </row>
    <row r="73" spans="1:32" x14ac:dyDescent="0.2">
      <c r="A73" s="374"/>
      <c r="B73" s="460" t="s">
        <v>80</v>
      </c>
      <c r="C73" s="296" t="s">
        <v>1410</v>
      </c>
      <c r="D73" s="287">
        <v>0.7</v>
      </c>
      <c r="E73" s="465">
        <v>78.010000000000005</v>
      </c>
      <c r="F73" s="483"/>
      <c r="G73" s="291"/>
      <c r="I73" s="417"/>
      <c r="J73" s="273"/>
      <c r="K73" s="278"/>
      <c r="L73" s="273"/>
      <c r="M73" s="269" t="str">
        <f t="shared" si="8"/>
        <v>PALMA 45 fibres  abricot et beige</v>
      </c>
      <c r="N73" s="267" t="str">
        <f t="shared" si="9"/>
        <v>PALM 45</v>
      </c>
      <c r="O73" s="273"/>
      <c r="P73" s="273"/>
      <c r="Q73" s="411"/>
      <c r="R73" s="273"/>
      <c r="S73" s="411"/>
      <c r="T73" s="273"/>
      <c r="U73" s="266" t="str">
        <f t="shared" si="19"/>
        <v>291-Arctique 250ml</v>
      </c>
      <c r="V73" s="267" t="str">
        <f t="shared" si="20"/>
        <v>SILK250-0291-S</v>
      </c>
      <c r="W73" s="279"/>
      <c r="X73" s="273"/>
      <c r="Y73" s="266" t="str">
        <f t="shared" si="22"/>
        <v>Estet E205 VERT BRILLANT 10 L</v>
      </c>
      <c r="Z73" s="267" t="str">
        <f t="shared" si="18"/>
        <v>VE205-10L</v>
      </c>
      <c r="AA73" s="279"/>
      <c r="AB73" s="280"/>
      <c r="AF73" s="397" t="s">
        <v>122</v>
      </c>
    </row>
    <row r="74" spans="1:32" x14ac:dyDescent="0.2">
      <c r="A74" s="374"/>
      <c r="B74" s="460" t="s">
        <v>927</v>
      </c>
      <c r="C74" s="296" t="s">
        <v>389</v>
      </c>
      <c r="D74" s="287">
        <v>0.7</v>
      </c>
      <c r="E74" s="465">
        <v>66.38</v>
      </c>
      <c r="F74" s="483"/>
      <c r="G74" s="291"/>
      <c r="I74" s="417"/>
      <c r="J74" s="273"/>
      <c r="K74" s="278"/>
      <c r="L74" s="273"/>
      <c r="M74" s="269" t="str">
        <f t="shared" si="8"/>
        <v>PRIMAVERA Beige, blanc, mica</v>
      </c>
      <c r="N74" s="267" t="str">
        <f t="shared" si="9"/>
        <v>PRIMA BEI</v>
      </c>
      <c r="O74" s="273"/>
      <c r="P74" s="273"/>
      <c r="Q74" s="411"/>
      <c r="R74" s="273"/>
      <c r="S74" s="411"/>
      <c r="T74" s="273"/>
      <c r="U74" s="266" t="str">
        <f t="shared" si="19"/>
        <v>NK8101-JAUNE CLAIR</v>
      </c>
      <c r="V74" s="267" t="str">
        <f t="shared" si="20"/>
        <v>NK8101</v>
      </c>
      <c r="W74" s="279"/>
      <c r="X74" s="273"/>
      <c r="Y74" s="266" t="str">
        <f t="shared" si="22"/>
        <v>Estet E206 ROUGE INDIEN 0.125 L</v>
      </c>
      <c r="Z74" s="267" t="str">
        <f t="shared" si="18"/>
        <v>VE206-0125L</v>
      </c>
      <c r="AA74" s="279"/>
      <c r="AB74" s="280"/>
      <c r="AF74" s="397" t="s">
        <v>124</v>
      </c>
    </row>
    <row r="75" spans="1:32" ht="12.75" customHeight="1" x14ac:dyDescent="0.2">
      <c r="A75" s="374"/>
      <c r="B75" s="460" t="s">
        <v>84</v>
      </c>
      <c r="C75" s="296" t="s">
        <v>997</v>
      </c>
      <c r="D75" s="287">
        <v>0.7</v>
      </c>
      <c r="E75" s="465">
        <v>87.5</v>
      </c>
      <c r="F75" s="483"/>
      <c r="G75" s="291"/>
      <c r="I75" s="417"/>
      <c r="J75" s="273"/>
      <c r="K75" s="278"/>
      <c r="L75" s="273"/>
      <c r="M75" s="269" t="str">
        <f t="shared" si="8"/>
        <v>PRIMAVERA Bleu</v>
      </c>
      <c r="N75" s="267" t="str">
        <f t="shared" si="9"/>
        <v>PRIMA BLA</v>
      </c>
      <c r="O75" s="273"/>
      <c r="P75" s="273"/>
      <c r="Q75" s="411"/>
      <c r="R75" s="273"/>
      <c r="S75" s="411"/>
      <c r="T75" s="273"/>
      <c r="U75" s="266" t="str">
        <f t="shared" si="19"/>
        <v>NK8102-ORANGE</v>
      </c>
      <c r="V75" s="267" t="str">
        <f t="shared" si="20"/>
        <v>NK8102</v>
      </c>
      <c r="W75" s="279"/>
      <c r="X75" s="273"/>
      <c r="Y75" s="266" t="str">
        <f>C402</f>
        <v>Estet E206 ROUGE INDIEN 1,- L</v>
      </c>
      <c r="Z75" s="267" t="str">
        <f t="shared" si="18"/>
        <v>VE206-1L</v>
      </c>
      <c r="AA75" s="279"/>
      <c r="AB75" s="280"/>
      <c r="AF75" s="397" t="s">
        <v>125</v>
      </c>
    </row>
    <row r="76" spans="1:32" x14ac:dyDescent="0.2">
      <c r="A76" s="374"/>
      <c r="B76" s="460" t="s">
        <v>998</v>
      </c>
      <c r="C76" s="296" t="s">
        <v>1411</v>
      </c>
      <c r="D76" s="287">
        <v>0.7</v>
      </c>
      <c r="E76" s="465">
        <v>87.5</v>
      </c>
      <c r="F76" s="483"/>
      <c r="G76" s="291"/>
      <c r="I76" s="417"/>
      <c r="J76" s="273"/>
      <c r="K76" s="278"/>
      <c r="L76" s="273"/>
      <c r="M76" s="269" t="str">
        <f t="shared" si="8"/>
        <v>REGINA 7 Blanc, fils noir + or</v>
      </c>
      <c r="N76" s="267" t="str">
        <f t="shared" si="9"/>
        <v>REGIN 7</v>
      </c>
      <c r="O76" s="273"/>
      <c r="P76" s="273"/>
      <c r="Q76" s="411"/>
      <c r="R76" s="273"/>
      <c r="S76" s="411"/>
      <c r="T76" s="273"/>
      <c r="U76" s="266" t="str">
        <f t="shared" si="19"/>
        <v>NK8103-ROUGE</v>
      </c>
      <c r="V76" s="267" t="str">
        <f t="shared" si="20"/>
        <v>NK8103</v>
      </c>
      <c r="W76" s="279"/>
      <c r="X76" s="273"/>
      <c r="Y76" s="266" t="str">
        <f>C403</f>
        <v>Estet E206 ROUGE INDIEN 2,5 L</v>
      </c>
      <c r="Z76" s="267" t="str">
        <f t="shared" si="18"/>
        <v>VE206-2,5L</v>
      </c>
      <c r="AA76" s="279"/>
      <c r="AB76" s="280"/>
      <c r="AF76" s="397" t="s">
        <v>126</v>
      </c>
    </row>
    <row r="77" spans="1:32" x14ac:dyDescent="0.2">
      <c r="A77" s="374"/>
      <c r="B77" s="460" t="s">
        <v>1000</v>
      </c>
      <c r="C77" s="296" t="s">
        <v>1001</v>
      </c>
      <c r="D77" s="287">
        <v>0.7</v>
      </c>
      <c r="E77" s="465">
        <v>87.5</v>
      </c>
      <c r="F77" s="483"/>
      <c r="G77" s="291"/>
      <c r="I77" s="417"/>
      <c r="J77" s="273"/>
      <c r="K77" s="278"/>
      <c r="L77" s="273"/>
      <c r="M77" s="269" t="str">
        <f t="shared" si="8"/>
        <v>SAHARA beige, Or, blanc, jaune</v>
      </c>
      <c r="N77" s="267" t="str">
        <f t="shared" si="9"/>
        <v>SAHAR 00</v>
      </c>
      <c r="O77" s="273"/>
      <c r="P77" s="273"/>
      <c r="Q77" s="411"/>
      <c r="R77" s="273"/>
      <c r="S77" s="411"/>
      <c r="T77" s="273"/>
      <c r="U77" s="266" t="str">
        <f t="shared" si="19"/>
        <v>NK8104-BLEU</v>
      </c>
      <c r="V77" s="267" t="str">
        <f t="shared" si="20"/>
        <v>NK8104</v>
      </c>
      <c r="W77" s="279"/>
      <c r="X77" s="273"/>
      <c r="Y77" s="266" t="str">
        <f t="shared" ref="Y77:Y88" si="23">C404</f>
        <v>Estet E206 ROUGE INDIEN 10 L</v>
      </c>
      <c r="Z77" s="267" t="str">
        <f t="shared" si="18"/>
        <v>VE206-10L</v>
      </c>
      <c r="AA77" s="279"/>
      <c r="AB77" s="280"/>
      <c r="AF77" s="397" t="s">
        <v>127</v>
      </c>
    </row>
    <row r="78" spans="1:32" x14ac:dyDescent="0.2">
      <c r="A78" s="374"/>
      <c r="B78" s="460" t="s">
        <v>87</v>
      </c>
      <c r="C78" s="296" t="s">
        <v>1002</v>
      </c>
      <c r="D78" s="287">
        <v>0.7</v>
      </c>
      <c r="E78" s="465">
        <v>87.5</v>
      </c>
      <c r="F78" s="483"/>
      <c r="G78" s="291"/>
      <c r="I78" s="417"/>
      <c r="J78" s="273"/>
      <c r="K78" s="278"/>
      <c r="L78" s="273"/>
      <c r="M78" s="269" t="str">
        <f t="shared" si="8"/>
        <v>SAHARA 01A1 beige claire, Or, blanc, jaune</v>
      </c>
      <c r="N78" s="267" t="str">
        <f t="shared" si="9"/>
        <v>SAHAR 01A1</v>
      </c>
      <c r="O78" s="273"/>
      <c r="P78" s="273"/>
      <c r="Q78" s="411"/>
      <c r="R78" s="273"/>
      <c r="S78" s="411"/>
      <c r="T78" s="273"/>
      <c r="U78" s="266" t="str">
        <f t="shared" si="19"/>
        <v>NK8105-VIOLET</v>
      </c>
      <c r="V78" s="267" t="str">
        <f t="shared" si="20"/>
        <v>NK8105</v>
      </c>
      <c r="W78" s="279"/>
      <c r="X78" s="273"/>
      <c r="Y78" s="266" t="str">
        <f t="shared" si="23"/>
        <v>Estet E207 AUBERGINE 0.125 L</v>
      </c>
      <c r="Z78" s="267" t="str">
        <f t="shared" si="18"/>
        <v>VE207-0125L</v>
      </c>
      <c r="AA78" s="279"/>
      <c r="AB78" s="280"/>
      <c r="AF78" s="397" t="s">
        <v>129</v>
      </c>
    </row>
    <row r="79" spans="1:32" x14ac:dyDescent="0.2">
      <c r="A79" s="374"/>
      <c r="B79" s="460" t="s">
        <v>1003</v>
      </c>
      <c r="C79" s="296" t="s">
        <v>1412</v>
      </c>
      <c r="D79" s="287">
        <v>0.7</v>
      </c>
      <c r="E79" s="465">
        <v>87.5</v>
      </c>
      <c r="F79" s="483"/>
      <c r="G79" s="291"/>
      <c r="I79" s="417"/>
      <c r="J79" s="273"/>
      <c r="K79" s="278"/>
      <c r="L79" s="273"/>
      <c r="M79" s="269" t="str">
        <f t="shared" si="8"/>
        <v>SAHARA 02A1 (New) Canel</v>
      </c>
      <c r="N79" s="267" t="str">
        <f t="shared" si="9"/>
        <v>SAHAR 02A1</v>
      </c>
      <c r="O79" s="273"/>
      <c r="P79" s="273"/>
      <c r="Q79" s="411"/>
      <c r="R79" s="273"/>
      <c r="S79" s="411"/>
      <c r="T79" s="273"/>
      <c r="U79" s="266" t="str">
        <f t="shared" si="19"/>
        <v>NK8106-VERT</v>
      </c>
      <c r="V79" s="267" t="str">
        <f t="shared" si="20"/>
        <v>NK8106</v>
      </c>
      <c r="W79" s="279"/>
      <c r="X79" s="273"/>
      <c r="Y79" s="266" t="str">
        <f t="shared" si="23"/>
        <v>Estet E207 AUBERGINE 1,- L</v>
      </c>
      <c r="Z79" s="267" t="str">
        <f t="shared" si="18"/>
        <v>VE207-1L</v>
      </c>
      <c r="AA79" s="279"/>
      <c r="AB79" s="280"/>
      <c r="AF79" s="397" t="s">
        <v>131</v>
      </c>
    </row>
    <row r="80" spans="1:32" x14ac:dyDescent="0.2">
      <c r="A80" s="374"/>
      <c r="B80" s="460" t="s">
        <v>90</v>
      </c>
      <c r="C80" s="296" t="s">
        <v>1005</v>
      </c>
      <c r="D80" s="287">
        <v>0.7</v>
      </c>
      <c r="E80" s="465">
        <v>87.5</v>
      </c>
      <c r="F80" s="483"/>
      <c r="G80" s="405"/>
      <c r="I80" s="417"/>
      <c r="J80" s="273"/>
      <c r="K80" s="278"/>
      <c r="L80" s="273"/>
      <c r="M80" s="269" t="str">
        <f t="shared" si="8"/>
        <v>SILVANA 1 Anthracite, argent, perlmut</v>
      </c>
      <c r="N80" s="267" t="str">
        <f t="shared" si="9"/>
        <v>SILVA 1</v>
      </c>
      <c r="O80" s="273"/>
      <c r="P80" s="273"/>
      <c r="Q80" s="411"/>
      <c r="R80" s="273"/>
      <c r="S80" s="411"/>
      <c r="T80" s="273"/>
      <c r="U80" s="266" t="str">
        <f t="shared" si="19"/>
        <v>NK8107-BRUN</v>
      </c>
      <c r="V80" s="267" t="str">
        <f t="shared" si="20"/>
        <v>NK8107</v>
      </c>
      <c r="W80" s="279"/>
      <c r="X80" s="273"/>
      <c r="Y80" s="266" t="str">
        <f t="shared" si="23"/>
        <v>Estet E207 AUBERGINE 2,5 L</v>
      </c>
      <c r="Z80" s="267" t="str">
        <f t="shared" si="18"/>
        <v>VE207-2,5L</v>
      </c>
      <c r="AA80" s="279"/>
      <c r="AB80" s="280"/>
      <c r="AF80" s="397" t="s">
        <v>132</v>
      </c>
    </row>
    <row r="81" spans="1:32" x14ac:dyDescent="0.2">
      <c r="A81" s="374"/>
      <c r="B81" s="460" t="s">
        <v>1413</v>
      </c>
      <c r="C81" s="296" t="s">
        <v>1414</v>
      </c>
      <c r="D81" s="287">
        <v>0.7</v>
      </c>
      <c r="E81" s="465">
        <v>87.5</v>
      </c>
      <c r="F81" s="483"/>
      <c r="G81" s="405"/>
      <c r="I81" s="417"/>
      <c r="J81" s="273"/>
      <c r="K81" s="278"/>
      <c r="L81" s="273"/>
      <c r="M81" s="269" t="str">
        <f t="shared" si="8"/>
        <v>SILVANA 2 Argent, perlmut, gris</v>
      </c>
      <c r="N81" s="267" t="str">
        <f t="shared" si="9"/>
        <v>SILVA 2</v>
      </c>
      <c r="O81" s="273"/>
      <c r="P81" s="273"/>
      <c r="Q81" s="411"/>
      <c r="R81" s="273"/>
      <c r="S81" s="411"/>
      <c r="T81" s="273"/>
      <c r="U81" s="266" t="str">
        <f t="shared" si="19"/>
        <v>NK8108-NOIR JAIE</v>
      </c>
      <c r="V81" s="267" t="str">
        <f t="shared" si="20"/>
        <v>NK8108</v>
      </c>
      <c r="W81" s="279"/>
      <c r="X81" s="273"/>
      <c r="Y81" s="266" t="str">
        <f t="shared" si="23"/>
        <v>Estet E207 AUBERGINE 10 L</v>
      </c>
      <c r="Z81" s="267" t="str">
        <f t="shared" si="18"/>
        <v>VE207-10L</v>
      </c>
      <c r="AA81" s="279"/>
      <c r="AB81" s="280"/>
      <c r="AF81" s="397" t="s">
        <v>133</v>
      </c>
    </row>
    <row r="82" spans="1:32" x14ac:dyDescent="0.2">
      <c r="A82" s="374"/>
      <c r="B82" s="460" t="s">
        <v>1415</v>
      </c>
      <c r="C82" s="296" t="s">
        <v>1416</v>
      </c>
      <c r="D82" s="287">
        <v>0.7</v>
      </c>
      <c r="E82" s="465">
        <v>87.5</v>
      </c>
      <c r="F82" s="483"/>
      <c r="G82" s="405"/>
      <c r="I82" s="417"/>
      <c r="J82" s="273"/>
      <c r="K82" s="278"/>
      <c r="L82" s="273"/>
      <c r="M82" s="269" t="str">
        <f t="shared" si="8"/>
        <v>SILVANA 3 (New) Bordeaux clair</v>
      </c>
      <c r="N82" s="267" t="str">
        <f t="shared" si="9"/>
        <v>SILVA 3</v>
      </c>
      <c r="O82" s="273"/>
      <c r="P82" s="273"/>
      <c r="Q82" s="411"/>
      <c r="R82" s="273"/>
      <c r="S82" s="411"/>
      <c r="T82" s="273"/>
      <c r="U82" s="266" t="str">
        <f t="shared" si="19"/>
        <v>NK8109-ROUGE VIN</v>
      </c>
      <c r="V82" s="267" t="str">
        <f t="shared" si="20"/>
        <v>NK8109</v>
      </c>
      <c r="W82" s="279"/>
      <c r="X82" s="273"/>
      <c r="Y82" s="266" t="str">
        <f t="shared" si="23"/>
        <v>Inverno I400 NOIR DE NUIT 0.125 L</v>
      </c>
      <c r="Z82" s="267" t="str">
        <f t="shared" si="18"/>
        <v>VI400-0125L</v>
      </c>
      <c r="AA82" s="279"/>
      <c r="AB82" s="280"/>
      <c r="AF82" s="397" t="s">
        <v>134</v>
      </c>
    </row>
    <row r="83" spans="1:32" ht="12.75" customHeight="1" x14ac:dyDescent="0.2">
      <c r="A83" s="374"/>
      <c r="B83" s="460" t="s">
        <v>1020</v>
      </c>
      <c r="C83" s="466" t="s">
        <v>1417</v>
      </c>
      <c r="D83" s="287">
        <v>0.7</v>
      </c>
      <c r="E83" s="465">
        <v>69.95</v>
      </c>
      <c r="F83" s="483"/>
      <c r="G83" s="405"/>
      <c r="I83" s="417"/>
      <c r="J83" s="273"/>
      <c r="K83" s="278"/>
      <c r="L83" s="273"/>
      <c r="M83" s="269" t="str">
        <f t="shared" ref="M83:M84" si="24">C132</f>
        <v>SILVANA 30 Blanc, rouge</v>
      </c>
      <c r="N83" s="267" t="str">
        <f t="shared" ref="N83:N84" si="25">B132</f>
        <v>SILVA 30</v>
      </c>
      <c r="O83" s="273"/>
      <c r="P83" s="273"/>
      <c r="Q83" s="411"/>
      <c r="R83" s="273"/>
      <c r="S83" s="411"/>
      <c r="T83" s="273"/>
      <c r="U83" s="266" t="str">
        <f t="shared" si="19"/>
        <v>NK8110-BLEU MARINE</v>
      </c>
      <c r="V83" s="267" t="str">
        <f t="shared" si="20"/>
        <v>NK8110</v>
      </c>
      <c r="W83" s="279"/>
      <c r="X83" s="273"/>
      <c r="Y83" s="266" t="str">
        <f t="shared" si="23"/>
        <v>Inverno I400 NOIR DE NUIT 1,- L</v>
      </c>
      <c r="Z83" s="267" t="str">
        <f t="shared" ref="Z83:Z146" si="26">B410</f>
        <v>VI400-1L</v>
      </c>
      <c r="AA83" s="279"/>
      <c r="AB83" s="280"/>
      <c r="AF83" s="397" t="s">
        <v>135</v>
      </c>
    </row>
    <row r="84" spans="1:32" x14ac:dyDescent="0.2">
      <c r="A84" s="374"/>
      <c r="B84" s="460" t="s">
        <v>1022</v>
      </c>
      <c r="C84" s="466" t="s">
        <v>1023</v>
      </c>
      <c r="D84" s="287">
        <v>0.7</v>
      </c>
      <c r="E84" s="465">
        <v>72.25</v>
      </c>
      <c r="F84" s="483"/>
      <c r="G84" s="405"/>
      <c r="I84" s="417"/>
      <c r="J84" s="273"/>
      <c r="K84" s="278"/>
      <c r="L84" s="273"/>
      <c r="M84" s="269" t="str">
        <f t="shared" si="24"/>
        <v>SILVANA 31 Rose</v>
      </c>
      <c r="N84" s="267" t="str">
        <f t="shared" si="25"/>
        <v>SILVA 31</v>
      </c>
      <c r="O84" s="273"/>
      <c r="P84" s="273"/>
      <c r="Q84" s="411"/>
      <c r="R84" s="273"/>
      <c r="S84" s="411"/>
      <c r="T84" s="273"/>
      <c r="U84" s="266" t="str">
        <f t="shared" ref="U84:U105" si="27">C252</f>
        <v>NK8111-BRUN CLAIR</v>
      </c>
      <c r="V84" s="267" t="str">
        <f t="shared" ref="V84:V105" si="28">B252</f>
        <v>NK8111</v>
      </c>
      <c r="W84" s="279"/>
      <c r="X84" s="273"/>
      <c r="Y84" s="266" t="str">
        <f t="shared" si="23"/>
        <v>Inverno I400 NOIR DE NUIT 2,5 L</v>
      </c>
      <c r="Z84" s="267" t="str">
        <f t="shared" si="26"/>
        <v>VI400-2,5L</v>
      </c>
      <c r="AA84" s="279"/>
      <c r="AB84" s="280"/>
      <c r="AF84" s="397" t="s">
        <v>136</v>
      </c>
    </row>
    <row r="85" spans="1:32" x14ac:dyDescent="0.2">
      <c r="A85" s="374"/>
      <c r="B85" s="460" t="s">
        <v>1024</v>
      </c>
      <c r="C85" s="466" t="s">
        <v>1025</v>
      </c>
      <c r="D85" s="287">
        <v>0.7</v>
      </c>
      <c r="E85" s="465">
        <v>72.25</v>
      </c>
      <c r="F85" s="483"/>
      <c r="G85" s="405"/>
      <c r="I85" s="417"/>
      <c r="J85" s="273"/>
      <c r="K85" s="278"/>
      <c r="L85" s="273"/>
      <c r="M85" s="411"/>
      <c r="N85" s="411"/>
      <c r="O85" s="273"/>
      <c r="P85" s="273"/>
      <c r="Q85" s="411"/>
      <c r="R85" s="273"/>
      <c r="S85" s="411"/>
      <c r="T85" s="273"/>
      <c r="U85" s="266" t="str">
        <f t="shared" si="27"/>
        <v>NK8112-VERT FONCÉ</v>
      </c>
      <c r="V85" s="267" t="str">
        <f t="shared" si="28"/>
        <v>NK8112</v>
      </c>
      <c r="W85" s="279"/>
      <c r="X85" s="273"/>
      <c r="Y85" s="266" t="str">
        <f t="shared" si="23"/>
        <v>Inverno I400 NOIR DE NUIT 10 L</v>
      </c>
      <c r="Z85" s="267" t="str">
        <f t="shared" si="26"/>
        <v>VI400-10L</v>
      </c>
      <c r="AA85" s="279"/>
      <c r="AB85" s="280"/>
      <c r="AF85" s="397" t="s">
        <v>137</v>
      </c>
    </row>
    <row r="86" spans="1:32" x14ac:dyDescent="0.2">
      <c r="A86" s="374"/>
      <c r="B86" s="460" t="s">
        <v>1026</v>
      </c>
      <c r="C86" s="466" t="s">
        <v>1027</v>
      </c>
      <c r="D86" s="287">
        <v>0.7</v>
      </c>
      <c r="E86" s="465">
        <v>72.25</v>
      </c>
      <c r="F86" s="483"/>
      <c r="G86" s="405"/>
      <c r="I86" s="417"/>
      <c r="J86" s="273"/>
      <c r="K86" s="278"/>
      <c r="L86" s="273"/>
      <c r="M86" s="411"/>
      <c r="N86" s="411"/>
      <c r="O86" s="273"/>
      <c r="P86" s="273"/>
      <c r="Q86" s="411"/>
      <c r="R86" s="273"/>
      <c r="S86" s="411"/>
      <c r="T86" s="273"/>
      <c r="U86" s="266" t="str">
        <f t="shared" si="27"/>
        <v>NK8113-BLEU TURQUOISE</v>
      </c>
      <c r="V86" s="267" t="str">
        <f t="shared" si="28"/>
        <v>NK8113</v>
      </c>
      <c r="W86" s="279"/>
      <c r="X86" s="273"/>
      <c r="Y86" s="266" t="str">
        <f t="shared" si="23"/>
        <v>Inverno I401 GRIS ROUGE 0.125 L</v>
      </c>
      <c r="Z86" s="267" t="str">
        <f t="shared" si="26"/>
        <v>VI401-0125L</v>
      </c>
      <c r="AA86" s="279"/>
      <c r="AB86" s="280"/>
      <c r="AF86" s="397" t="s">
        <v>138</v>
      </c>
    </row>
    <row r="87" spans="1:32" x14ac:dyDescent="0.2">
      <c r="A87" s="374"/>
      <c r="B87" s="460" t="s">
        <v>1418</v>
      </c>
      <c r="C87" s="296" t="s">
        <v>1419</v>
      </c>
      <c r="D87" s="287">
        <v>0.7</v>
      </c>
      <c r="E87" s="465">
        <v>71.06</v>
      </c>
      <c r="F87" s="483"/>
      <c r="G87" s="405"/>
      <c r="I87" s="417"/>
      <c r="J87" s="273"/>
      <c r="K87" s="278"/>
      <c r="L87" s="273"/>
      <c r="M87" s="411"/>
      <c r="N87" s="411"/>
      <c r="O87" s="273"/>
      <c r="P87" s="273"/>
      <c r="Q87" s="411"/>
      <c r="R87" s="273"/>
      <c r="S87" s="411"/>
      <c r="T87" s="273"/>
      <c r="U87" s="266" t="str">
        <f t="shared" si="27"/>
        <v>NK8114-ROSE FONCE</v>
      </c>
      <c r="V87" s="267" t="str">
        <f t="shared" si="28"/>
        <v>NK8114</v>
      </c>
      <c r="W87" s="279"/>
      <c r="X87" s="273"/>
      <c r="Y87" s="266" t="str">
        <f t="shared" si="23"/>
        <v>Inverno I401 GRIS ROUGE 1,- L</v>
      </c>
      <c r="Z87" s="267" t="str">
        <f t="shared" si="26"/>
        <v>VI401-1L</v>
      </c>
      <c r="AA87" s="279"/>
      <c r="AB87" s="280"/>
      <c r="AF87" s="397" t="s">
        <v>139</v>
      </c>
    </row>
    <row r="88" spans="1:32" x14ac:dyDescent="0.2">
      <c r="A88" s="374"/>
      <c r="B88" s="460" t="s">
        <v>1420</v>
      </c>
      <c r="C88" s="296" t="s">
        <v>1421</v>
      </c>
      <c r="D88" s="287">
        <v>0.7</v>
      </c>
      <c r="E88" s="465">
        <v>87.5</v>
      </c>
      <c r="F88" s="483"/>
      <c r="G88" s="418"/>
      <c r="I88" s="417"/>
      <c r="J88" s="273"/>
      <c r="K88" s="278"/>
      <c r="L88" s="273"/>
      <c r="M88" s="411"/>
      <c r="N88" s="411"/>
      <c r="O88" s="273"/>
      <c r="P88" s="273"/>
      <c r="Q88" s="411"/>
      <c r="R88" s="273"/>
      <c r="S88" s="411"/>
      <c r="T88" s="273"/>
      <c r="U88" s="266" t="str">
        <f t="shared" si="27"/>
        <v>NK8115-JAUNE OR</v>
      </c>
      <c r="V88" s="267" t="str">
        <f t="shared" si="28"/>
        <v>NK8115</v>
      </c>
      <c r="W88" s="279"/>
      <c r="X88" s="273"/>
      <c r="Y88" s="266" t="str">
        <f t="shared" si="23"/>
        <v>Inverno I401 GRIS ROUGE 2,5 L</v>
      </c>
      <c r="Z88" s="267" t="str">
        <f t="shared" si="26"/>
        <v>VI401-2,5L</v>
      </c>
      <c r="AA88" s="279"/>
      <c r="AB88" s="280"/>
      <c r="AF88" s="397" t="s">
        <v>140</v>
      </c>
    </row>
    <row r="89" spans="1:32" x14ac:dyDescent="0.2">
      <c r="A89" s="374"/>
      <c r="B89" s="460" t="s">
        <v>1422</v>
      </c>
      <c r="C89" s="296" t="s">
        <v>1423</v>
      </c>
      <c r="D89" s="287">
        <v>0.7</v>
      </c>
      <c r="E89" s="465">
        <v>87.5</v>
      </c>
      <c r="F89" s="483"/>
      <c r="G89" s="418"/>
      <c r="I89" s="417"/>
      <c r="J89" s="273"/>
      <c r="K89" s="278"/>
      <c r="L89" s="273"/>
      <c r="M89" s="411"/>
      <c r="N89" s="411"/>
      <c r="O89" s="273"/>
      <c r="P89" s="273"/>
      <c r="Q89" s="411"/>
      <c r="R89" s="273"/>
      <c r="S89" s="411"/>
      <c r="T89" s="273"/>
      <c r="U89" s="266" t="str">
        <f t="shared" si="27"/>
        <v>NK8116-ROSE ANTIQUE</v>
      </c>
      <c r="V89" s="267" t="str">
        <f t="shared" si="28"/>
        <v>NK8116</v>
      </c>
      <c r="W89" s="279"/>
      <c r="X89" s="273"/>
      <c r="Y89" s="266" t="str">
        <f>C416</f>
        <v>Inverno I401 GRIS ROUGE 10 L</v>
      </c>
      <c r="Z89" s="267" t="str">
        <f t="shared" si="26"/>
        <v>VI401-10L</v>
      </c>
      <c r="AA89" s="279"/>
      <c r="AB89" s="280"/>
      <c r="AF89" s="397" t="s">
        <v>141</v>
      </c>
    </row>
    <row r="90" spans="1:32" x14ac:dyDescent="0.2">
      <c r="A90" s="374"/>
      <c r="B90" s="460" t="s">
        <v>1424</v>
      </c>
      <c r="C90" s="296" t="s">
        <v>1425</v>
      </c>
      <c r="D90" s="287">
        <v>0.7</v>
      </c>
      <c r="E90" s="465">
        <v>87.5</v>
      </c>
      <c r="F90" s="483"/>
      <c r="G90" s="405"/>
      <c r="I90" s="417"/>
      <c r="J90" s="273"/>
      <c r="K90" s="278"/>
      <c r="L90" s="273"/>
      <c r="M90" s="411"/>
      <c r="N90" s="411"/>
      <c r="O90" s="273"/>
      <c r="P90" s="273"/>
      <c r="Q90" s="411"/>
      <c r="R90" s="273"/>
      <c r="S90" s="411"/>
      <c r="T90" s="273"/>
      <c r="U90" s="266" t="str">
        <f t="shared" si="27"/>
        <v>NK8117-ROUGE BORDEAUX</v>
      </c>
      <c r="V90" s="267" t="str">
        <f t="shared" si="28"/>
        <v>NK8117</v>
      </c>
      <c r="W90" s="279"/>
      <c r="X90" s="273"/>
      <c r="Y90" s="266" t="str">
        <f>C417</f>
        <v>Inverno I402 LAVANDE FONCEE 0.125 L</v>
      </c>
      <c r="Z90" s="267" t="str">
        <f t="shared" si="26"/>
        <v>VI402-0125L</v>
      </c>
      <c r="AA90" s="279"/>
      <c r="AB90" s="280"/>
      <c r="AF90" s="397" t="s">
        <v>142</v>
      </c>
    </row>
    <row r="91" spans="1:32" x14ac:dyDescent="0.2">
      <c r="A91" s="374"/>
      <c r="B91" s="460" t="s">
        <v>1426</v>
      </c>
      <c r="C91" s="296" t="s">
        <v>1427</v>
      </c>
      <c r="D91" s="287">
        <v>0.7</v>
      </c>
      <c r="E91" s="465">
        <v>87.5</v>
      </c>
      <c r="F91" s="483"/>
      <c r="G91" s="405"/>
      <c r="I91" s="417"/>
      <c r="J91" s="273"/>
      <c r="K91" s="278"/>
      <c r="L91" s="273"/>
      <c r="M91" s="411"/>
      <c r="N91" s="411"/>
      <c r="O91" s="273"/>
      <c r="P91" s="273"/>
      <c r="Q91" s="411"/>
      <c r="R91" s="273"/>
      <c r="S91" s="411"/>
      <c r="T91" s="273"/>
      <c r="U91" s="266" t="str">
        <f t="shared" si="27"/>
        <v>NK8118-SYRINGUA-FLIEDER</v>
      </c>
      <c r="V91" s="267" t="str">
        <f t="shared" si="28"/>
        <v>NK8118</v>
      </c>
      <c r="W91" s="279"/>
      <c r="X91" s="273"/>
      <c r="Y91" s="266" t="str">
        <f t="shared" ref="Y91:Y103" si="29">C418</f>
        <v>Inverno I402 LAVANDE FONCEE 1,- L</v>
      </c>
      <c r="Z91" s="267" t="str">
        <f t="shared" si="26"/>
        <v>VI402-1L</v>
      </c>
      <c r="AA91" s="279"/>
      <c r="AB91" s="280"/>
      <c r="AF91" s="397" t="s">
        <v>143</v>
      </c>
    </row>
    <row r="92" spans="1:32" x14ac:dyDescent="0.2">
      <c r="A92" s="374"/>
      <c r="B92" s="460" t="s">
        <v>1428</v>
      </c>
      <c r="C92" s="296" t="s">
        <v>1429</v>
      </c>
      <c r="D92" s="287">
        <v>0.7</v>
      </c>
      <c r="E92" s="465">
        <v>87.5</v>
      </c>
      <c r="F92" s="483"/>
      <c r="G92" s="405"/>
      <c r="I92" s="417"/>
      <c r="J92" s="273"/>
      <c r="K92" s="278"/>
      <c r="L92" s="273"/>
      <c r="M92" s="411"/>
      <c r="N92" s="411"/>
      <c r="O92" s="273"/>
      <c r="P92" s="273"/>
      <c r="Q92" s="411"/>
      <c r="R92" s="273"/>
      <c r="S92" s="411"/>
      <c r="T92" s="273"/>
      <c r="U92" s="266" t="str">
        <f t="shared" si="27"/>
        <v>NK8119-BLEU PIGEON</v>
      </c>
      <c r="V92" s="267" t="str">
        <f t="shared" si="28"/>
        <v>NK8119</v>
      </c>
      <c r="W92" s="279"/>
      <c r="X92" s="273"/>
      <c r="Y92" s="266" t="str">
        <f t="shared" si="29"/>
        <v>Inverno I402 LAVANDE FONCEE 2,5 L</v>
      </c>
      <c r="Z92" s="267" t="str">
        <f t="shared" si="26"/>
        <v>VI402-2,5L</v>
      </c>
      <c r="AA92" s="279"/>
      <c r="AB92" s="280"/>
      <c r="AF92" s="397" t="s">
        <v>144</v>
      </c>
    </row>
    <row r="93" spans="1:32" x14ac:dyDescent="0.2">
      <c r="A93" s="374"/>
      <c r="B93" s="460" t="s">
        <v>1430</v>
      </c>
      <c r="C93" s="296" t="s">
        <v>1431</v>
      </c>
      <c r="D93" s="287">
        <v>0.7</v>
      </c>
      <c r="E93" s="465">
        <v>87.5</v>
      </c>
      <c r="F93" s="483"/>
      <c r="G93" s="405"/>
      <c r="I93" s="417"/>
      <c r="J93" s="273"/>
      <c r="K93" s="278"/>
      <c r="L93" s="273"/>
      <c r="M93" s="411"/>
      <c r="N93" s="411"/>
      <c r="O93" s="273"/>
      <c r="P93" s="273"/>
      <c r="Q93" s="411"/>
      <c r="R93" s="273"/>
      <c r="S93" s="411"/>
      <c r="T93" s="273"/>
      <c r="U93" s="266" t="str">
        <f t="shared" si="27"/>
        <v>NK8120-VERT OLIVE CLAIRE</v>
      </c>
      <c r="V93" s="267" t="str">
        <f t="shared" si="28"/>
        <v>NK8120</v>
      </c>
      <c r="W93" s="279"/>
      <c r="X93" s="273"/>
      <c r="Y93" s="266" t="str">
        <f t="shared" si="29"/>
        <v>Inverno I402 LAVANDE FONCEE 10 L</v>
      </c>
      <c r="Z93" s="267" t="str">
        <f t="shared" si="26"/>
        <v>VI402-10L</v>
      </c>
      <c r="AA93" s="279"/>
      <c r="AB93" s="280"/>
      <c r="AF93" s="397" t="s">
        <v>145</v>
      </c>
    </row>
    <row r="94" spans="1:32" x14ac:dyDescent="0.2">
      <c r="A94" s="374"/>
      <c r="B94" s="460" t="s">
        <v>1432</v>
      </c>
      <c r="C94" s="296" t="s">
        <v>1433</v>
      </c>
      <c r="D94" s="287">
        <v>0.7</v>
      </c>
      <c r="E94" s="465">
        <v>87.5</v>
      </c>
      <c r="F94" s="483"/>
      <c r="G94" s="405"/>
      <c r="I94" s="417"/>
      <c r="J94" s="273"/>
      <c r="K94" s="278"/>
      <c r="L94" s="273"/>
      <c r="M94" s="411"/>
      <c r="N94" s="411"/>
      <c r="O94" s="273"/>
      <c r="P94" s="273"/>
      <c r="Q94" s="411"/>
      <c r="R94" s="273"/>
      <c r="S94" s="411"/>
      <c r="T94" s="273"/>
      <c r="U94" s="266" t="str">
        <f t="shared" si="27"/>
        <v>NK8121-JAUNE CITRON CLAIRE</v>
      </c>
      <c r="V94" s="267" t="str">
        <f t="shared" si="28"/>
        <v>NK8121</v>
      </c>
      <c r="W94" s="279"/>
      <c r="X94" s="273"/>
      <c r="Y94" s="266" t="str">
        <f t="shared" si="29"/>
        <v>Inverno I403 GRIS CREPUSCULE 0.125 L</v>
      </c>
      <c r="Z94" s="267" t="str">
        <f t="shared" si="26"/>
        <v>VI403-0125L</v>
      </c>
      <c r="AA94" s="279"/>
      <c r="AB94" s="280"/>
      <c r="AF94" s="397" t="s">
        <v>146</v>
      </c>
    </row>
    <row r="95" spans="1:32" x14ac:dyDescent="0.2">
      <c r="A95" s="374"/>
      <c r="B95" s="460" t="s">
        <v>1006</v>
      </c>
      <c r="C95" s="296" t="s">
        <v>1434</v>
      </c>
      <c r="D95" s="287">
        <v>0.7</v>
      </c>
      <c r="E95" s="465">
        <v>74.14</v>
      </c>
      <c r="F95" s="483"/>
      <c r="G95" s="405"/>
      <c r="I95" s="417"/>
      <c r="J95" s="273"/>
      <c r="K95" s="278"/>
      <c r="L95" s="273"/>
      <c r="M95" s="411"/>
      <c r="N95" s="411"/>
      <c r="O95" s="273"/>
      <c r="P95" s="273"/>
      <c r="Q95" s="411"/>
      <c r="R95" s="273"/>
      <c r="S95" s="411"/>
      <c r="T95" s="273"/>
      <c r="U95" s="266" t="str">
        <f t="shared" si="27"/>
        <v>NK8122-JAUNE SOLEIL</v>
      </c>
      <c r="V95" s="267" t="str">
        <f t="shared" si="28"/>
        <v>NK8122</v>
      </c>
      <c r="W95" s="279"/>
      <c r="X95" s="273"/>
      <c r="Y95" s="266" t="str">
        <f t="shared" si="29"/>
        <v>Inverno I403 GRIS CREPUSCULE 1,- L</v>
      </c>
      <c r="Z95" s="267" t="str">
        <f t="shared" si="26"/>
        <v>VI403-1L</v>
      </c>
      <c r="AA95" s="279"/>
      <c r="AB95" s="280"/>
      <c r="AF95" s="397" t="s">
        <v>148</v>
      </c>
    </row>
    <row r="96" spans="1:32" x14ac:dyDescent="0.2">
      <c r="A96" s="374"/>
      <c r="B96" s="460" t="s">
        <v>1324</v>
      </c>
      <c r="C96" s="296" t="s">
        <v>1435</v>
      </c>
      <c r="D96" s="287">
        <v>0.7</v>
      </c>
      <c r="E96" s="465">
        <v>70.760000000000005</v>
      </c>
      <c r="F96" s="483"/>
      <c r="G96" s="405"/>
      <c r="I96" s="417"/>
      <c r="J96" s="273"/>
      <c r="K96" s="278"/>
      <c r="L96" s="273"/>
      <c r="M96" s="411"/>
      <c r="N96" s="411"/>
      <c r="O96" s="273"/>
      <c r="P96" s="273"/>
      <c r="Q96" s="411"/>
      <c r="R96" s="273"/>
      <c r="S96" s="411"/>
      <c r="T96" s="273"/>
      <c r="U96" s="266" t="str">
        <f t="shared" si="27"/>
        <v>NK8123-ROUGE ROSE</v>
      </c>
      <c r="V96" s="267" t="str">
        <f t="shared" si="28"/>
        <v>NK8123</v>
      </c>
      <c r="W96" s="279"/>
      <c r="X96" s="273"/>
      <c r="Y96" s="266" t="str">
        <f t="shared" si="29"/>
        <v>Inverno I403 GRIS CREPUSCULE 2,5 L</v>
      </c>
      <c r="Z96" s="267" t="str">
        <f t="shared" si="26"/>
        <v>VI403-2,5L</v>
      </c>
      <c r="AA96" s="279"/>
      <c r="AB96" s="280"/>
      <c r="AF96" s="397" t="s">
        <v>149</v>
      </c>
    </row>
    <row r="97" spans="1:34" x14ac:dyDescent="0.2">
      <c r="A97" s="374"/>
      <c r="B97" s="460" t="s">
        <v>96</v>
      </c>
      <c r="C97" s="296" t="s">
        <v>1007</v>
      </c>
      <c r="D97" s="287">
        <v>0.7</v>
      </c>
      <c r="E97" s="465">
        <v>70.760000000000005</v>
      </c>
      <c r="F97" s="483"/>
      <c r="G97" s="405"/>
      <c r="I97" s="417"/>
      <c r="J97" s="273"/>
      <c r="K97" s="278"/>
      <c r="L97" s="273"/>
      <c r="M97" s="411"/>
      <c r="N97" s="411"/>
      <c r="O97" s="273"/>
      <c r="P97" s="273"/>
      <c r="Q97" s="411"/>
      <c r="R97" s="273"/>
      <c r="S97" s="411"/>
      <c r="T97" s="273"/>
      <c r="U97" s="266" t="str">
        <f t="shared" si="27"/>
        <v>NK8124-ROSE BRILLANT</v>
      </c>
      <c r="V97" s="267" t="str">
        <f t="shared" si="28"/>
        <v>NK8124</v>
      </c>
      <c r="W97" s="279"/>
      <c r="X97" s="273"/>
      <c r="Y97" s="266" t="str">
        <f t="shared" si="29"/>
        <v>Inverno I403 GRIS CREPUSCULE 10 L</v>
      </c>
      <c r="Z97" s="267" t="str">
        <f t="shared" si="26"/>
        <v>VI403-10L</v>
      </c>
      <c r="AA97" s="279"/>
      <c r="AB97" s="280"/>
      <c r="AF97" s="397" t="s">
        <v>150</v>
      </c>
    </row>
    <row r="98" spans="1:34" x14ac:dyDescent="0.2">
      <c r="A98" s="374"/>
      <c r="B98" s="460" t="s">
        <v>1008</v>
      </c>
      <c r="C98" s="296" t="s">
        <v>1009</v>
      </c>
      <c r="D98" s="287">
        <v>0.7</v>
      </c>
      <c r="E98" s="465">
        <v>70.760000000000005</v>
      </c>
      <c r="F98" s="483"/>
      <c r="G98" s="405"/>
      <c r="I98" s="417"/>
      <c r="J98" s="273"/>
      <c r="K98" s="278"/>
      <c r="L98" s="273"/>
      <c r="M98" s="411"/>
      <c r="N98" s="411"/>
      <c r="O98" s="273"/>
      <c r="P98" s="273"/>
      <c r="Q98" s="411"/>
      <c r="R98" s="273"/>
      <c r="S98" s="411"/>
      <c r="T98" s="273"/>
      <c r="U98" s="266" t="str">
        <f t="shared" si="27"/>
        <v>NK8125-BLEU AZUR CLAIRE</v>
      </c>
      <c r="V98" s="267" t="str">
        <f t="shared" si="28"/>
        <v>NK8125</v>
      </c>
      <c r="W98" s="279"/>
      <c r="X98" s="273"/>
      <c r="Y98" s="266" t="str">
        <f t="shared" si="29"/>
        <v>Inverno I404 LAVANDE CLAIRE 0.125 L</v>
      </c>
      <c r="Z98" s="267" t="str">
        <f t="shared" si="26"/>
        <v>VI404-0125L</v>
      </c>
      <c r="AA98" s="279"/>
      <c r="AB98" s="280"/>
      <c r="AF98" s="397" t="s">
        <v>151</v>
      </c>
    </row>
    <row r="99" spans="1:34" x14ac:dyDescent="0.2">
      <c r="A99" s="374"/>
      <c r="B99" s="460" t="s">
        <v>99</v>
      </c>
      <c r="C99" s="296" t="s">
        <v>1010</v>
      </c>
      <c r="D99" s="287">
        <v>0.7</v>
      </c>
      <c r="E99" s="465">
        <v>70.760000000000005</v>
      </c>
      <c r="F99" s="483"/>
      <c r="G99" s="405"/>
      <c r="I99" s="417"/>
      <c r="J99" s="273"/>
      <c r="K99" s="278"/>
      <c r="L99" s="273"/>
      <c r="M99" s="411"/>
      <c r="N99" s="411"/>
      <c r="O99" s="273"/>
      <c r="P99" s="273"/>
      <c r="Q99" s="411"/>
      <c r="R99" s="273"/>
      <c r="S99" s="411"/>
      <c r="T99" s="273"/>
      <c r="U99" s="266" t="str">
        <f t="shared" si="27"/>
        <v>NK8126-VERT FOUGÈRE</v>
      </c>
      <c r="V99" s="267" t="str">
        <f t="shared" si="28"/>
        <v>NK8126</v>
      </c>
      <c r="W99" s="279"/>
      <c r="X99" s="273"/>
      <c r="Y99" s="266" t="str">
        <f t="shared" si="29"/>
        <v>Inverno I404 LAVANDE CLAIRE 1,- L</v>
      </c>
      <c r="Z99" s="267" t="str">
        <f t="shared" si="26"/>
        <v>VI404-1L</v>
      </c>
      <c r="AA99" s="279"/>
      <c r="AB99" s="280"/>
      <c r="AF99" s="397" t="s">
        <v>152</v>
      </c>
    </row>
    <row r="100" spans="1:34" ht="12.75" customHeight="1" x14ac:dyDescent="0.2">
      <c r="A100" s="374"/>
      <c r="B100" s="460" t="s">
        <v>101</v>
      </c>
      <c r="C100" s="296" t="s">
        <v>1011</v>
      </c>
      <c r="D100" s="287">
        <v>0.7</v>
      </c>
      <c r="E100" s="465">
        <v>70.760000000000005</v>
      </c>
      <c r="F100" s="483"/>
      <c r="G100" s="405"/>
      <c r="I100" s="417"/>
      <c r="J100" s="273"/>
      <c r="K100" s="278"/>
      <c r="L100" s="273"/>
      <c r="M100" s="411"/>
      <c r="N100" s="411"/>
      <c r="O100" s="273"/>
      <c r="P100" s="273"/>
      <c r="Q100" s="411"/>
      <c r="R100" s="273"/>
      <c r="S100" s="411"/>
      <c r="T100" s="273"/>
      <c r="U100" s="266" t="str">
        <f t="shared" si="27"/>
        <v>NK8127-VERT MENTHE</v>
      </c>
      <c r="V100" s="267" t="str">
        <f t="shared" si="28"/>
        <v>NK8127</v>
      </c>
      <c r="W100" s="279"/>
      <c r="X100" s="273"/>
      <c r="Y100" s="266" t="str">
        <f t="shared" si="29"/>
        <v>Inverno I404 LAVANDE CLAIRE 2,5 L</v>
      </c>
      <c r="Z100" s="267" t="str">
        <f t="shared" si="26"/>
        <v>VI404-2,5L</v>
      </c>
      <c r="AA100" s="279"/>
      <c r="AB100" s="280"/>
      <c r="AF100" s="397" t="s">
        <v>153</v>
      </c>
    </row>
    <row r="101" spans="1:34" x14ac:dyDescent="0.2">
      <c r="A101" s="374"/>
      <c r="B101" s="460" t="s">
        <v>103</v>
      </c>
      <c r="C101" s="296" t="s">
        <v>1436</v>
      </c>
      <c r="D101" s="287">
        <v>0.7</v>
      </c>
      <c r="E101" s="465">
        <v>70.760000000000005</v>
      </c>
      <c r="F101" s="483"/>
      <c r="G101" s="405"/>
      <c r="I101" s="417"/>
      <c r="J101" s="273"/>
      <c r="K101" s="278"/>
      <c r="L101" s="273"/>
      <c r="M101" s="411"/>
      <c r="N101" s="411"/>
      <c r="O101" s="273"/>
      <c r="P101" s="273"/>
      <c r="Q101" s="411"/>
      <c r="R101" s="273"/>
      <c r="S101" s="411"/>
      <c r="T101" s="273"/>
      <c r="U101" s="266" t="str">
        <f t="shared" si="27"/>
        <v>NK8128-POURPRE</v>
      </c>
      <c r="V101" s="267" t="str">
        <f t="shared" si="28"/>
        <v>NK8128</v>
      </c>
      <c r="W101" s="279"/>
      <c r="X101" s="273"/>
      <c r="Y101" s="266" t="str">
        <f t="shared" si="29"/>
        <v>Inverno I404 LAVANDE CLAIRE 10 L</v>
      </c>
      <c r="Z101" s="267" t="str">
        <f t="shared" si="26"/>
        <v>VI404-10L</v>
      </c>
      <c r="AA101" s="279"/>
      <c r="AB101" s="280"/>
      <c r="AF101" s="397" t="s">
        <v>154</v>
      </c>
    </row>
    <row r="102" spans="1:34" x14ac:dyDescent="0.2">
      <c r="A102" s="374"/>
      <c r="B102" s="460" t="s">
        <v>105</v>
      </c>
      <c r="C102" s="296" t="s">
        <v>810</v>
      </c>
      <c r="D102" s="287">
        <v>0.7</v>
      </c>
      <c r="E102" s="465">
        <v>70.760000000000005</v>
      </c>
      <c r="F102" s="483"/>
      <c r="G102" s="405"/>
      <c r="I102" s="417"/>
      <c r="J102" s="273"/>
      <c r="K102" s="278"/>
      <c r="L102" s="273"/>
      <c r="M102" s="411"/>
      <c r="N102" s="411"/>
      <c r="O102" s="273"/>
      <c r="P102" s="273"/>
      <c r="Q102" s="411"/>
      <c r="R102" s="273"/>
      <c r="S102" s="411"/>
      <c r="T102" s="273"/>
      <c r="U102" s="266" t="str">
        <f t="shared" si="27"/>
        <v>NK8129-ROUGE ORCHIDÉE</v>
      </c>
      <c r="V102" s="267" t="str">
        <f t="shared" si="28"/>
        <v>NK8129</v>
      </c>
      <c r="W102" s="279"/>
      <c r="X102" s="273"/>
      <c r="Y102" s="266" t="str">
        <f t="shared" si="29"/>
        <v>Inverno I405 GRIS CREME 0.125 L</v>
      </c>
      <c r="Z102" s="267" t="str">
        <f t="shared" si="26"/>
        <v>VI405-0125L</v>
      </c>
      <c r="AA102" s="279"/>
      <c r="AB102" s="280"/>
      <c r="AF102" s="281" t="s">
        <v>155</v>
      </c>
      <c r="AH102" s="2"/>
    </row>
    <row r="103" spans="1:34" x14ac:dyDescent="0.2">
      <c r="A103" s="374"/>
      <c r="B103" s="460" t="s">
        <v>1437</v>
      </c>
      <c r="C103" s="296" t="s">
        <v>1438</v>
      </c>
      <c r="D103" s="287">
        <v>0.7</v>
      </c>
      <c r="E103" s="465">
        <v>70.760000000000005</v>
      </c>
      <c r="F103" s="483"/>
      <c r="G103" s="405"/>
      <c r="I103" s="417"/>
      <c r="J103" s="273"/>
      <c r="K103" s="278"/>
      <c r="L103" s="273"/>
      <c r="M103" s="411"/>
      <c r="N103" s="411"/>
      <c r="O103" s="273"/>
      <c r="P103" s="273"/>
      <c r="Q103" s="411"/>
      <c r="R103" s="273"/>
      <c r="S103" s="411"/>
      <c r="T103" s="273"/>
      <c r="U103" s="266" t="str">
        <f t="shared" si="27"/>
        <v>NK8132-BLEU ROYAL</v>
      </c>
      <c r="V103" s="267" t="str">
        <f t="shared" si="28"/>
        <v>NK8132</v>
      </c>
      <c r="W103" s="279"/>
      <c r="X103" s="273"/>
      <c r="Y103" s="266" t="str">
        <f t="shared" si="29"/>
        <v>Inverno I405 GRIS CREME 1,- L</v>
      </c>
      <c r="Z103" s="267" t="str">
        <f t="shared" si="26"/>
        <v>VI405-1L</v>
      </c>
      <c r="AA103" s="279"/>
      <c r="AB103" s="280"/>
      <c r="AF103" s="281" t="s">
        <v>156</v>
      </c>
      <c r="AH103" s="2"/>
    </row>
    <row r="104" spans="1:34" x14ac:dyDescent="0.2">
      <c r="A104" s="374"/>
      <c r="B104" s="460" t="s">
        <v>1439</v>
      </c>
      <c r="C104" s="296" t="s">
        <v>1440</v>
      </c>
      <c r="D104" s="287">
        <v>0.7</v>
      </c>
      <c r="E104" s="465">
        <v>70.760000000000005</v>
      </c>
      <c r="F104" s="483"/>
      <c r="G104" s="405"/>
      <c r="I104" s="417"/>
      <c r="J104" s="273"/>
      <c r="K104" s="278"/>
      <c r="L104" s="273"/>
      <c r="M104" s="411"/>
      <c r="N104" s="411"/>
      <c r="O104" s="273"/>
      <c r="P104" s="273"/>
      <c r="Q104" s="411"/>
      <c r="R104" s="273"/>
      <c r="S104" s="411"/>
      <c r="T104" s="273"/>
      <c r="U104" s="266" t="str">
        <f t="shared" si="27"/>
        <v>NK8133-BLEU CIEL</v>
      </c>
      <c r="V104" s="267" t="str">
        <f t="shared" si="28"/>
        <v>NK8133</v>
      </c>
      <c r="W104" s="279"/>
      <c r="X104" s="273"/>
      <c r="Y104" s="266" t="str">
        <f>C431</f>
        <v>Inverno I405 GRIS CREME 2,5 L</v>
      </c>
      <c r="Z104" s="267" t="str">
        <f t="shared" si="26"/>
        <v>VI405-2,5L</v>
      </c>
      <c r="AA104" s="279"/>
      <c r="AB104" s="280"/>
      <c r="AF104" s="281" t="s">
        <v>157</v>
      </c>
      <c r="AH104" s="2"/>
    </row>
    <row r="105" spans="1:34" ht="12.75" customHeight="1" x14ac:dyDescent="0.2">
      <c r="A105" s="374"/>
      <c r="B105" s="460" t="s">
        <v>109</v>
      </c>
      <c r="C105" s="296" t="s">
        <v>1012</v>
      </c>
      <c r="D105" s="287">
        <v>0.7</v>
      </c>
      <c r="E105" s="465">
        <v>70.760000000000005</v>
      </c>
      <c r="F105" s="483"/>
      <c r="G105" s="405"/>
      <c r="I105" s="417"/>
      <c r="J105" s="273"/>
      <c r="K105" s="278"/>
      <c r="L105" s="273"/>
      <c r="M105" s="411"/>
      <c r="N105" s="411"/>
      <c r="O105" s="273"/>
      <c r="P105" s="273"/>
      <c r="Q105" s="411"/>
      <c r="R105" s="273"/>
      <c r="S105" s="411"/>
      <c r="T105" s="273"/>
      <c r="U105" s="266" t="str">
        <f t="shared" si="27"/>
        <v>NK8136-ROUGE JAUNE</v>
      </c>
      <c r="V105" s="267" t="str">
        <f t="shared" si="28"/>
        <v>NK8136</v>
      </c>
      <c r="W105" s="279"/>
      <c r="X105" s="273"/>
      <c r="Y105" s="266" t="str">
        <f>C432</f>
        <v>Inverno I405 GRIS CREME 10 L</v>
      </c>
      <c r="Z105" s="267" t="str">
        <f t="shared" si="26"/>
        <v>VI405-10L</v>
      </c>
      <c r="AA105" s="279"/>
      <c r="AB105" s="280"/>
      <c r="AF105" s="281" t="s">
        <v>158</v>
      </c>
      <c r="AH105" s="2"/>
    </row>
    <row r="106" spans="1:34" ht="12.75" customHeight="1" x14ac:dyDescent="0.2">
      <c r="A106" s="374"/>
      <c r="B106" s="460" t="s">
        <v>111</v>
      </c>
      <c r="C106" s="296" t="s">
        <v>1013</v>
      </c>
      <c r="D106" s="287">
        <v>0.7</v>
      </c>
      <c r="E106" s="465">
        <v>67.069999999999993</v>
      </c>
      <c r="F106" s="483"/>
      <c r="G106" s="405"/>
      <c r="I106" s="417"/>
      <c r="J106" s="273"/>
      <c r="K106" s="278"/>
      <c r="L106" s="273"/>
      <c r="M106" s="411"/>
      <c r="N106" s="411"/>
      <c r="O106" s="273"/>
      <c r="P106" s="273"/>
      <c r="Q106" s="411"/>
      <c r="R106" s="273"/>
      <c r="S106" s="411"/>
      <c r="T106" s="273"/>
      <c r="U106" s="266"/>
      <c r="V106" s="267"/>
      <c r="W106" s="279"/>
      <c r="X106" s="273"/>
      <c r="Y106" s="266" t="str">
        <f t="shared" ref="Y106:Y112" si="30">C433</f>
        <v>Inverno I406 CIMENT 0.125 L</v>
      </c>
      <c r="Z106" s="267" t="str">
        <f t="shared" si="26"/>
        <v>VI406-0125L</v>
      </c>
      <c r="AA106" s="279"/>
      <c r="AB106" s="280"/>
      <c r="AF106" s="281"/>
      <c r="AH106" s="2"/>
    </row>
    <row r="107" spans="1:34" ht="12.75" customHeight="1" x14ac:dyDescent="0.2">
      <c r="A107" s="374"/>
      <c r="B107" s="460" t="s">
        <v>1014</v>
      </c>
      <c r="C107" s="296" t="s">
        <v>1441</v>
      </c>
      <c r="D107" s="287">
        <v>0.7</v>
      </c>
      <c r="E107" s="465">
        <v>70.760000000000005</v>
      </c>
      <c r="F107" s="483"/>
      <c r="G107" s="405"/>
      <c r="I107" s="417"/>
      <c r="J107" s="273"/>
      <c r="K107" s="278"/>
      <c r="L107" s="273"/>
      <c r="M107" s="411"/>
      <c r="N107" s="411"/>
      <c r="O107" s="273"/>
      <c r="P107" s="273"/>
      <c r="Q107" s="411"/>
      <c r="R107" s="273"/>
      <c r="S107" s="411"/>
      <c r="T107" s="273"/>
      <c r="U107" s="266"/>
      <c r="V107" s="267"/>
      <c r="W107" s="279"/>
      <c r="X107" s="273"/>
      <c r="Y107" s="266" t="str">
        <f t="shared" si="30"/>
        <v>Inverno I406 CIMENT 1,- L</v>
      </c>
      <c r="Z107" s="267" t="str">
        <f t="shared" si="26"/>
        <v>VI406-1L</v>
      </c>
      <c r="AA107" s="279"/>
      <c r="AB107" s="280"/>
      <c r="AF107" s="281"/>
      <c r="AH107" s="2"/>
    </row>
    <row r="108" spans="1:34" x14ac:dyDescent="0.2">
      <c r="A108" s="374"/>
      <c r="B108" s="460" t="s">
        <v>1043</v>
      </c>
      <c r="C108" s="296" t="s">
        <v>1442</v>
      </c>
      <c r="D108" s="287">
        <v>0.7</v>
      </c>
      <c r="E108" s="465">
        <v>70.760000000000005</v>
      </c>
      <c r="F108" s="483"/>
      <c r="G108" s="405"/>
      <c r="I108" s="417"/>
      <c r="J108" s="273"/>
      <c r="K108" s="278"/>
      <c r="L108" s="273"/>
      <c r="M108" s="411"/>
      <c r="N108" s="411"/>
      <c r="O108" s="273"/>
      <c r="P108" s="273"/>
      <c r="Q108" s="411"/>
      <c r="R108" s="273"/>
      <c r="S108" s="411"/>
      <c r="T108" s="273"/>
      <c r="U108" s="266" t="str">
        <f t="shared" ref="U108:U147" si="31">C274</f>
        <v>NK8137-MARRON</v>
      </c>
      <c r="V108" s="267" t="str">
        <f t="shared" ref="V108:V147" si="32">B274</f>
        <v>NK8137</v>
      </c>
      <c r="W108" s="279"/>
      <c r="X108" s="273"/>
      <c r="Y108" s="266" t="str">
        <f t="shared" si="30"/>
        <v>Inverno I406 CIMENT 2,5 L</v>
      </c>
      <c r="Z108" s="267" t="str">
        <f t="shared" si="26"/>
        <v>VI406-2,5L</v>
      </c>
      <c r="AA108" s="279"/>
      <c r="AB108" s="280"/>
      <c r="AF108" s="281" t="s">
        <v>159</v>
      </c>
      <c r="AH108" s="2"/>
    </row>
    <row r="109" spans="1:34" ht="13.5" thickBot="1" x14ac:dyDescent="0.25">
      <c r="A109" s="374"/>
      <c r="B109" s="460" t="s">
        <v>1044</v>
      </c>
      <c r="C109" s="296" t="s">
        <v>1443</v>
      </c>
      <c r="D109" s="287">
        <v>0.7</v>
      </c>
      <c r="E109" s="465">
        <v>70.760000000000005</v>
      </c>
      <c r="F109" s="483"/>
      <c r="G109" s="418"/>
      <c r="I109" s="417"/>
      <c r="J109" s="273"/>
      <c r="K109" s="278"/>
      <c r="L109" s="273"/>
      <c r="M109" s="411"/>
      <c r="N109" s="411"/>
      <c r="O109" s="273"/>
      <c r="P109" s="273"/>
      <c r="Q109" s="411"/>
      <c r="R109" s="273"/>
      <c r="S109" s="411"/>
      <c r="T109" s="273"/>
      <c r="U109" s="266" t="str">
        <f t="shared" si="31"/>
        <v>NK8138-ROSE LUMIÈRE</v>
      </c>
      <c r="V109" s="267" t="str">
        <f t="shared" si="32"/>
        <v>NK8138</v>
      </c>
      <c r="W109" s="279"/>
      <c r="X109" s="273"/>
      <c r="Y109" s="266" t="str">
        <f t="shared" si="30"/>
        <v>Inverno I406 CIMENT 10 L</v>
      </c>
      <c r="Z109" s="267" t="str">
        <f t="shared" si="26"/>
        <v>VI406-10L</v>
      </c>
      <c r="AA109" s="279"/>
      <c r="AB109" s="280"/>
      <c r="AF109" s="284"/>
      <c r="AH109" s="217"/>
    </row>
    <row r="110" spans="1:34" x14ac:dyDescent="0.2">
      <c r="A110" s="374"/>
      <c r="B110" s="460" t="s">
        <v>1444</v>
      </c>
      <c r="C110" s="296" t="s">
        <v>1445</v>
      </c>
      <c r="D110" s="287">
        <v>0.7</v>
      </c>
      <c r="E110" s="465">
        <v>84.22</v>
      </c>
      <c r="F110" s="483"/>
      <c r="G110" s="418"/>
      <c r="I110" s="417"/>
      <c r="J110" s="273"/>
      <c r="K110" s="278"/>
      <c r="L110" s="273"/>
      <c r="M110" s="411"/>
      <c r="N110" s="411"/>
      <c r="O110" s="273"/>
      <c r="P110" s="273"/>
      <c r="Q110" s="411"/>
      <c r="R110" s="273"/>
      <c r="S110" s="411"/>
      <c r="T110" s="273"/>
      <c r="U110" s="266" t="str">
        <f t="shared" si="31"/>
        <v>NK8139-JAUNE LUMIÈRE</v>
      </c>
      <c r="V110" s="267" t="str">
        <f t="shared" si="32"/>
        <v>NK8139</v>
      </c>
      <c r="W110" s="279"/>
      <c r="X110" s="273"/>
      <c r="Y110" s="266" t="str">
        <f t="shared" si="30"/>
        <v>Inverno I407 IVOIRE 0.125 L</v>
      </c>
      <c r="Z110" s="267" t="str">
        <f t="shared" si="26"/>
        <v>VI407-0125L</v>
      </c>
      <c r="AA110" s="279"/>
      <c r="AB110" s="280"/>
      <c r="AH110" s="217"/>
    </row>
    <row r="111" spans="1:34" x14ac:dyDescent="0.2">
      <c r="A111" s="374"/>
      <c r="B111" s="460" t="s">
        <v>932</v>
      </c>
      <c r="C111" s="466" t="s">
        <v>933</v>
      </c>
      <c r="D111" s="287">
        <v>0.7</v>
      </c>
      <c r="E111" s="465">
        <v>61.13</v>
      </c>
      <c r="F111" s="483"/>
      <c r="G111" s="418"/>
      <c r="I111" s="417"/>
      <c r="J111" s="273"/>
      <c r="K111" s="278"/>
      <c r="L111" s="273"/>
      <c r="M111" s="411"/>
      <c r="N111" s="411"/>
      <c r="O111" s="273"/>
      <c r="P111" s="273"/>
      <c r="Q111" s="411"/>
      <c r="R111" s="273"/>
      <c r="S111" s="411"/>
      <c r="T111" s="273"/>
      <c r="U111" s="266" t="str">
        <f t="shared" si="31"/>
        <v>NK8140-VERT KIWI</v>
      </c>
      <c r="V111" s="267" t="str">
        <f t="shared" si="32"/>
        <v>NK8140</v>
      </c>
      <c r="W111" s="279"/>
      <c r="X111" s="273"/>
      <c r="Y111" s="266" t="str">
        <f t="shared" si="30"/>
        <v>Inverno I407 IVOIRE 1,- L</v>
      </c>
      <c r="Z111" s="267" t="str">
        <f t="shared" si="26"/>
        <v>VI407-1L</v>
      </c>
      <c r="AA111" s="279"/>
      <c r="AB111" s="280"/>
    </row>
    <row r="112" spans="1:34" x14ac:dyDescent="0.2">
      <c r="A112" s="374"/>
      <c r="B112" s="460" t="s">
        <v>934</v>
      </c>
      <c r="C112" s="466" t="s">
        <v>935</v>
      </c>
      <c r="D112" s="287">
        <v>0.7</v>
      </c>
      <c r="E112" s="465">
        <v>61.13</v>
      </c>
      <c r="F112" s="483"/>
      <c r="G112" s="418"/>
      <c r="I112" s="417"/>
      <c r="J112" s="273"/>
      <c r="K112" s="278"/>
      <c r="L112" s="273"/>
      <c r="M112" s="411"/>
      <c r="N112" s="411"/>
      <c r="O112" s="273"/>
      <c r="P112" s="273"/>
      <c r="Q112" s="411"/>
      <c r="R112" s="273"/>
      <c r="S112" s="411"/>
      <c r="T112" s="273"/>
      <c r="U112" s="266" t="str">
        <f t="shared" si="31"/>
        <v>NK8141-TERRACOTTA</v>
      </c>
      <c r="V112" s="267" t="str">
        <f t="shared" si="32"/>
        <v>NK8141</v>
      </c>
      <c r="W112" s="279"/>
      <c r="X112" s="273"/>
      <c r="Y112" s="266" t="str">
        <f t="shared" si="30"/>
        <v>Inverno I407 IVOIRE 2,5 L</v>
      </c>
      <c r="Z112" s="267" t="str">
        <f t="shared" si="26"/>
        <v>VI407-2,5L</v>
      </c>
      <c r="AA112" s="279"/>
      <c r="AB112" s="280"/>
    </row>
    <row r="113" spans="1:28" x14ac:dyDescent="0.2">
      <c r="A113" s="374"/>
      <c r="B113" s="460" t="s">
        <v>936</v>
      </c>
      <c r="C113" s="466" t="s">
        <v>937</v>
      </c>
      <c r="D113" s="287">
        <v>0.7</v>
      </c>
      <c r="E113" s="465">
        <v>61.13</v>
      </c>
      <c r="F113" s="483"/>
      <c r="G113" s="418"/>
      <c r="I113" s="417"/>
      <c r="J113" s="273"/>
      <c r="K113" s="278"/>
      <c r="L113" s="273"/>
      <c r="M113" s="411"/>
      <c r="N113" s="411"/>
      <c r="O113" s="273"/>
      <c r="P113" s="273"/>
      <c r="Q113" s="411"/>
      <c r="R113" s="273"/>
      <c r="S113" s="411"/>
      <c r="T113" s="273"/>
      <c r="U113" s="266" t="str">
        <f t="shared" si="31"/>
        <v>NK8143-LILAS</v>
      </c>
      <c r="V113" s="267" t="str">
        <f t="shared" si="32"/>
        <v>NK8143</v>
      </c>
      <c r="W113" s="279"/>
      <c r="X113" s="273"/>
      <c r="Y113" s="266" t="str">
        <f>C440</f>
        <v>Inverno I407 IVOIRE 10 L</v>
      </c>
      <c r="Z113" s="267" t="str">
        <f t="shared" si="26"/>
        <v>VI407-10L</v>
      </c>
      <c r="AA113" s="279"/>
      <c r="AB113" s="280"/>
    </row>
    <row r="114" spans="1:28" x14ac:dyDescent="0.2">
      <c r="A114" s="374"/>
      <c r="B114" s="460" t="s">
        <v>1446</v>
      </c>
      <c r="C114" s="466" t="s">
        <v>1447</v>
      </c>
      <c r="D114" s="287">
        <v>0.7</v>
      </c>
      <c r="E114" s="465">
        <v>61.13</v>
      </c>
      <c r="F114" s="483"/>
      <c r="G114" s="418"/>
      <c r="I114" s="417"/>
      <c r="J114" s="273"/>
      <c r="K114" s="278"/>
      <c r="L114" s="273"/>
      <c r="M114" s="411"/>
      <c r="N114" s="411"/>
      <c r="O114" s="273"/>
      <c r="P114" s="273"/>
      <c r="Q114" s="411"/>
      <c r="R114" s="273"/>
      <c r="S114" s="411"/>
      <c r="T114" s="273"/>
      <c r="U114" s="266" t="str">
        <f t="shared" si="31"/>
        <v>NK8146-ORANGE LUMIÈRE</v>
      </c>
      <c r="V114" s="267" t="str">
        <f t="shared" si="32"/>
        <v>NK8146</v>
      </c>
      <c r="W114" s="279"/>
      <c r="X114" s="273"/>
      <c r="Y114" s="266" t="str">
        <f>C441</f>
        <v>BIANCO NATURALE N500 BLANC 0.125 L</v>
      </c>
      <c r="Z114" s="267" t="str">
        <f t="shared" si="26"/>
        <v>VN500-0125L</v>
      </c>
      <c r="AA114" s="279"/>
      <c r="AB114" s="280"/>
    </row>
    <row r="115" spans="1:28" x14ac:dyDescent="0.2">
      <c r="A115" s="374"/>
      <c r="B115" s="460" t="s">
        <v>938</v>
      </c>
      <c r="C115" s="466" t="s">
        <v>939</v>
      </c>
      <c r="D115" s="287">
        <v>0.7</v>
      </c>
      <c r="E115" s="465">
        <v>61.13</v>
      </c>
      <c r="F115" s="483"/>
      <c r="G115" s="418"/>
      <c r="I115" s="417"/>
      <c r="J115" s="273"/>
      <c r="K115" s="278"/>
      <c r="L115" s="273"/>
      <c r="M115" s="411"/>
      <c r="N115" s="411"/>
      <c r="O115" s="273"/>
      <c r="P115" s="273"/>
      <c r="Q115" s="411"/>
      <c r="R115" s="273"/>
      <c r="S115" s="411"/>
      <c r="T115" s="273"/>
      <c r="U115" s="266" t="str">
        <f t="shared" si="31"/>
        <v>NK8147-ROUGE LUMIÈRE</v>
      </c>
      <c r="V115" s="267" t="str">
        <f t="shared" si="32"/>
        <v>NK8147</v>
      </c>
      <c r="W115" s="279"/>
      <c r="X115" s="273"/>
      <c r="Y115" s="266" t="str">
        <f t="shared" ref="Y115:Y135" si="33">C442</f>
        <v>BIANCO NATURALE N500 BLANC 1,- L</v>
      </c>
      <c r="Z115" s="267" t="str">
        <f t="shared" si="26"/>
        <v>VN500-1L</v>
      </c>
      <c r="AA115" s="279"/>
      <c r="AB115" s="280"/>
    </row>
    <row r="116" spans="1:28" x14ac:dyDescent="0.2">
      <c r="A116" s="374"/>
      <c r="B116" s="460" t="s">
        <v>940</v>
      </c>
      <c r="C116" s="466" t="s">
        <v>1448</v>
      </c>
      <c r="D116" s="287">
        <v>0.7</v>
      </c>
      <c r="E116" s="465">
        <v>61.13</v>
      </c>
      <c r="F116" s="483"/>
      <c r="G116" s="418"/>
      <c r="I116" s="417"/>
      <c r="J116" s="273"/>
      <c r="K116" s="278"/>
      <c r="L116" s="273"/>
      <c r="M116" s="411"/>
      <c r="N116" s="411"/>
      <c r="O116" s="273"/>
      <c r="P116" s="273"/>
      <c r="Q116" s="411"/>
      <c r="R116" s="273"/>
      <c r="S116" s="411"/>
      <c r="T116" s="273"/>
      <c r="U116" s="266" t="str">
        <f t="shared" si="31"/>
        <v>NK8149-VERT LUMIÈRE</v>
      </c>
      <c r="V116" s="267" t="str">
        <f t="shared" si="32"/>
        <v>NK8149</v>
      </c>
      <c r="W116" s="279"/>
      <c r="X116" s="273"/>
      <c r="Y116" s="266" t="str">
        <f t="shared" si="33"/>
        <v>BIANCO NATURALE N500 BLANC 2,5 L</v>
      </c>
      <c r="Z116" s="267" t="str">
        <f t="shared" si="26"/>
        <v>VN500-2,5L</v>
      </c>
      <c r="AA116" s="279"/>
      <c r="AB116" s="280"/>
    </row>
    <row r="117" spans="1:28" x14ac:dyDescent="0.2">
      <c r="A117" s="374"/>
      <c r="B117" s="460" t="s">
        <v>1449</v>
      </c>
      <c r="C117" s="296" t="s">
        <v>1450</v>
      </c>
      <c r="D117" s="287">
        <v>0.7</v>
      </c>
      <c r="E117" s="465">
        <v>72.180000000000007</v>
      </c>
      <c r="F117" s="483"/>
      <c r="G117" s="418"/>
      <c r="I117" s="417"/>
      <c r="J117" s="273"/>
      <c r="K117" s="278"/>
      <c r="L117" s="273"/>
      <c r="M117" s="411"/>
      <c r="N117" s="411"/>
      <c r="O117" s="273"/>
      <c r="P117" s="273"/>
      <c r="Q117" s="411"/>
      <c r="R117" s="273"/>
      <c r="S117" s="411"/>
      <c r="T117" s="273"/>
      <c r="U117" s="266" t="str">
        <f t="shared" si="31"/>
        <v>NK8153-BLEU LUMIÈRE</v>
      </c>
      <c r="V117" s="267" t="str">
        <f t="shared" si="32"/>
        <v>NK8153</v>
      </c>
      <c r="W117" s="279"/>
      <c r="X117" s="273"/>
      <c r="Y117" s="266" t="str">
        <f t="shared" si="33"/>
        <v>BIANCO NATURALE N500 BLANC 10 L</v>
      </c>
      <c r="Z117" s="267" t="str">
        <f t="shared" si="26"/>
        <v>VN500-10L</v>
      </c>
      <c r="AA117" s="279"/>
      <c r="AB117" s="280"/>
    </row>
    <row r="118" spans="1:28" x14ac:dyDescent="0.2">
      <c r="A118" s="374"/>
      <c r="B118" s="460" t="s">
        <v>1451</v>
      </c>
      <c r="C118" s="296" t="s">
        <v>1452</v>
      </c>
      <c r="D118" s="287">
        <v>0.7</v>
      </c>
      <c r="E118" s="465">
        <v>72.180000000000007</v>
      </c>
      <c r="F118" s="483"/>
      <c r="G118" s="418"/>
      <c r="I118" s="417"/>
      <c r="J118" s="273"/>
      <c r="K118" s="278"/>
      <c r="L118" s="273"/>
      <c r="M118" s="411"/>
      <c r="N118" s="411"/>
      <c r="O118" s="273"/>
      <c r="P118" s="273"/>
      <c r="Q118" s="411"/>
      <c r="R118" s="273"/>
      <c r="S118" s="411"/>
      <c r="T118" s="273"/>
      <c r="U118" s="266" t="str">
        <f t="shared" si="31"/>
        <v>NK8154-GRIS ARGENT</v>
      </c>
      <c r="V118" s="267" t="str">
        <f t="shared" si="32"/>
        <v>NK8154</v>
      </c>
      <c r="W118" s="279"/>
      <c r="X118" s="273"/>
      <c r="Y118" s="266" t="str">
        <f t="shared" si="33"/>
        <v>Primavera  P100 BLEU GLACE 0.125 L</v>
      </c>
      <c r="Z118" s="267" t="str">
        <f t="shared" si="26"/>
        <v>VP100-0125L</v>
      </c>
      <c r="AA118" s="279"/>
      <c r="AB118" s="280"/>
    </row>
    <row r="119" spans="1:28" x14ac:dyDescent="0.2">
      <c r="A119" s="374"/>
      <c r="B119" s="460" t="s">
        <v>1453</v>
      </c>
      <c r="C119" s="296" t="s">
        <v>1454</v>
      </c>
      <c r="D119" s="287">
        <v>0.7</v>
      </c>
      <c r="E119" s="465">
        <v>72.180000000000007</v>
      </c>
      <c r="F119" s="483"/>
      <c r="G119" s="418"/>
      <c r="I119" s="417"/>
      <c r="J119" s="273"/>
      <c r="K119" s="278"/>
      <c r="L119" s="273"/>
      <c r="M119" s="411"/>
      <c r="N119" s="411"/>
      <c r="O119" s="273"/>
      <c r="P119" s="273"/>
      <c r="Q119" s="411"/>
      <c r="R119" s="273"/>
      <c r="S119" s="411"/>
      <c r="T119" s="273"/>
      <c r="U119" s="266" t="str">
        <f t="shared" si="31"/>
        <v>NK8155-ROUILLE</v>
      </c>
      <c r="V119" s="267" t="str">
        <f t="shared" si="32"/>
        <v>NK8155</v>
      </c>
      <c r="W119" s="279"/>
      <c r="X119" s="273"/>
      <c r="Y119" s="266" t="str">
        <f t="shared" si="33"/>
        <v>Primavera  P100 BLEU GLACE 1,- L</v>
      </c>
      <c r="Z119" s="267" t="str">
        <f t="shared" si="26"/>
        <v>VP100-1L</v>
      </c>
      <c r="AA119" s="279"/>
      <c r="AB119" s="280"/>
    </row>
    <row r="120" spans="1:28" x14ac:dyDescent="0.2">
      <c r="A120" s="374"/>
      <c r="B120" s="460" t="s">
        <v>1455</v>
      </c>
      <c r="C120" s="296" t="s">
        <v>1456</v>
      </c>
      <c r="D120" s="287">
        <v>0.7</v>
      </c>
      <c r="E120" s="465">
        <v>72.180000000000007</v>
      </c>
      <c r="F120" s="483"/>
      <c r="I120" s="417"/>
      <c r="J120" s="273"/>
      <c r="K120" s="278"/>
      <c r="L120" s="273"/>
      <c r="M120" s="411"/>
      <c r="N120" s="411"/>
      <c r="O120" s="273"/>
      <c r="P120" s="273"/>
      <c r="Q120" s="411"/>
      <c r="R120" s="273"/>
      <c r="S120" s="411"/>
      <c r="T120" s="273"/>
      <c r="U120" s="266" t="str">
        <f t="shared" si="31"/>
        <v>NK8156-COGNAC</v>
      </c>
      <c r="V120" s="267" t="str">
        <f t="shared" si="32"/>
        <v>NK8156</v>
      </c>
      <c r="W120" s="279"/>
      <c r="X120" s="273"/>
      <c r="Y120" s="266" t="str">
        <f t="shared" si="33"/>
        <v>Primavera  P100 BLEU GLACE 2,5 L</v>
      </c>
      <c r="Z120" s="267" t="str">
        <f t="shared" si="26"/>
        <v>VP100-2,5L</v>
      </c>
      <c r="AA120" s="279"/>
      <c r="AB120" s="280"/>
    </row>
    <row r="121" spans="1:28" x14ac:dyDescent="0.2">
      <c r="A121" s="374"/>
      <c r="B121" s="460" t="s">
        <v>1457</v>
      </c>
      <c r="C121" s="296" t="s">
        <v>1458</v>
      </c>
      <c r="D121" s="287">
        <v>0.7</v>
      </c>
      <c r="E121" s="465">
        <v>72.180000000000007</v>
      </c>
      <c r="F121" s="483"/>
      <c r="I121" s="417"/>
      <c r="J121" s="273"/>
      <c r="K121" s="278"/>
      <c r="L121" s="273"/>
      <c r="M121" s="411"/>
      <c r="N121" s="411"/>
      <c r="O121" s="273"/>
      <c r="P121" s="273"/>
      <c r="Q121" s="411"/>
      <c r="R121" s="273"/>
      <c r="S121" s="411"/>
      <c r="T121" s="273"/>
      <c r="U121" s="266" t="str">
        <f t="shared" si="31"/>
        <v>NK8157-VERT PISTACHE</v>
      </c>
      <c r="V121" s="267" t="str">
        <f t="shared" si="32"/>
        <v>NK8157</v>
      </c>
      <c r="W121" s="279"/>
      <c r="X121" s="273"/>
      <c r="Y121" s="266" t="str">
        <f t="shared" si="33"/>
        <v>Primavera  P100 BLEU GLACE 10 L</v>
      </c>
      <c r="Z121" s="267" t="str">
        <f t="shared" si="26"/>
        <v>VP100-10L</v>
      </c>
      <c r="AA121" s="279"/>
      <c r="AB121" s="280"/>
    </row>
    <row r="122" spans="1:28" x14ac:dyDescent="0.2">
      <c r="A122" s="374"/>
      <c r="B122" s="460" t="s">
        <v>1459</v>
      </c>
      <c r="C122" s="296" t="s">
        <v>1460</v>
      </c>
      <c r="D122" s="287">
        <v>0.7</v>
      </c>
      <c r="E122" s="465">
        <v>72.180000000000007</v>
      </c>
      <c r="F122" s="483"/>
      <c r="I122" s="417"/>
      <c r="J122" s="273"/>
      <c r="K122" s="278"/>
      <c r="L122" s="273"/>
      <c r="M122" s="411"/>
      <c r="N122" s="411"/>
      <c r="O122" s="273"/>
      <c r="P122" s="273"/>
      <c r="Q122" s="411"/>
      <c r="R122" s="273"/>
      <c r="S122" s="411"/>
      <c r="T122" s="273"/>
      <c r="U122" s="266" t="str">
        <f t="shared" si="31"/>
        <v>NK8159-JAUNE LAITON</v>
      </c>
      <c r="V122" s="267" t="str">
        <f t="shared" si="32"/>
        <v>NK8159</v>
      </c>
      <c r="W122" s="279"/>
      <c r="X122" s="273"/>
      <c r="Y122" s="266" t="str">
        <f t="shared" si="33"/>
        <v>Primavera  P101 POIVRE NOIR 0.125 L</v>
      </c>
      <c r="Z122" s="267" t="str">
        <f t="shared" si="26"/>
        <v>VP101-0125L</v>
      </c>
      <c r="AA122" s="279"/>
      <c r="AB122" s="280"/>
    </row>
    <row r="123" spans="1:28" x14ac:dyDescent="0.2">
      <c r="A123" s="374"/>
      <c r="B123" s="460" t="s">
        <v>67</v>
      </c>
      <c r="C123" s="296" t="s">
        <v>931</v>
      </c>
      <c r="D123" s="287">
        <v>0.7</v>
      </c>
      <c r="E123" s="465">
        <v>65.59</v>
      </c>
      <c r="F123" s="483"/>
      <c r="I123" s="417"/>
      <c r="J123" s="273"/>
      <c r="K123" s="278"/>
      <c r="L123" s="273"/>
      <c r="M123" s="411"/>
      <c r="N123" s="411"/>
      <c r="O123" s="273"/>
      <c r="P123" s="273"/>
      <c r="Q123" s="411"/>
      <c r="R123" s="273"/>
      <c r="S123" s="411"/>
      <c r="T123" s="273"/>
      <c r="U123" s="266" t="str">
        <f t="shared" si="31"/>
        <v>NK8161-VERT ÉMERAUDE GRIS</v>
      </c>
      <c r="V123" s="267" t="str">
        <f t="shared" si="32"/>
        <v>NK8161</v>
      </c>
      <c r="W123" s="279"/>
      <c r="X123" s="273"/>
      <c r="Y123" s="266" t="str">
        <f t="shared" si="33"/>
        <v>Primavera  P101 POIVRE NOIR 1,- L</v>
      </c>
      <c r="Z123" s="267" t="str">
        <f t="shared" si="26"/>
        <v>VP101-1L</v>
      </c>
      <c r="AA123" s="279"/>
      <c r="AB123" s="280"/>
    </row>
    <row r="124" spans="1:28" x14ac:dyDescent="0.2">
      <c r="A124" s="374"/>
      <c r="B124" s="460" t="s">
        <v>1461</v>
      </c>
      <c r="C124" s="296" t="s">
        <v>1462</v>
      </c>
      <c r="D124" s="287">
        <v>0.7</v>
      </c>
      <c r="E124" s="465">
        <v>65.59</v>
      </c>
      <c r="F124" s="483"/>
      <c r="I124" s="417"/>
      <c r="J124" s="273"/>
      <c r="K124" s="278"/>
      <c r="L124" s="273"/>
      <c r="M124" s="411"/>
      <c r="N124" s="411"/>
      <c r="O124" s="273"/>
      <c r="P124" s="273"/>
      <c r="Q124" s="411"/>
      <c r="R124" s="273"/>
      <c r="S124" s="411"/>
      <c r="T124" s="273"/>
      <c r="U124" s="266" t="str">
        <f t="shared" si="31"/>
        <v>NK8168-JAUNE PASTEL</v>
      </c>
      <c r="V124" s="267" t="str">
        <f t="shared" si="32"/>
        <v>NK8168</v>
      </c>
      <c r="W124" s="279"/>
      <c r="X124" s="273"/>
      <c r="Y124" s="266" t="str">
        <f t="shared" si="33"/>
        <v>Primavera  P101 POIVRE NOIR 2,5 L</v>
      </c>
      <c r="Z124" s="267" t="str">
        <f t="shared" si="26"/>
        <v>VP101-2,5L</v>
      </c>
      <c r="AA124" s="279"/>
      <c r="AB124" s="280"/>
    </row>
    <row r="125" spans="1:28" x14ac:dyDescent="0.2">
      <c r="A125" s="374"/>
      <c r="B125" s="460" t="s">
        <v>116</v>
      </c>
      <c r="C125" s="296" t="s">
        <v>1016</v>
      </c>
      <c r="D125" s="287">
        <v>0.7</v>
      </c>
      <c r="E125" s="465">
        <v>73.19</v>
      </c>
      <c r="F125" s="483"/>
      <c r="I125" s="417"/>
      <c r="J125" s="273"/>
      <c r="K125" s="278"/>
      <c r="L125" s="273"/>
      <c r="M125" s="411"/>
      <c r="N125" s="411"/>
      <c r="O125" s="273"/>
      <c r="P125" s="273"/>
      <c r="Q125" s="411"/>
      <c r="R125" s="273"/>
      <c r="S125" s="411"/>
      <c r="T125" s="273"/>
      <c r="U125" s="266" t="str">
        <f t="shared" si="31"/>
        <v>NK8169-VIOLET PASTEL</v>
      </c>
      <c r="V125" s="267" t="str">
        <f t="shared" si="32"/>
        <v>NK8169</v>
      </c>
      <c r="W125" s="279"/>
      <c r="X125" s="273"/>
      <c r="Y125" s="266" t="str">
        <f t="shared" si="33"/>
        <v>Primavera  P101 POIVRE NOIR 10 L</v>
      </c>
      <c r="Z125" s="267" t="str">
        <f t="shared" si="26"/>
        <v>VP101-10L</v>
      </c>
      <c r="AA125" s="279"/>
      <c r="AB125" s="280"/>
    </row>
    <row r="126" spans="1:28" x14ac:dyDescent="0.2">
      <c r="A126" s="374"/>
      <c r="B126" s="460" t="s">
        <v>1463</v>
      </c>
      <c r="C126" s="296" t="s">
        <v>1464</v>
      </c>
      <c r="D126" s="287">
        <v>0.7</v>
      </c>
      <c r="E126" s="465">
        <v>71.03</v>
      </c>
      <c r="F126" s="483"/>
      <c r="I126" s="417"/>
      <c r="J126" s="273"/>
      <c r="K126" s="278"/>
      <c r="L126" s="273"/>
      <c r="M126" s="411"/>
      <c r="N126" s="411"/>
      <c r="O126" s="273"/>
      <c r="P126" s="273"/>
      <c r="Q126" s="411"/>
      <c r="R126" s="273"/>
      <c r="S126" s="411"/>
      <c r="T126" s="273"/>
      <c r="U126" s="266" t="str">
        <f t="shared" si="31"/>
        <v>NK8170-GRIS PASTEL</v>
      </c>
      <c r="V126" s="267" t="str">
        <f t="shared" si="32"/>
        <v>NK8170</v>
      </c>
      <c r="W126" s="279"/>
      <c r="X126" s="273"/>
      <c r="Y126" s="266" t="str">
        <f t="shared" si="33"/>
        <v>Primavera  P102 VERT EPINARD 0.125 L</v>
      </c>
      <c r="Z126" s="267" t="str">
        <f t="shared" si="26"/>
        <v>VP102-0125L</v>
      </c>
      <c r="AA126" s="279"/>
      <c r="AB126" s="280"/>
    </row>
    <row r="127" spans="1:28" x14ac:dyDescent="0.2">
      <c r="A127" s="374"/>
      <c r="B127" s="460" t="s">
        <v>1465</v>
      </c>
      <c r="C127" s="296" t="s">
        <v>1466</v>
      </c>
      <c r="D127" s="287">
        <v>0.7</v>
      </c>
      <c r="E127" s="465">
        <v>71.03</v>
      </c>
      <c r="F127" s="483"/>
      <c r="I127" s="417"/>
      <c r="J127" s="273"/>
      <c r="K127" s="278"/>
      <c r="L127" s="273"/>
      <c r="M127" s="411"/>
      <c r="N127" s="411"/>
      <c r="O127" s="273"/>
      <c r="P127" s="273"/>
      <c r="Q127" s="411"/>
      <c r="R127" s="273"/>
      <c r="S127" s="411"/>
      <c r="T127" s="273"/>
      <c r="U127" s="266" t="str">
        <f t="shared" si="31"/>
        <v>NK8171-ROSE MOYEN</v>
      </c>
      <c r="V127" s="267" t="str">
        <f t="shared" si="32"/>
        <v>NK8171</v>
      </c>
      <c r="W127" s="279"/>
      <c r="X127" s="273"/>
      <c r="Y127" s="266" t="str">
        <f t="shared" si="33"/>
        <v>Primavera  P102 VERT EPINARD 1,- L</v>
      </c>
      <c r="Z127" s="267" t="str">
        <f t="shared" si="26"/>
        <v>VP102-1L</v>
      </c>
      <c r="AA127" s="279"/>
      <c r="AB127" s="280"/>
    </row>
    <row r="128" spans="1:28" x14ac:dyDescent="0.2">
      <c r="A128" s="374"/>
      <c r="B128" s="460" t="s">
        <v>1467</v>
      </c>
      <c r="C128" s="296" t="s">
        <v>1468</v>
      </c>
      <c r="D128" s="287">
        <v>0.7</v>
      </c>
      <c r="E128" s="465">
        <v>71.03</v>
      </c>
      <c r="F128" s="483"/>
      <c r="I128" s="417"/>
      <c r="J128" s="273"/>
      <c r="K128" s="278"/>
      <c r="L128" s="273"/>
      <c r="M128" s="411"/>
      <c r="N128" s="411"/>
      <c r="O128" s="273"/>
      <c r="P128" s="273"/>
      <c r="Q128" s="411"/>
      <c r="R128" s="273"/>
      <c r="S128" s="411"/>
      <c r="T128" s="273"/>
      <c r="U128" s="266" t="str">
        <f t="shared" si="31"/>
        <v>NK8172-VERT LIN</v>
      </c>
      <c r="V128" s="267" t="str">
        <f t="shared" si="32"/>
        <v>NK8172</v>
      </c>
      <c r="W128" s="279"/>
      <c r="X128" s="273"/>
      <c r="Y128" s="266" t="str">
        <f t="shared" si="33"/>
        <v>Primavera  P102 VERT EPINARD 2,5 L</v>
      </c>
      <c r="Z128" s="267" t="str">
        <f t="shared" si="26"/>
        <v>VP102-2,5L</v>
      </c>
      <c r="AA128" s="279"/>
      <c r="AB128" s="280"/>
    </row>
    <row r="129" spans="1:28" x14ac:dyDescent="0.2">
      <c r="A129" s="374"/>
      <c r="B129" s="460" t="s">
        <v>119</v>
      </c>
      <c r="C129" s="296" t="s">
        <v>1469</v>
      </c>
      <c r="D129" s="287">
        <v>0.7</v>
      </c>
      <c r="E129" s="465">
        <v>76.12</v>
      </c>
      <c r="F129" s="483"/>
      <c r="I129" s="417"/>
      <c r="J129" s="273"/>
      <c r="K129" s="278"/>
      <c r="L129" s="273"/>
      <c r="M129" s="411"/>
      <c r="N129" s="411"/>
      <c r="O129" s="273"/>
      <c r="P129" s="273"/>
      <c r="Q129" s="411"/>
      <c r="R129" s="273"/>
      <c r="S129" s="411"/>
      <c r="T129" s="273"/>
      <c r="U129" s="266" t="str">
        <f t="shared" si="31"/>
        <v>NK8173-LAVANDE</v>
      </c>
      <c r="V129" s="267" t="str">
        <f t="shared" si="32"/>
        <v>NK8173</v>
      </c>
      <c r="W129" s="279"/>
      <c r="X129" s="273"/>
      <c r="Y129" s="266" t="str">
        <f t="shared" si="33"/>
        <v>Primavera  P102 VERT EPINARD 10 L</v>
      </c>
      <c r="Z129" s="267" t="str">
        <f t="shared" si="26"/>
        <v>VP102-10L</v>
      </c>
      <c r="AA129" s="279"/>
      <c r="AB129" s="280"/>
    </row>
    <row r="130" spans="1:28" x14ac:dyDescent="0.2">
      <c r="A130" s="374"/>
      <c r="B130" s="460" t="s">
        <v>121</v>
      </c>
      <c r="C130" s="296" t="s">
        <v>1018</v>
      </c>
      <c r="D130" s="287">
        <v>0.7</v>
      </c>
      <c r="E130" s="465">
        <v>76.12</v>
      </c>
      <c r="F130" s="483"/>
      <c r="I130" s="417"/>
      <c r="J130" s="273"/>
      <c r="K130" s="278"/>
      <c r="L130" s="273"/>
      <c r="M130" s="411"/>
      <c r="N130" s="411"/>
      <c r="O130" s="273"/>
      <c r="P130" s="273"/>
      <c r="Q130" s="411"/>
      <c r="R130" s="273"/>
      <c r="S130" s="411"/>
      <c r="T130" s="273"/>
      <c r="U130" s="266" t="str">
        <f t="shared" si="31"/>
        <v>NK8174-MAGENTA</v>
      </c>
      <c r="V130" s="267" t="str">
        <f t="shared" si="32"/>
        <v>NK8174</v>
      </c>
      <c r="W130" s="279"/>
      <c r="X130" s="273"/>
      <c r="Y130" s="266" t="str">
        <f t="shared" si="33"/>
        <v>Primavera  P103 SAUMON CLAIRE 0.125 L</v>
      </c>
      <c r="Z130" s="267" t="str">
        <f t="shared" si="26"/>
        <v>VP103-0125L</v>
      </c>
      <c r="AA130" s="279"/>
      <c r="AB130" s="280"/>
    </row>
    <row r="131" spans="1:28" x14ac:dyDescent="0.2">
      <c r="A131" s="374"/>
      <c r="B131" s="460" t="s">
        <v>1470</v>
      </c>
      <c r="C131" s="296" t="s">
        <v>1471</v>
      </c>
      <c r="D131" s="287">
        <v>0.7</v>
      </c>
      <c r="E131" s="465">
        <v>76.12</v>
      </c>
      <c r="F131" s="483"/>
      <c r="I131" s="417"/>
      <c r="J131" s="273"/>
      <c r="K131" s="278"/>
      <c r="L131" s="273"/>
      <c r="M131" s="411"/>
      <c r="N131" s="411"/>
      <c r="O131" s="273"/>
      <c r="P131" s="273"/>
      <c r="Q131" s="411"/>
      <c r="R131" s="273"/>
      <c r="S131" s="411"/>
      <c r="T131" s="273"/>
      <c r="U131" s="266" t="str">
        <f t="shared" si="31"/>
        <v>NK8176-VERT GLACE</v>
      </c>
      <c r="V131" s="267" t="str">
        <f t="shared" si="32"/>
        <v>NK8176</v>
      </c>
      <c r="W131" s="279"/>
      <c r="X131" s="273"/>
      <c r="Y131" s="266" t="str">
        <f t="shared" si="33"/>
        <v>Primavera  P103 SAUMON CLAIRE 1,- L</v>
      </c>
      <c r="Z131" s="267" t="str">
        <f t="shared" si="26"/>
        <v>VP103-1L</v>
      </c>
      <c r="AA131" s="279"/>
      <c r="AB131" s="280"/>
    </row>
    <row r="132" spans="1:28" x14ac:dyDescent="0.2">
      <c r="A132" s="374"/>
      <c r="B132" s="460" t="s">
        <v>123</v>
      </c>
      <c r="C132" s="296" t="s">
        <v>1019</v>
      </c>
      <c r="D132" s="287">
        <v>0.7</v>
      </c>
      <c r="E132" s="465">
        <v>71.39</v>
      </c>
      <c r="F132" s="483"/>
      <c r="I132" s="417"/>
      <c r="J132" s="273"/>
      <c r="K132" s="278"/>
      <c r="L132" s="273"/>
      <c r="M132" s="411"/>
      <c r="N132" s="411"/>
      <c r="O132" s="273"/>
      <c r="P132" s="273"/>
      <c r="Q132" s="411"/>
      <c r="R132" s="273"/>
      <c r="S132" s="411"/>
      <c r="T132" s="273"/>
      <c r="U132" s="266" t="str">
        <f t="shared" si="31"/>
        <v>NK8177-VERT ARCTIQUE</v>
      </c>
      <c r="V132" s="267" t="str">
        <f t="shared" si="32"/>
        <v>NK8177</v>
      </c>
      <c r="W132" s="279"/>
      <c r="X132" s="273"/>
      <c r="Y132" s="266" t="str">
        <f t="shared" si="33"/>
        <v>Primavera  P103 SAUMON CLAIRE 2,5 L</v>
      </c>
      <c r="Z132" s="267" t="str">
        <f t="shared" si="26"/>
        <v>VP103-2,5L</v>
      </c>
      <c r="AA132" s="279"/>
      <c r="AB132" s="280"/>
    </row>
    <row r="133" spans="1:28" x14ac:dyDescent="0.2">
      <c r="A133" s="374"/>
      <c r="B133" s="460" t="s">
        <v>1472</v>
      </c>
      <c r="C133" s="296" t="s">
        <v>1473</v>
      </c>
      <c r="D133" s="287">
        <v>0.7</v>
      </c>
      <c r="E133" s="465">
        <v>71.39</v>
      </c>
      <c r="F133" s="483"/>
      <c r="I133" s="417"/>
      <c r="J133" s="273"/>
      <c r="K133" s="278"/>
      <c r="L133" s="273"/>
      <c r="M133" s="411"/>
      <c r="N133" s="411"/>
      <c r="O133" s="273"/>
      <c r="P133" s="273"/>
      <c r="Q133" s="411"/>
      <c r="R133" s="273"/>
      <c r="S133" s="411"/>
      <c r="T133" s="273"/>
      <c r="U133" s="266" t="str">
        <f t="shared" si="31"/>
        <v>NK8178-VERT PASTEL</v>
      </c>
      <c r="V133" s="267" t="str">
        <f t="shared" si="32"/>
        <v>NK8178</v>
      </c>
      <c r="W133" s="279"/>
      <c r="X133" s="273"/>
      <c r="Y133" s="266" t="str">
        <f t="shared" si="33"/>
        <v>Primavera  P103 SAUMON CLAIRE 10 L</v>
      </c>
      <c r="Z133" s="267" t="str">
        <f t="shared" si="26"/>
        <v>VP103-10L</v>
      </c>
      <c r="AA133" s="279"/>
      <c r="AB133" s="280"/>
    </row>
    <row r="134" spans="1:28" ht="12.75" customHeight="1" x14ac:dyDescent="0.2">
      <c r="A134" s="374"/>
      <c r="B134" s="274"/>
      <c r="C134" s="275"/>
      <c r="D134" s="412"/>
      <c r="E134" s="413"/>
      <c r="F134" s="483"/>
      <c r="I134" s="417"/>
      <c r="J134" s="273"/>
      <c r="K134" s="278"/>
      <c r="L134" s="273"/>
      <c r="M134" s="411"/>
      <c r="N134" s="411"/>
      <c r="O134" s="273"/>
      <c r="P134" s="273"/>
      <c r="Q134" s="411"/>
      <c r="R134" s="273"/>
      <c r="S134" s="411"/>
      <c r="T134" s="273"/>
      <c r="U134" s="266" t="str">
        <f t="shared" si="31"/>
        <v>NK8180-ROUGE PASTEL</v>
      </c>
      <c r="V134" s="267" t="str">
        <f t="shared" si="32"/>
        <v>NK8180</v>
      </c>
      <c r="W134" s="279"/>
      <c r="X134" s="273"/>
      <c r="Y134" s="266" t="str">
        <f t="shared" si="33"/>
        <v>Primavera  P104 GRIS CLAIR 0.125 L</v>
      </c>
      <c r="Z134" s="267" t="str">
        <f t="shared" si="26"/>
        <v>VP104-0125L</v>
      </c>
      <c r="AA134" s="279"/>
      <c r="AB134" s="280"/>
    </row>
    <row r="135" spans="1:28" ht="13.5" thickBot="1" x14ac:dyDescent="0.25">
      <c r="A135" s="374"/>
      <c r="B135" s="276"/>
      <c r="C135" s="277"/>
      <c r="D135" s="414"/>
      <c r="E135" s="415"/>
      <c r="F135" s="484"/>
      <c r="I135" s="417"/>
      <c r="J135" s="273"/>
      <c r="K135" s="278"/>
      <c r="L135" s="273"/>
      <c r="M135" s="411"/>
      <c r="N135" s="411"/>
      <c r="O135" s="273"/>
      <c r="P135" s="273"/>
      <c r="Q135" s="411"/>
      <c r="R135" s="273"/>
      <c r="S135" s="411"/>
      <c r="T135" s="273"/>
      <c r="U135" s="266" t="str">
        <f t="shared" si="31"/>
        <v>NK8181-SAUMON</v>
      </c>
      <c r="V135" s="267" t="str">
        <f t="shared" si="32"/>
        <v>NK8181</v>
      </c>
      <c r="W135" s="279"/>
      <c r="X135" s="273"/>
      <c r="Y135" s="266" t="str">
        <f t="shared" si="33"/>
        <v>Primavera  P104 GRIS CLAIR 1,- L</v>
      </c>
      <c r="Z135" s="267" t="str">
        <f t="shared" si="26"/>
        <v>VP104-1L</v>
      </c>
      <c r="AA135" s="279"/>
      <c r="AB135" s="280"/>
    </row>
    <row r="136" spans="1:28" ht="12.75" customHeight="1" x14ac:dyDescent="0.2">
      <c r="A136" s="374"/>
      <c r="B136" s="282" t="s">
        <v>818</v>
      </c>
      <c r="C136" s="298" t="s">
        <v>1474</v>
      </c>
      <c r="D136" s="286">
        <v>3</v>
      </c>
      <c r="E136" s="464">
        <v>69.41</v>
      </c>
      <c r="F136" s="482" t="s">
        <v>39</v>
      </c>
      <c r="I136" s="417"/>
      <c r="J136" s="273"/>
      <c r="K136" s="278"/>
      <c r="L136" s="273"/>
      <c r="M136" s="411"/>
      <c r="N136" s="411"/>
      <c r="O136" s="273"/>
      <c r="P136" s="273"/>
      <c r="Q136" s="411"/>
      <c r="R136" s="273"/>
      <c r="S136" s="411"/>
      <c r="T136" s="273"/>
      <c r="U136" s="266" t="str">
        <f t="shared" si="31"/>
        <v>NK8182-ABRICOT</v>
      </c>
      <c r="V136" s="267" t="str">
        <f t="shared" si="32"/>
        <v>NK8182</v>
      </c>
      <c r="W136" s="279"/>
      <c r="X136" s="273"/>
      <c r="Y136" s="266" t="str">
        <f>C463</f>
        <v>Primavera  P104 GRIS CLAIR 2,5 L</v>
      </c>
      <c r="Z136" s="267" t="str">
        <f t="shared" si="26"/>
        <v>VP104-2,5L</v>
      </c>
      <c r="AA136" s="279"/>
      <c r="AB136" s="280"/>
    </row>
    <row r="137" spans="1:28" x14ac:dyDescent="0.2">
      <c r="A137" s="374"/>
      <c r="B137" s="283" t="s">
        <v>819</v>
      </c>
      <c r="C137" s="296" t="s">
        <v>1475</v>
      </c>
      <c r="D137" s="287">
        <v>5.5</v>
      </c>
      <c r="E137" s="465">
        <v>133.25</v>
      </c>
      <c r="F137" s="483"/>
      <c r="I137" s="417"/>
      <c r="J137" s="273"/>
      <c r="K137" s="278"/>
      <c r="L137" s="273"/>
      <c r="M137" s="411"/>
      <c r="N137" s="411"/>
      <c r="O137" s="273"/>
      <c r="P137" s="273"/>
      <c r="Q137" s="411"/>
      <c r="R137" s="273"/>
      <c r="S137" s="411"/>
      <c r="T137" s="273"/>
      <c r="U137" s="266" t="str">
        <f t="shared" si="31"/>
        <v>NK8184-JAUNE AMBRE</v>
      </c>
      <c r="V137" s="267" t="str">
        <f t="shared" si="32"/>
        <v>NK8184</v>
      </c>
      <c r="W137" s="279"/>
      <c r="X137" s="273"/>
      <c r="Y137" s="266" t="str">
        <f>C464</f>
        <v>Primavera  P104 GRIS CLAIR 10 L</v>
      </c>
      <c r="Z137" s="267" t="str">
        <f t="shared" si="26"/>
        <v>VP104-10L</v>
      </c>
      <c r="AA137" s="279"/>
      <c r="AB137" s="280"/>
    </row>
    <row r="138" spans="1:28" x14ac:dyDescent="0.2">
      <c r="A138" s="374"/>
      <c r="B138" s="283" t="s">
        <v>160</v>
      </c>
      <c r="C138" s="296" t="s">
        <v>1476</v>
      </c>
      <c r="D138" s="287">
        <v>10.5</v>
      </c>
      <c r="E138" s="465">
        <v>252.61</v>
      </c>
      <c r="F138" s="483"/>
      <c r="I138" s="417"/>
      <c r="J138" s="273"/>
      <c r="K138" s="278"/>
      <c r="L138" s="273"/>
      <c r="M138" s="411"/>
      <c r="N138" s="411"/>
      <c r="O138" s="273"/>
      <c r="P138" s="273"/>
      <c r="Q138" s="411"/>
      <c r="R138" s="273"/>
      <c r="S138" s="411"/>
      <c r="T138" s="273"/>
      <c r="U138" s="266" t="str">
        <f t="shared" si="31"/>
        <v>NK8188-AUBERGINE</v>
      </c>
      <c r="V138" s="267" t="str">
        <f t="shared" si="32"/>
        <v>NK8188</v>
      </c>
      <c r="W138" s="279"/>
      <c r="X138" s="273"/>
      <c r="Y138" s="266" t="str">
        <f t="shared" ref="Y138:Y146" si="34">C465</f>
        <v>Primavera  P105 CORAIL 0.125 L</v>
      </c>
      <c r="Z138" s="267" t="str">
        <f t="shared" si="26"/>
        <v>VP105-0125L</v>
      </c>
      <c r="AA138" s="279"/>
      <c r="AB138" s="280"/>
    </row>
    <row r="139" spans="1:28" x14ac:dyDescent="0.2">
      <c r="A139" s="374"/>
      <c r="B139" s="283" t="s">
        <v>162</v>
      </c>
      <c r="C139" s="296" t="s">
        <v>1477</v>
      </c>
      <c r="D139" s="287">
        <v>10.5</v>
      </c>
      <c r="E139" s="465">
        <v>48.35</v>
      </c>
      <c r="F139" s="483"/>
      <c r="I139" s="417"/>
      <c r="J139" s="273"/>
      <c r="K139" s="278"/>
      <c r="L139" s="273"/>
      <c r="M139" s="411"/>
      <c r="N139" s="411"/>
      <c r="O139" s="273"/>
      <c r="P139" s="273"/>
      <c r="Q139" s="411"/>
      <c r="R139" s="273"/>
      <c r="S139" s="411"/>
      <c r="T139" s="273"/>
      <c r="U139" s="266" t="str">
        <f t="shared" si="31"/>
        <v>NK8189-BLEU PASTEL CLAIRE</v>
      </c>
      <c r="V139" s="267" t="str">
        <f t="shared" si="32"/>
        <v>NK8189</v>
      </c>
      <c r="W139" s="279"/>
      <c r="X139" s="273"/>
      <c r="Y139" s="266" t="str">
        <f t="shared" si="34"/>
        <v>Primavera  P105 CORAIL 1,- L</v>
      </c>
      <c r="Z139" s="267" t="str">
        <f t="shared" si="26"/>
        <v>VP105-1L</v>
      </c>
      <c r="AA139" s="279"/>
      <c r="AB139" s="280"/>
    </row>
    <row r="140" spans="1:28" x14ac:dyDescent="0.2">
      <c r="A140" s="374"/>
      <c r="B140" s="283" t="s">
        <v>161</v>
      </c>
      <c r="C140" s="296" t="s">
        <v>1478</v>
      </c>
      <c r="D140" s="287">
        <v>10.5</v>
      </c>
      <c r="E140" s="465">
        <v>91.33</v>
      </c>
      <c r="F140" s="483"/>
      <c r="I140" s="417"/>
      <c r="J140" s="273"/>
      <c r="K140" s="278"/>
      <c r="L140" s="273"/>
      <c r="M140" s="411"/>
      <c r="N140" s="411"/>
      <c r="O140" s="273"/>
      <c r="P140" s="273"/>
      <c r="Q140" s="411"/>
      <c r="R140" s="273"/>
      <c r="S140" s="411"/>
      <c r="T140" s="273"/>
      <c r="U140" s="266" t="str">
        <f t="shared" si="31"/>
        <v>NK8192-JAUNE MAÏS</v>
      </c>
      <c r="V140" s="267" t="str">
        <f t="shared" si="32"/>
        <v>NK8192</v>
      </c>
      <c r="W140" s="279"/>
      <c r="X140" s="273"/>
      <c r="Y140" s="266" t="str">
        <f t="shared" si="34"/>
        <v>Primavera  P105 CORAIL 2,5 L</v>
      </c>
      <c r="Z140" s="267" t="str">
        <f t="shared" si="26"/>
        <v>VP105-2,5L</v>
      </c>
      <c r="AA140" s="279"/>
      <c r="AB140" s="280"/>
    </row>
    <row r="141" spans="1:28" x14ac:dyDescent="0.2">
      <c r="A141" s="374"/>
      <c r="B141" s="263" t="s">
        <v>1041</v>
      </c>
      <c r="C141" s="296" t="s">
        <v>1479</v>
      </c>
      <c r="D141" s="287">
        <v>3.5</v>
      </c>
      <c r="E141" s="465">
        <v>74.790000000000006</v>
      </c>
      <c r="F141" s="483"/>
      <c r="I141" s="417"/>
      <c r="J141" s="273"/>
      <c r="K141" s="278"/>
      <c r="L141" s="273"/>
      <c r="M141" s="411"/>
      <c r="N141" s="411"/>
      <c r="O141" s="273"/>
      <c r="P141" s="273"/>
      <c r="Q141" s="411"/>
      <c r="R141" s="273"/>
      <c r="S141" s="411"/>
      <c r="T141" s="273"/>
      <c r="U141" s="266" t="str">
        <f t="shared" si="31"/>
        <v>NK8193-VERT DE MAI</v>
      </c>
      <c r="V141" s="267" t="str">
        <f t="shared" si="32"/>
        <v>NK8193</v>
      </c>
      <c r="W141" s="279"/>
      <c r="X141" s="273"/>
      <c r="Y141" s="266" t="str">
        <f t="shared" si="34"/>
        <v>Primavera  P105 CORAIL 10 L</v>
      </c>
      <c r="Z141" s="267" t="str">
        <f t="shared" si="26"/>
        <v>VP105-10L</v>
      </c>
      <c r="AA141" s="279"/>
      <c r="AB141" s="280"/>
    </row>
    <row r="142" spans="1:28" x14ac:dyDescent="0.2">
      <c r="A142" s="374"/>
      <c r="B142" s="263" t="s">
        <v>1033</v>
      </c>
      <c r="C142" s="296" t="s">
        <v>1480</v>
      </c>
      <c r="D142" s="287">
        <v>5.5</v>
      </c>
      <c r="E142" s="465">
        <v>142.52000000000001</v>
      </c>
      <c r="F142" s="483"/>
      <c r="I142" s="417"/>
      <c r="J142" s="273"/>
      <c r="K142" s="278"/>
      <c r="L142" s="273"/>
      <c r="M142" s="411"/>
      <c r="N142" s="411"/>
      <c r="O142" s="273"/>
      <c r="P142" s="273"/>
      <c r="Q142" s="411"/>
      <c r="R142" s="273"/>
      <c r="S142" s="411"/>
      <c r="T142" s="273"/>
      <c r="U142" s="266" t="str">
        <f t="shared" si="31"/>
        <v>NK8194-ROUGE CERISE</v>
      </c>
      <c r="V142" s="267" t="str">
        <f t="shared" si="32"/>
        <v>NK8194</v>
      </c>
      <c r="W142" s="279"/>
      <c r="X142" s="273"/>
      <c r="Y142" s="266" t="str">
        <f t="shared" si="34"/>
        <v>Primavera  P106 CAFFE AU LAIT 0.125 L</v>
      </c>
      <c r="Z142" s="267" t="str">
        <f t="shared" si="26"/>
        <v>VP106-0125L</v>
      </c>
      <c r="AA142" s="279"/>
      <c r="AB142" s="280"/>
    </row>
    <row r="143" spans="1:28" x14ac:dyDescent="0.2">
      <c r="A143" s="374"/>
      <c r="B143" s="263" t="s">
        <v>1032</v>
      </c>
      <c r="C143" s="296" t="s">
        <v>1481</v>
      </c>
      <c r="D143" s="287">
        <v>10.5</v>
      </c>
      <c r="E143" s="465">
        <v>264.22000000000003</v>
      </c>
      <c r="F143" s="483"/>
      <c r="G143" s="405"/>
      <c r="I143" s="417"/>
      <c r="J143" s="273"/>
      <c r="K143" s="278"/>
      <c r="L143" s="273"/>
      <c r="M143" s="411"/>
      <c r="N143" s="411"/>
      <c r="O143" s="273"/>
      <c r="P143" s="273"/>
      <c r="Q143" s="411"/>
      <c r="R143" s="273"/>
      <c r="S143" s="411"/>
      <c r="T143" s="273"/>
      <c r="U143" s="266" t="str">
        <f t="shared" si="31"/>
        <v>NK8195-BLEU LAPIS</v>
      </c>
      <c r="V143" s="267" t="str">
        <f t="shared" si="32"/>
        <v>NK8195</v>
      </c>
      <c r="W143" s="279"/>
      <c r="X143" s="273"/>
      <c r="Y143" s="266" t="str">
        <f t="shared" si="34"/>
        <v>Primavera  P106 CAFFE AU LAIT 1,- L</v>
      </c>
      <c r="Z143" s="267" t="str">
        <f t="shared" si="26"/>
        <v>VP106-1L</v>
      </c>
      <c r="AA143" s="279"/>
      <c r="AB143" s="280"/>
    </row>
    <row r="144" spans="1:28" x14ac:dyDescent="0.2">
      <c r="A144" s="374"/>
      <c r="B144" s="283" t="s">
        <v>820</v>
      </c>
      <c r="C144" s="296" t="s">
        <v>421</v>
      </c>
      <c r="D144" s="287">
        <v>0.5</v>
      </c>
      <c r="E144" s="465">
        <v>7.2</v>
      </c>
      <c r="F144" s="483"/>
      <c r="G144" s="405"/>
      <c r="I144" s="417"/>
      <c r="J144" s="273"/>
      <c r="K144" s="278"/>
      <c r="L144" s="273"/>
      <c r="M144" s="411"/>
      <c r="N144" s="411"/>
      <c r="O144" s="273"/>
      <c r="P144" s="273"/>
      <c r="Q144" s="411"/>
      <c r="R144" s="273"/>
      <c r="S144" s="411"/>
      <c r="T144" s="273"/>
      <c r="U144" s="266" t="str">
        <f t="shared" si="31"/>
        <v>NK8196-BLEU NUIT</v>
      </c>
      <c r="V144" s="267" t="str">
        <f t="shared" si="32"/>
        <v>NK8196</v>
      </c>
      <c r="W144" s="279"/>
      <c r="X144" s="273"/>
      <c r="Y144" s="266" t="str">
        <f t="shared" si="34"/>
        <v>Primavera  P106 CAFFE AU LAIT 2,5 L</v>
      </c>
      <c r="Z144" s="267" t="str">
        <f t="shared" si="26"/>
        <v>VP106-2,5L</v>
      </c>
      <c r="AA144" s="279"/>
      <c r="AB144" s="280"/>
    </row>
    <row r="145" spans="1:28" x14ac:dyDescent="0.2">
      <c r="A145" s="374"/>
      <c r="B145" s="285" t="s">
        <v>612</v>
      </c>
      <c r="C145" s="296" t="s">
        <v>613</v>
      </c>
      <c r="D145" s="230"/>
      <c r="E145" s="467">
        <v>35</v>
      </c>
      <c r="F145" s="483"/>
      <c r="G145" s="405"/>
      <c r="I145" s="417"/>
      <c r="J145" s="273"/>
      <c r="K145" s="278"/>
      <c r="L145" s="273"/>
      <c r="M145" s="411"/>
      <c r="N145" s="411"/>
      <c r="O145" s="273"/>
      <c r="P145" s="273"/>
      <c r="Q145" s="411"/>
      <c r="R145" s="273"/>
      <c r="S145" s="411"/>
      <c r="T145" s="273"/>
      <c r="U145" s="266" t="str">
        <f t="shared" si="31"/>
        <v>NK8197-NOIR NUIT</v>
      </c>
      <c r="V145" s="267" t="str">
        <f t="shared" si="32"/>
        <v>NK8197</v>
      </c>
      <c r="W145" s="279"/>
      <c r="X145" s="273"/>
      <c r="Y145" s="266" t="str">
        <f t="shared" si="34"/>
        <v>Primavera  P106 CAFFE AU LAIT 10 L</v>
      </c>
      <c r="Z145" s="267" t="str">
        <f t="shared" si="26"/>
        <v>VP106-10L</v>
      </c>
      <c r="AA145" s="279"/>
      <c r="AB145" s="280"/>
    </row>
    <row r="146" spans="1:28" x14ac:dyDescent="0.2">
      <c r="A146" s="374"/>
      <c r="B146" s="285" t="s">
        <v>614</v>
      </c>
      <c r="C146" s="296" t="s">
        <v>615</v>
      </c>
      <c r="D146" s="230"/>
      <c r="E146" s="467">
        <v>40</v>
      </c>
      <c r="F146" s="483"/>
      <c r="G146" s="405"/>
      <c r="I146" s="417"/>
      <c r="J146" s="273"/>
      <c r="K146" s="278"/>
      <c r="L146" s="273"/>
      <c r="M146" s="411"/>
      <c r="N146" s="411"/>
      <c r="O146" s="273"/>
      <c r="P146" s="273"/>
      <c r="Q146" s="411"/>
      <c r="R146" s="273"/>
      <c r="S146" s="411"/>
      <c r="T146" s="273"/>
      <c r="U146" s="266" t="str">
        <f t="shared" si="31"/>
        <v>NK8198-VIOLET</v>
      </c>
      <c r="V146" s="267" t="str">
        <f t="shared" si="32"/>
        <v>NK8198</v>
      </c>
      <c r="W146" s="279"/>
      <c r="X146" s="273"/>
      <c r="Y146" s="266" t="str">
        <f t="shared" si="34"/>
        <v>Primavera  P107 GREIGE 0.125 L</v>
      </c>
      <c r="Z146" s="267" t="str">
        <f t="shared" si="26"/>
        <v>VP107-0125L</v>
      </c>
      <c r="AA146" s="279"/>
      <c r="AB146" s="280"/>
    </row>
    <row r="147" spans="1:28" x14ac:dyDescent="0.2">
      <c r="A147" s="374"/>
      <c r="B147" s="285" t="s">
        <v>616</v>
      </c>
      <c r="C147" s="296" t="s">
        <v>617</v>
      </c>
      <c r="D147" s="230"/>
      <c r="E147" s="467">
        <v>5.5</v>
      </c>
      <c r="F147" s="483"/>
      <c r="G147" s="405"/>
      <c r="I147" s="417"/>
      <c r="J147" s="273"/>
      <c r="K147" s="278"/>
      <c r="L147" s="273"/>
      <c r="M147" s="411"/>
      <c r="N147" s="411"/>
      <c r="O147" s="273"/>
      <c r="P147" s="273"/>
      <c r="Q147" s="411"/>
      <c r="R147" s="273"/>
      <c r="S147" s="411"/>
      <c r="T147" s="273"/>
      <c r="U147" s="266" t="str">
        <f t="shared" si="31"/>
        <v>NK8199-BEIGE</v>
      </c>
      <c r="V147" s="267" t="str">
        <f t="shared" si="32"/>
        <v>NK8199</v>
      </c>
      <c r="W147" s="279"/>
      <c r="X147" s="273"/>
      <c r="Y147" s="266" t="str">
        <f>C474</f>
        <v>Primavera  P107 GREIGE 1,- L</v>
      </c>
      <c r="Z147" s="267" t="str">
        <f t="shared" ref="Z147:Z149" si="35">B474</f>
        <v>VP107-1L</v>
      </c>
      <c r="AA147" s="279"/>
      <c r="AB147" s="280"/>
    </row>
    <row r="148" spans="1:28" x14ac:dyDescent="0.2">
      <c r="A148" s="374"/>
      <c r="B148" s="285" t="s">
        <v>618</v>
      </c>
      <c r="C148" s="296" t="s">
        <v>619</v>
      </c>
      <c r="D148" s="230"/>
      <c r="E148" s="467">
        <v>0.5</v>
      </c>
      <c r="F148" s="483"/>
      <c r="G148" s="405"/>
      <c r="I148" s="417"/>
      <c r="J148" s="273"/>
      <c r="K148" s="278"/>
      <c r="L148" s="273"/>
      <c r="M148" s="411"/>
      <c r="N148" s="411"/>
      <c r="O148" s="273"/>
      <c r="P148" s="273"/>
      <c r="Q148" s="411"/>
      <c r="R148" s="273"/>
      <c r="S148" s="411"/>
      <c r="T148" s="273"/>
      <c r="U148" s="279"/>
      <c r="V148" s="273"/>
      <c r="W148" s="279"/>
      <c r="X148" s="273"/>
      <c r="Y148" s="266" t="str">
        <f>C475</f>
        <v>Primavera  P107 GREIGE 2,5 L</v>
      </c>
      <c r="Z148" s="267" t="str">
        <f t="shared" si="35"/>
        <v>VP107-2,5L</v>
      </c>
      <c r="AA148" s="279"/>
      <c r="AB148" s="280"/>
    </row>
    <row r="149" spans="1:28" x14ac:dyDescent="0.2">
      <c r="A149" s="374"/>
      <c r="B149" s="285" t="s">
        <v>620</v>
      </c>
      <c r="C149" s="296" t="s">
        <v>621</v>
      </c>
      <c r="D149" s="230"/>
      <c r="E149" s="467">
        <v>44</v>
      </c>
      <c r="F149" s="483"/>
      <c r="G149" s="405"/>
      <c r="I149" s="417"/>
      <c r="J149" s="273"/>
      <c r="K149" s="278"/>
      <c r="L149" s="273"/>
      <c r="M149" s="411"/>
      <c r="N149" s="411"/>
      <c r="O149" s="273"/>
      <c r="P149" s="273"/>
      <c r="Q149" s="411"/>
      <c r="R149" s="273"/>
      <c r="S149" s="411"/>
      <c r="T149" s="273"/>
      <c r="U149" s="411"/>
      <c r="V149" s="273"/>
      <c r="W149" s="411"/>
      <c r="X149" s="273"/>
      <c r="Y149" s="266" t="str">
        <f t="shared" ref="Y149" si="36">C476</f>
        <v>Primavera  P107 GREIGE 10 L</v>
      </c>
      <c r="Z149" s="267" t="str">
        <f t="shared" si="35"/>
        <v>VP107-10L</v>
      </c>
      <c r="AA149" s="279"/>
      <c r="AB149" s="280"/>
    </row>
    <row r="150" spans="1:28" x14ac:dyDescent="0.2">
      <c r="A150" s="374"/>
      <c r="B150" s="274"/>
      <c r="C150" s="275"/>
      <c r="D150" s="412"/>
      <c r="E150" s="413"/>
      <c r="F150" s="483"/>
      <c r="G150" s="405"/>
      <c r="I150" s="417"/>
      <c r="J150" s="273"/>
      <c r="K150" s="278"/>
      <c r="L150" s="273"/>
      <c r="M150" s="411"/>
      <c r="N150" s="411"/>
      <c r="O150" s="273"/>
      <c r="P150" s="273"/>
      <c r="Q150" s="411"/>
      <c r="R150" s="273"/>
      <c r="S150" s="411"/>
      <c r="T150" s="273"/>
      <c r="U150" s="411"/>
      <c r="V150" s="273"/>
      <c r="W150" s="411"/>
      <c r="X150" s="273"/>
      <c r="Y150" s="273"/>
      <c r="Z150" s="273"/>
      <c r="AA150" s="279"/>
      <c r="AB150" s="280"/>
    </row>
    <row r="151" spans="1:28" ht="13.5" thickBot="1" x14ac:dyDescent="0.25">
      <c r="A151" s="374"/>
      <c r="B151" s="276"/>
      <c r="C151" s="277"/>
      <c r="D151" s="414"/>
      <c r="E151" s="415"/>
      <c r="F151" s="484"/>
      <c r="G151" s="405"/>
      <c r="I151" s="417"/>
      <c r="J151" s="273"/>
      <c r="K151" s="278"/>
      <c r="L151" s="273"/>
      <c r="M151" s="411"/>
      <c r="N151" s="411"/>
      <c r="O151" s="273"/>
      <c r="P151" s="273"/>
      <c r="Q151" s="411"/>
      <c r="R151" s="273"/>
      <c r="S151" s="411"/>
      <c r="T151" s="273"/>
      <c r="U151" s="411"/>
      <c r="V151" s="273"/>
      <c r="W151" s="411"/>
      <c r="X151" s="273"/>
      <c r="Y151" s="273"/>
      <c r="Z151" s="273"/>
      <c r="AA151" s="279"/>
      <c r="AB151" s="280"/>
    </row>
    <row r="152" spans="1:28" ht="12.75" customHeight="1" x14ac:dyDescent="0.2">
      <c r="A152" s="374"/>
      <c r="B152" s="463" t="s">
        <v>163</v>
      </c>
      <c r="C152" s="298" t="s">
        <v>942</v>
      </c>
      <c r="D152" s="286">
        <v>0.01</v>
      </c>
      <c r="E152" s="464">
        <v>6.77</v>
      </c>
      <c r="F152" s="482" t="s">
        <v>164</v>
      </c>
      <c r="G152" s="405"/>
      <c r="I152" s="417"/>
      <c r="J152" s="273"/>
      <c r="K152" s="278"/>
      <c r="L152" s="273"/>
      <c r="M152" s="411"/>
      <c r="N152" s="411"/>
      <c r="O152" s="273"/>
      <c r="P152" s="273"/>
      <c r="Q152" s="411"/>
      <c r="R152" s="273"/>
      <c r="S152" s="411"/>
      <c r="T152" s="273"/>
      <c r="U152" s="411"/>
      <c r="V152" s="273"/>
      <c r="W152" s="411"/>
      <c r="X152" s="273"/>
      <c r="Y152" s="273"/>
      <c r="Z152" s="273"/>
      <c r="AA152" s="279"/>
      <c r="AB152" s="280"/>
    </row>
    <row r="153" spans="1:28" x14ac:dyDescent="0.2">
      <c r="A153" s="374"/>
      <c r="B153" s="460" t="s">
        <v>165</v>
      </c>
      <c r="C153" s="296" t="s">
        <v>943</v>
      </c>
      <c r="D153" s="287">
        <v>0.01</v>
      </c>
      <c r="E153" s="465">
        <v>6.17</v>
      </c>
      <c r="F153" s="483"/>
      <c r="G153" s="405"/>
      <c r="I153" s="417"/>
      <c r="J153" s="273"/>
      <c r="K153" s="278"/>
      <c r="L153" s="273"/>
      <c r="M153" s="411"/>
      <c r="N153" s="411"/>
      <c r="O153" s="273"/>
      <c r="P153" s="273"/>
      <c r="Q153" s="411"/>
      <c r="R153" s="273"/>
      <c r="S153" s="411"/>
      <c r="T153" s="273"/>
      <c r="U153" s="411"/>
      <c r="V153" s="273"/>
      <c r="W153" s="411"/>
      <c r="X153" s="273"/>
      <c r="Y153" s="273"/>
      <c r="Z153" s="273"/>
      <c r="AA153" s="279"/>
      <c r="AB153" s="280"/>
    </row>
    <row r="154" spans="1:28" x14ac:dyDescent="0.2">
      <c r="A154" s="374"/>
      <c r="B154" s="460" t="s">
        <v>166</v>
      </c>
      <c r="C154" s="296" t="s">
        <v>944</v>
      </c>
      <c r="D154" s="287">
        <v>0.01</v>
      </c>
      <c r="E154" s="465">
        <v>6.17</v>
      </c>
      <c r="F154" s="483"/>
      <c r="G154" s="405"/>
      <c r="I154" s="417"/>
      <c r="J154" s="273"/>
      <c r="K154" s="278"/>
      <c r="L154" s="273"/>
      <c r="M154" s="411"/>
      <c r="N154" s="411"/>
      <c r="O154" s="273"/>
      <c r="P154" s="273"/>
      <c r="Q154" s="411"/>
      <c r="R154" s="273"/>
      <c r="S154" s="411"/>
      <c r="T154" s="273"/>
      <c r="U154" s="411"/>
      <c r="V154" s="273"/>
      <c r="W154" s="411"/>
      <c r="X154" s="273"/>
      <c r="Y154" s="273"/>
      <c r="Z154" s="273"/>
      <c r="AA154" s="279"/>
      <c r="AB154" s="280"/>
    </row>
    <row r="155" spans="1:28" x14ac:dyDescent="0.2">
      <c r="A155" s="374"/>
      <c r="B155" s="460" t="s">
        <v>167</v>
      </c>
      <c r="C155" s="296" t="s">
        <v>945</v>
      </c>
      <c r="D155" s="287">
        <v>0.01</v>
      </c>
      <c r="E155" s="465">
        <v>9.59</v>
      </c>
      <c r="F155" s="483"/>
      <c r="G155" s="405"/>
      <c r="I155" s="417"/>
      <c r="J155" s="273"/>
      <c r="K155" s="278"/>
      <c r="L155" s="273"/>
      <c r="M155" s="411"/>
      <c r="N155" s="411"/>
      <c r="O155" s="273"/>
      <c r="P155" s="273"/>
      <c r="Q155" s="411"/>
      <c r="R155" s="273"/>
      <c r="S155" s="411"/>
      <c r="T155" s="273"/>
      <c r="U155" s="411"/>
      <c r="V155" s="273"/>
      <c r="W155" s="411"/>
      <c r="X155" s="273"/>
      <c r="Y155" s="273"/>
      <c r="Z155" s="273"/>
      <c r="AA155" s="279"/>
      <c r="AB155" s="280"/>
    </row>
    <row r="156" spans="1:28" x14ac:dyDescent="0.2">
      <c r="A156" s="374"/>
      <c r="B156" s="460" t="s">
        <v>168</v>
      </c>
      <c r="C156" s="296" t="s">
        <v>946</v>
      </c>
      <c r="D156" s="287">
        <v>0.01</v>
      </c>
      <c r="E156" s="465">
        <v>6.77</v>
      </c>
      <c r="F156" s="483"/>
      <c r="G156" s="405"/>
      <c r="I156" s="417"/>
      <c r="J156" s="273"/>
      <c r="K156" s="278"/>
      <c r="L156" s="273"/>
      <c r="M156" s="411"/>
      <c r="N156" s="411"/>
      <c r="O156" s="273"/>
      <c r="P156" s="273"/>
      <c r="Q156" s="411"/>
      <c r="R156" s="273"/>
      <c r="S156" s="411"/>
      <c r="T156" s="273"/>
      <c r="U156" s="411"/>
      <c r="V156" s="273"/>
      <c r="W156" s="411"/>
      <c r="X156" s="273"/>
      <c r="Y156" s="273"/>
      <c r="Z156" s="273"/>
      <c r="AA156" s="279"/>
      <c r="AB156" s="280"/>
    </row>
    <row r="157" spans="1:28" ht="12.75" customHeight="1" x14ac:dyDescent="0.2">
      <c r="A157" s="374"/>
      <c r="B157" s="460" t="s">
        <v>169</v>
      </c>
      <c r="C157" s="296" t="s">
        <v>947</v>
      </c>
      <c r="D157" s="287">
        <v>0.01</v>
      </c>
      <c r="E157" s="465">
        <v>6.77</v>
      </c>
      <c r="F157" s="483"/>
      <c r="G157" s="405"/>
      <c r="I157" s="417"/>
      <c r="J157" s="273"/>
      <c r="K157" s="278"/>
      <c r="L157" s="273"/>
      <c r="M157" s="411"/>
      <c r="N157" s="411"/>
      <c r="O157" s="273"/>
      <c r="P157" s="273"/>
      <c r="Q157" s="411"/>
      <c r="R157" s="273"/>
      <c r="S157" s="411"/>
      <c r="T157" s="273"/>
      <c r="U157" s="411"/>
      <c r="V157" s="273"/>
      <c r="W157" s="411"/>
      <c r="X157" s="273"/>
      <c r="Y157" s="273"/>
      <c r="Z157" s="273"/>
      <c r="AA157" s="279"/>
      <c r="AB157" s="280"/>
    </row>
    <row r="158" spans="1:28" x14ac:dyDescent="0.2">
      <c r="A158" s="374"/>
      <c r="B158" s="460" t="s">
        <v>170</v>
      </c>
      <c r="C158" s="296" t="s">
        <v>948</v>
      </c>
      <c r="D158" s="287">
        <v>0.01</v>
      </c>
      <c r="E158" s="465">
        <v>6.77</v>
      </c>
      <c r="F158" s="483"/>
      <c r="G158" s="405"/>
      <c r="I158" s="417"/>
      <c r="J158" s="273"/>
      <c r="K158" s="278"/>
      <c r="L158" s="273"/>
      <c r="M158" s="411"/>
      <c r="N158" s="411"/>
      <c r="O158" s="273"/>
      <c r="P158" s="273"/>
      <c r="Q158" s="411"/>
      <c r="R158" s="273"/>
      <c r="S158" s="411"/>
      <c r="T158" s="273"/>
      <c r="U158" s="411"/>
      <c r="V158" s="273"/>
      <c r="W158" s="411"/>
      <c r="X158" s="273"/>
      <c r="Y158" s="273"/>
      <c r="Z158" s="273"/>
      <c r="AA158" s="279"/>
      <c r="AB158" s="280"/>
    </row>
    <row r="159" spans="1:28" x14ac:dyDescent="0.2">
      <c r="A159" s="374"/>
      <c r="B159" s="460" t="s">
        <v>171</v>
      </c>
      <c r="C159" s="296" t="s">
        <v>949</v>
      </c>
      <c r="D159" s="287">
        <v>0.01</v>
      </c>
      <c r="E159" s="465">
        <v>9.59</v>
      </c>
      <c r="F159" s="483"/>
      <c r="G159" s="405"/>
      <c r="I159" s="417"/>
      <c r="J159" s="273"/>
      <c r="K159" s="278"/>
      <c r="L159" s="273"/>
      <c r="M159" s="411"/>
      <c r="N159" s="411"/>
      <c r="O159" s="273"/>
      <c r="P159" s="273"/>
      <c r="Q159" s="411"/>
      <c r="R159" s="273"/>
      <c r="S159" s="411"/>
      <c r="T159" s="273"/>
      <c r="U159" s="411"/>
      <c r="V159" s="273"/>
      <c r="W159" s="411"/>
      <c r="X159" s="273"/>
      <c r="Y159" s="273"/>
      <c r="Z159" s="273"/>
      <c r="AA159" s="279"/>
      <c r="AB159" s="280"/>
    </row>
    <row r="160" spans="1:28" x14ac:dyDescent="0.2">
      <c r="A160" s="374"/>
      <c r="B160" s="460" t="s">
        <v>172</v>
      </c>
      <c r="C160" s="296" t="s">
        <v>950</v>
      </c>
      <c r="D160" s="287">
        <v>0.01</v>
      </c>
      <c r="E160" s="465">
        <v>6.77</v>
      </c>
      <c r="F160" s="483"/>
      <c r="G160" s="405"/>
      <c r="I160" s="417"/>
      <c r="J160" s="273"/>
      <c r="K160" s="278"/>
      <c r="L160" s="273"/>
      <c r="M160" s="411"/>
      <c r="N160" s="411"/>
      <c r="O160" s="273"/>
      <c r="P160" s="273"/>
      <c r="Q160" s="411"/>
      <c r="R160" s="273"/>
      <c r="S160" s="411"/>
      <c r="T160" s="273"/>
      <c r="U160" s="411"/>
      <c r="V160" s="273"/>
      <c r="W160" s="411"/>
      <c r="X160" s="273"/>
      <c r="Y160" s="273"/>
      <c r="Z160" s="273"/>
      <c r="AA160" s="279"/>
      <c r="AB160" s="280"/>
    </row>
    <row r="161" spans="1:28" x14ac:dyDescent="0.2">
      <c r="A161" s="374"/>
      <c r="B161" s="460" t="s">
        <v>1482</v>
      </c>
      <c r="C161" s="468" t="s">
        <v>1483</v>
      </c>
      <c r="D161" s="287">
        <v>0.01</v>
      </c>
      <c r="E161" s="465">
        <v>6.77</v>
      </c>
      <c r="F161" s="483"/>
      <c r="G161" s="405"/>
      <c r="I161" s="417"/>
      <c r="J161" s="273"/>
      <c r="K161" s="278"/>
      <c r="L161" s="273"/>
      <c r="M161" s="411"/>
      <c r="N161" s="411"/>
      <c r="O161" s="273"/>
      <c r="P161" s="273"/>
      <c r="Q161" s="411"/>
      <c r="R161" s="273"/>
      <c r="S161" s="411"/>
      <c r="T161" s="273"/>
      <c r="U161" s="411"/>
      <c r="V161" s="273"/>
      <c r="W161" s="411"/>
      <c r="X161" s="273"/>
      <c r="Y161" s="273"/>
      <c r="Z161" s="273"/>
      <c r="AA161" s="279"/>
      <c r="AB161" s="280"/>
    </row>
    <row r="162" spans="1:28" x14ac:dyDescent="0.2">
      <c r="A162" s="374"/>
      <c r="B162" s="460" t="s">
        <v>173</v>
      </c>
      <c r="C162" s="296" t="s">
        <v>951</v>
      </c>
      <c r="D162" s="287">
        <v>0.05</v>
      </c>
      <c r="E162" s="465">
        <v>27.61</v>
      </c>
      <c r="F162" s="483"/>
      <c r="G162" s="402"/>
      <c r="I162" s="417"/>
      <c r="J162" s="273"/>
      <c r="K162" s="278"/>
      <c r="L162" s="273"/>
      <c r="M162" s="411"/>
      <c r="N162" s="411"/>
      <c r="O162" s="273"/>
      <c r="P162" s="273"/>
      <c r="Q162" s="411"/>
      <c r="R162" s="273"/>
      <c r="S162" s="411"/>
      <c r="T162" s="273"/>
      <c r="U162" s="411"/>
      <c r="V162" s="273"/>
      <c r="W162" s="411"/>
      <c r="X162" s="273"/>
      <c r="Y162" s="273"/>
      <c r="Z162" s="273"/>
      <c r="AA162" s="279"/>
      <c r="AB162" s="280"/>
    </row>
    <row r="163" spans="1:28" x14ac:dyDescent="0.2">
      <c r="A163" s="374"/>
      <c r="B163" s="460" t="s">
        <v>174</v>
      </c>
      <c r="C163" s="296" t="s">
        <v>952</v>
      </c>
      <c r="D163" s="287">
        <v>0.03</v>
      </c>
      <c r="E163" s="465">
        <v>20.34</v>
      </c>
      <c r="F163" s="483"/>
      <c r="G163" s="290"/>
      <c r="I163" s="417"/>
      <c r="J163" s="273"/>
      <c r="K163" s="278"/>
      <c r="L163" s="273"/>
      <c r="M163" s="411"/>
      <c r="N163" s="411"/>
      <c r="O163" s="273"/>
      <c r="P163" s="273"/>
      <c r="Q163" s="411"/>
      <c r="R163" s="273"/>
      <c r="S163" s="411"/>
      <c r="T163" s="273"/>
      <c r="U163" s="411"/>
      <c r="V163" s="273"/>
      <c r="W163" s="411"/>
      <c r="X163" s="273"/>
      <c r="Y163" s="273"/>
      <c r="Z163" s="273"/>
      <c r="AA163" s="279"/>
      <c r="AB163" s="280"/>
    </row>
    <row r="164" spans="1:28" x14ac:dyDescent="0.2">
      <c r="A164" s="374"/>
      <c r="B164" s="460" t="s">
        <v>175</v>
      </c>
      <c r="C164" s="296" t="s">
        <v>953</v>
      </c>
      <c r="D164" s="287">
        <v>0.01</v>
      </c>
      <c r="E164" s="465">
        <v>6.77</v>
      </c>
      <c r="F164" s="483"/>
      <c r="G164" s="290"/>
      <c r="I164" s="417"/>
      <c r="J164" s="273"/>
      <c r="K164" s="278"/>
      <c r="L164" s="273"/>
      <c r="M164" s="411"/>
      <c r="N164" s="411"/>
      <c r="O164" s="273"/>
      <c r="P164" s="273"/>
      <c r="Q164" s="411"/>
      <c r="R164" s="273"/>
      <c r="S164" s="411"/>
      <c r="T164" s="273"/>
      <c r="U164" s="411"/>
      <c r="V164" s="273"/>
      <c r="W164" s="411"/>
      <c r="X164" s="273"/>
      <c r="Y164" s="273"/>
      <c r="Z164" s="273"/>
      <c r="AA164" s="279"/>
      <c r="AB164" s="280"/>
    </row>
    <row r="165" spans="1:28" x14ac:dyDescent="0.2">
      <c r="A165" s="374"/>
      <c r="B165" s="460" t="s">
        <v>176</v>
      </c>
      <c r="C165" s="296" t="s">
        <v>954</v>
      </c>
      <c r="D165" s="287">
        <v>0.03</v>
      </c>
      <c r="E165" s="465">
        <v>20.34</v>
      </c>
      <c r="F165" s="483"/>
      <c r="G165" s="290"/>
      <c r="I165" s="417"/>
      <c r="J165" s="273"/>
      <c r="K165" s="278"/>
      <c r="L165" s="273"/>
      <c r="M165" s="411"/>
      <c r="N165" s="411"/>
      <c r="O165" s="273"/>
      <c r="P165" s="273"/>
      <c r="Q165" s="411"/>
      <c r="R165" s="273"/>
      <c r="S165" s="411"/>
      <c r="T165" s="273"/>
      <c r="U165" s="411"/>
      <c r="V165" s="273"/>
      <c r="W165" s="411"/>
      <c r="X165" s="273"/>
      <c r="Y165" s="273"/>
      <c r="Z165" s="273"/>
      <c r="AA165" s="279"/>
      <c r="AB165" s="280"/>
    </row>
    <row r="166" spans="1:28" ht="12.75" customHeight="1" x14ac:dyDescent="0.2">
      <c r="A166" s="374"/>
      <c r="B166" s="460" t="s">
        <v>177</v>
      </c>
      <c r="C166" s="296" t="s">
        <v>955</v>
      </c>
      <c r="D166" s="287">
        <v>1.4E-2</v>
      </c>
      <c r="E166" s="465">
        <v>6.77</v>
      </c>
      <c r="F166" s="483"/>
      <c r="G166" s="290"/>
      <c r="I166" s="417"/>
      <c r="J166" s="273"/>
      <c r="K166" s="278"/>
      <c r="L166" s="273"/>
      <c r="M166" s="411"/>
      <c r="N166" s="411"/>
      <c r="O166" s="273"/>
      <c r="P166" s="273"/>
      <c r="Q166" s="411"/>
      <c r="R166" s="273"/>
      <c r="S166" s="411"/>
      <c r="T166" s="273"/>
      <c r="U166" s="411"/>
      <c r="V166" s="273"/>
      <c r="W166" s="411"/>
      <c r="X166" s="273"/>
      <c r="Y166" s="273"/>
      <c r="Z166" s="273"/>
      <c r="AA166" s="279"/>
      <c r="AB166" s="280"/>
    </row>
    <row r="167" spans="1:28" x14ac:dyDescent="0.2">
      <c r="A167" s="374"/>
      <c r="B167" s="460" t="s">
        <v>178</v>
      </c>
      <c r="C167" s="296" t="s">
        <v>956</v>
      </c>
      <c r="D167" s="287">
        <v>0.01</v>
      </c>
      <c r="E167" s="465">
        <v>5.42</v>
      </c>
      <c r="F167" s="483"/>
      <c r="G167" s="290"/>
      <c r="I167" s="417"/>
      <c r="J167" s="273"/>
      <c r="K167" s="278"/>
      <c r="L167" s="273"/>
      <c r="M167" s="411"/>
      <c r="N167" s="411"/>
      <c r="O167" s="273"/>
      <c r="P167" s="273"/>
      <c r="Q167" s="411"/>
      <c r="R167" s="273"/>
      <c r="S167" s="411"/>
      <c r="T167" s="273"/>
      <c r="U167" s="411"/>
      <c r="V167" s="273"/>
      <c r="W167" s="411"/>
      <c r="X167" s="273"/>
      <c r="Y167" s="273"/>
      <c r="Z167" s="273"/>
      <c r="AA167" s="279"/>
      <c r="AB167" s="280"/>
    </row>
    <row r="168" spans="1:28" x14ac:dyDescent="0.2">
      <c r="A168" s="374"/>
      <c r="B168" s="460" t="s">
        <v>1484</v>
      </c>
      <c r="C168" s="296" t="s">
        <v>957</v>
      </c>
      <c r="D168" s="287">
        <v>0.01</v>
      </c>
      <c r="E168" s="465">
        <v>6.77</v>
      </c>
      <c r="F168" s="483"/>
      <c r="G168" s="290"/>
      <c r="I168" s="417"/>
      <c r="J168" s="273"/>
      <c r="K168" s="278"/>
      <c r="L168" s="273"/>
      <c r="M168" s="411"/>
      <c r="N168" s="411"/>
      <c r="O168" s="273"/>
      <c r="P168" s="273"/>
      <c r="Q168" s="411"/>
      <c r="R168" s="273"/>
      <c r="S168" s="411"/>
      <c r="T168" s="273"/>
      <c r="U168" s="411"/>
      <c r="V168" s="273"/>
      <c r="W168" s="411"/>
      <c r="X168" s="273"/>
      <c r="Y168" s="273"/>
      <c r="Z168" s="273"/>
      <c r="AA168" s="279"/>
      <c r="AB168" s="280"/>
    </row>
    <row r="169" spans="1:28" x14ac:dyDescent="0.2">
      <c r="A169" s="374"/>
      <c r="B169" s="460" t="s">
        <v>179</v>
      </c>
      <c r="C169" s="296" t="s">
        <v>958</v>
      </c>
      <c r="D169" s="287">
        <v>1.4999999999999999E-2</v>
      </c>
      <c r="E169" s="465">
        <v>13.57</v>
      </c>
      <c r="F169" s="483"/>
      <c r="G169" s="290"/>
      <c r="I169" s="417"/>
      <c r="J169" s="273"/>
      <c r="K169" s="278"/>
      <c r="L169" s="273"/>
      <c r="M169" s="411"/>
      <c r="N169" s="411"/>
      <c r="O169" s="273"/>
      <c r="P169" s="273"/>
      <c r="Q169" s="411"/>
      <c r="R169" s="273"/>
      <c r="S169" s="411"/>
      <c r="T169" s="273"/>
      <c r="U169" s="411"/>
      <c r="V169" s="273"/>
      <c r="W169" s="411"/>
      <c r="X169" s="273"/>
      <c r="Y169" s="273"/>
      <c r="Z169" s="273"/>
      <c r="AA169" s="279"/>
      <c r="AB169" s="280"/>
    </row>
    <row r="170" spans="1:28" x14ac:dyDescent="0.2">
      <c r="A170" s="374"/>
      <c r="B170" s="460" t="s">
        <v>1485</v>
      </c>
      <c r="C170" s="296" t="s">
        <v>959</v>
      </c>
      <c r="D170" s="287">
        <v>0.02</v>
      </c>
      <c r="E170" s="465">
        <v>13.57</v>
      </c>
      <c r="F170" s="483"/>
      <c r="G170" s="290"/>
      <c r="I170" s="417"/>
      <c r="J170" s="273"/>
      <c r="K170" s="278"/>
      <c r="L170" s="273"/>
      <c r="M170" s="411"/>
      <c r="N170" s="411"/>
      <c r="O170" s="273"/>
      <c r="P170" s="273"/>
      <c r="Q170" s="411"/>
      <c r="R170" s="273"/>
      <c r="S170" s="411"/>
      <c r="T170" s="273"/>
      <c r="U170" s="411"/>
      <c r="V170" s="273"/>
      <c r="W170" s="411"/>
      <c r="X170" s="273"/>
      <c r="Y170" s="273"/>
      <c r="Z170" s="273"/>
      <c r="AA170" s="279"/>
      <c r="AB170" s="280"/>
    </row>
    <row r="171" spans="1:28" x14ac:dyDescent="0.2">
      <c r="A171" s="374"/>
      <c r="B171" s="460" t="s">
        <v>811</v>
      </c>
      <c r="C171" s="296" t="s">
        <v>960</v>
      </c>
      <c r="D171" s="287">
        <v>1.4999999999999999E-2</v>
      </c>
      <c r="E171" s="465">
        <v>13.57</v>
      </c>
      <c r="F171" s="483"/>
      <c r="G171" s="290"/>
      <c r="I171" s="417"/>
      <c r="J171" s="273"/>
      <c r="K171" s="278"/>
      <c r="L171" s="273"/>
      <c r="M171" s="411"/>
      <c r="N171" s="411"/>
      <c r="O171" s="273"/>
      <c r="P171" s="273"/>
      <c r="Q171" s="411"/>
      <c r="R171" s="273"/>
      <c r="S171" s="411"/>
      <c r="T171" s="273"/>
      <c r="U171" s="411"/>
      <c r="V171" s="273"/>
      <c r="W171" s="411"/>
      <c r="X171" s="273"/>
      <c r="Y171" s="273"/>
      <c r="Z171" s="273"/>
      <c r="AA171" s="279"/>
      <c r="AB171" s="280"/>
    </row>
    <row r="172" spans="1:28" x14ac:dyDescent="0.2">
      <c r="A172" s="374"/>
      <c r="B172" s="460" t="s">
        <v>1486</v>
      </c>
      <c r="C172" s="468" t="s">
        <v>961</v>
      </c>
      <c r="D172" s="287">
        <v>0.03</v>
      </c>
      <c r="E172" s="465">
        <v>20.34</v>
      </c>
      <c r="F172" s="483"/>
      <c r="G172" s="290"/>
      <c r="I172" s="417"/>
      <c r="J172" s="273"/>
      <c r="K172" s="278"/>
      <c r="L172" s="273"/>
      <c r="M172" s="411"/>
      <c r="N172" s="411"/>
      <c r="O172" s="273"/>
      <c r="P172" s="273"/>
      <c r="Q172" s="411"/>
      <c r="R172" s="273"/>
      <c r="S172" s="411"/>
      <c r="T172" s="273"/>
      <c r="U172" s="411"/>
      <c r="V172" s="273"/>
      <c r="W172" s="411"/>
      <c r="X172" s="273"/>
      <c r="Y172" s="273"/>
      <c r="Z172" s="273"/>
      <c r="AA172" s="279"/>
      <c r="AB172" s="280"/>
    </row>
    <row r="173" spans="1:28" x14ac:dyDescent="0.2">
      <c r="A173" s="374"/>
      <c r="B173" s="460" t="s">
        <v>180</v>
      </c>
      <c r="C173" s="296" t="s">
        <v>962</v>
      </c>
      <c r="D173" s="287">
        <v>0.03</v>
      </c>
      <c r="E173" s="465">
        <v>20.34</v>
      </c>
      <c r="F173" s="483"/>
      <c r="G173" s="290"/>
      <c r="I173" s="417"/>
      <c r="J173" s="273"/>
      <c r="K173" s="278"/>
      <c r="L173" s="273"/>
      <c r="M173" s="411"/>
      <c r="N173" s="411"/>
      <c r="O173" s="273"/>
      <c r="P173" s="273"/>
      <c r="Q173" s="411"/>
      <c r="R173" s="273"/>
      <c r="S173" s="411"/>
      <c r="T173" s="273"/>
      <c r="U173" s="411"/>
      <c r="V173" s="273"/>
      <c r="W173" s="411"/>
      <c r="X173" s="273"/>
      <c r="Y173" s="273"/>
      <c r="Z173" s="273"/>
      <c r="AA173" s="279"/>
      <c r="AB173" s="280"/>
    </row>
    <row r="174" spans="1:28" x14ac:dyDescent="0.2">
      <c r="A174" s="374"/>
      <c r="B174" s="460" t="s">
        <v>1487</v>
      </c>
      <c r="C174" s="296" t="s">
        <v>1488</v>
      </c>
      <c r="D174" s="287">
        <v>0.03</v>
      </c>
      <c r="E174" s="465">
        <v>20.34</v>
      </c>
      <c r="F174" s="483"/>
      <c r="G174" s="290"/>
      <c r="I174" s="417"/>
      <c r="J174" s="273"/>
      <c r="K174" s="278"/>
      <c r="L174" s="273"/>
      <c r="M174" s="411"/>
      <c r="N174" s="411"/>
      <c r="O174" s="273"/>
      <c r="P174" s="273"/>
      <c r="Q174" s="411"/>
      <c r="R174" s="273"/>
      <c r="S174" s="411"/>
      <c r="T174" s="273"/>
      <c r="U174" s="411"/>
      <c r="V174" s="273"/>
      <c r="W174" s="411"/>
      <c r="X174" s="273"/>
      <c r="Y174" s="273"/>
      <c r="Z174" s="273"/>
      <c r="AA174" s="279"/>
      <c r="AB174" s="280"/>
    </row>
    <row r="175" spans="1:28" x14ac:dyDescent="0.2">
      <c r="A175" s="374"/>
      <c r="B175" s="460" t="s">
        <v>181</v>
      </c>
      <c r="C175" s="296" t="s">
        <v>1489</v>
      </c>
      <c r="D175" s="287">
        <v>0.03</v>
      </c>
      <c r="E175" s="465">
        <v>20.34</v>
      </c>
      <c r="F175" s="483"/>
      <c r="G175" s="290"/>
      <c r="I175" s="417"/>
      <c r="J175" s="273"/>
      <c r="K175" s="278"/>
      <c r="L175" s="273"/>
      <c r="M175" s="411"/>
      <c r="N175" s="411"/>
      <c r="O175" s="273"/>
      <c r="P175" s="273"/>
      <c r="Q175" s="411"/>
      <c r="R175" s="273"/>
      <c r="S175" s="411"/>
      <c r="T175" s="273"/>
      <c r="U175" s="411"/>
      <c r="V175" s="273"/>
      <c r="W175" s="411"/>
      <c r="X175" s="273"/>
      <c r="Y175" s="273"/>
      <c r="Z175" s="273"/>
      <c r="AA175" s="279"/>
      <c r="AB175" s="280"/>
    </row>
    <row r="176" spans="1:28" ht="12.75" customHeight="1" x14ac:dyDescent="0.2">
      <c r="A176" s="374"/>
      <c r="B176" s="460" t="s">
        <v>963</v>
      </c>
      <c r="C176" s="296" t="s">
        <v>964</v>
      </c>
      <c r="D176" s="287">
        <v>0.03</v>
      </c>
      <c r="E176" s="465">
        <v>20.34</v>
      </c>
      <c r="F176" s="483"/>
      <c r="G176" s="290"/>
      <c r="I176" s="417"/>
      <c r="J176" s="273"/>
      <c r="K176" s="278"/>
      <c r="L176" s="273"/>
      <c r="M176" s="411"/>
      <c r="N176" s="411"/>
      <c r="O176" s="273"/>
      <c r="P176" s="273"/>
      <c r="Q176" s="411"/>
      <c r="R176" s="273"/>
      <c r="S176" s="411"/>
      <c r="T176" s="273"/>
      <c r="U176" s="411"/>
      <c r="V176" s="273"/>
      <c r="W176" s="411"/>
      <c r="X176" s="273"/>
      <c r="Y176" s="273"/>
      <c r="Z176" s="273"/>
      <c r="AA176" s="279"/>
      <c r="AB176" s="280"/>
    </row>
    <row r="177" spans="1:32" x14ac:dyDescent="0.2">
      <c r="A177" s="374"/>
      <c r="B177" s="274"/>
      <c r="C177" s="275"/>
      <c r="D177" s="412"/>
      <c r="E177" s="413"/>
      <c r="F177" s="483"/>
      <c r="G177" s="290"/>
      <c r="I177" s="417"/>
      <c r="J177" s="273"/>
      <c r="K177" s="278"/>
      <c r="L177" s="273"/>
      <c r="M177" s="411"/>
      <c r="N177" s="411"/>
      <c r="O177" s="273"/>
      <c r="P177" s="273"/>
      <c r="Q177" s="411"/>
      <c r="R177" s="273"/>
      <c r="S177" s="411"/>
      <c r="T177" s="273"/>
      <c r="U177" s="411"/>
      <c r="V177" s="273"/>
      <c r="W177" s="411"/>
      <c r="X177" s="273"/>
      <c r="Y177" s="273"/>
      <c r="Z177" s="273"/>
      <c r="AA177" s="279"/>
      <c r="AB177" s="280"/>
    </row>
    <row r="178" spans="1:32" ht="13.5" thickBot="1" x14ac:dyDescent="0.25">
      <c r="A178" s="374"/>
      <c r="B178" s="276"/>
      <c r="C178" s="277"/>
      <c r="D178" s="414"/>
      <c r="E178" s="415"/>
      <c r="F178" s="484"/>
      <c r="G178" s="292"/>
      <c r="I178" s="417"/>
      <c r="J178" s="273"/>
      <c r="K178" s="278"/>
      <c r="L178" s="273"/>
      <c r="M178" s="411"/>
      <c r="N178" s="411"/>
      <c r="O178" s="273"/>
      <c r="P178" s="273"/>
      <c r="Q178" s="411"/>
      <c r="R178" s="273"/>
      <c r="S178" s="411"/>
      <c r="T178" s="273"/>
      <c r="U178" s="411"/>
      <c r="V178" s="273"/>
      <c r="W178" s="411"/>
      <c r="X178" s="273"/>
      <c r="Y178" s="273"/>
      <c r="Z178" s="273"/>
      <c r="AA178" s="279"/>
      <c r="AB178" s="280"/>
      <c r="AE178" s="2"/>
      <c r="AF178" s="218"/>
    </row>
    <row r="179" spans="1:32" x14ac:dyDescent="0.2">
      <c r="A179" s="374"/>
      <c r="B179" s="261" t="s">
        <v>182</v>
      </c>
      <c r="C179" s="262" t="s">
        <v>965</v>
      </c>
      <c r="D179" s="286">
        <v>0.1</v>
      </c>
      <c r="E179" s="469">
        <v>24.82</v>
      </c>
      <c r="F179" s="482" t="s">
        <v>41</v>
      </c>
      <c r="G179" s="292"/>
      <c r="I179" s="417"/>
      <c r="J179" s="273"/>
      <c r="K179" s="278"/>
      <c r="L179" s="273"/>
      <c r="M179" s="411"/>
      <c r="N179" s="411"/>
      <c r="O179" s="273"/>
      <c r="P179" s="273"/>
      <c r="Q179" s="411"/>
      <c r="R179" s="273"/>
      <c r="S179" s="411"/>
      <c r="T179" s="273"/>
      <c r="U179" s="411"/>
      <c r="V179" s="273"/>
      <c r="W179" s="411"/>
      <c r="X179" s="273"/>
      <c r="Y179" s="273"/>
      <c r="Z179" s="273"/>
      <c r="AA179" s="279"/>
      <c r="AB179" s="280"/>
      <c r="AE179" s="2"/>
      <c r="AF179" s="218"/>
    </row>
    <row r="180" spans="1:32" x14ac:dyDescent="0.2">
      <c r="A180" s="374"/>
      <c r="B180" s="263" t="s">
        <v>183</v>
      </c>
      <c r="C180" s="217" t="s">
        <v>966</v>
      </c>
      <c r="D180" s="287">
        <v>0.1</v>
      </c>
      <c r="E180" s="470">
        <v>24.82</v>
      </c>
      <c r="F180" s="483"/>
      <c r="G180" s="416"/>
      <c r="I180" s="417"/>
      <c r="J180" s="273"/>
      <c r="K180" s="278"/>
      <c r="L180" s="273"/>
      <c r="M180" s="411"/>
      <c r="N180" s="411"/>
      <c r="O180" s="273"/>
      <c r="P180" s="273"/>
      <c r="Q180" s="411"/>
      <c r="R180" s="273"/>
      <c r="S180" s="411"/>
      <c r="T180" s="273"/>
      <c r="U180" s="411"/>
      <c r="V180" s="273"/>
      <c r="W180" s="411"/>
      <c r="X180" s="273"/>
      <c r="Y180" s="273"/>
      <c r="Z180" s="273"/>
      <c r="AA180" s="279"/>
      <c r="AB180" s="280"/>
      <c r="AE180" s="2"/>
      <c r="AF180" s="218"/>
    </row>
    <row r="181" spans="1:32" x14ac:dyDescent="0.2">
      <c r="A181" s="374"/>
      <c r="B181" s="263" t="s">
        <v>184</v>
      </c>
      <c r="C181" s="217" t="s">
        <v>967</v>
      </c>
      <c r="D181" s="287">
        <v>0.1</v>
      </c>
      <c r="E181" s="470">
        <v>24.82</v>
      </c>
      <c r="F181" s="483"/>
      <c r="G181" s="416"/>
      <c r="I181" s="417"/>
      <c r="J181" s="273"/>
      <c r="K181" s="278"/>
      <c r="L181" s="273"/>
      <c r="M181" s="411"/>
      <c r="N181" s="411"/>
      <c r="O181" s="273"/>
      <c r="P181" s="273"/>
      <c r="Q181" s="411"/>
      <c r="R181" s="273"/>
      <c r="S181" s="411"/>
      <c r="T181" s="273"/>
      <c r="U181" s="411"/>
      <c r="V181" s="273"/>
      <c r="W181" s="411"/>
      <c r="X181" s="273"/>
      <c r="Y181" s="273"/>
      <c r="Z181" s="273"/>
      <c r="AA181" s="279"/>
      <c r="AB181" s="280"/>
      <c r="AE181" s="2"/>
      <c r="AF181" s="218"/>
    </row>
    <row r="182" spans="1:32" ht="12.75" customHeight="1" x14ac:dyDescent="0.2">
      <c r="A182" s="374"/>
      <c r="B182" s="263" t="s">
        <v>1490</v>
      </c>
      <c r="C182" s="217" t="s">
        <v>1491</v>
      </c>
      <c r="D182" s="287">
        <v>0.1</v>
      </c>
      <c r="E182" s="470">
        <v>24.82</v>
      </c>
      <c r="F182" s="483"/>
      <c r="G182" s="416"/>
      <c r="I182" s="417"/>
      <c r="J182" s="273"/>
      <c r="K182" s="278"/>
      <c r="L182" s="273"/>
      <c r="M182" s="411"/>
      <c r="N182" s="411"/>
      <c r="O182" s="273"/>
      <c r="P182" s="273"/>
      <c r="Q182" s="411"/>
      <c r="R182" s="273"/>
      <c r="S182" s="411"/>
      <c r="T182" s="273"/>
      <c r="U182" s="411"/>
      <c r="V182" s="273"/>
      <c r="W182" s="411"/>
      <c r="X182" s="273"/>
      <c r="Y182" s="273"/>
      <c r="Z182" s="273"/>
      <c r="AA182" s="279"/>
      <c r="AB182" s="280"/>
      <c r="AE182" s="2"/>
      <c r="AF182" s="218"/>
    </row>
    <row r="183" spans="1:32" x14ac:dyDescent="0.2">
      <c r="A183" s="374"/>
      <c r="B183" s="263" t="s">
        <v>1492</v>
      </c>
      <c r="C183" s="217" t="s">
        <v>968</v>
      </c>
      <c r="D183" s="287">
        <v>0.1</v>
      </c>
      <c r="E183" s="470">
        <v>24.82</v>
      </c>
      <c r="F183" s="483"/>
      <c r="G183" s="418"/>
      <c r="I183" s="417"/>
      <c r="J183" s="273"/>
      <c r="K183" s="278"/>
      <c r="L183" s="273"/>
      <c r="M183" s="411"/>
      <c r="N183" s="411"/>
      <c r="O183" s="273"/>
      <c r="P183" s="273"/>
      <c r="Q183" s="411"/>
      <c r="R183" s="273"/>
      <c r="S183" s="411"/>
      <c r="T183" s="273"/>
      <c r="U183" s="411"/>
      <c r="V183" s="273"/>
      <c r="W183" s="411"/>
      <c r="X183" s="273"/>
      <c r="Y183" s="273"/>
      <c r="Z183" s="273"/>
      <c r="AA183" s="279"/>
      <c r="AB183" s="280"/>
    </row>
    <row r="184" spans="1:32" x14ac:dyDescent="0.2">
      <c r="A184" s="374"/>
      <c r="B184" s="274"/>
      <c r="C184" s="275"/>
      <c r="D184" s="288"/>
      <c r="E184" s="413"/>
      <c r="F184" s="483"/>
      <c r="G184" s="418"/>
      <c r="I184" s="417"/>
      <c r="J184" s="273"/>
      <c r="K184" s="278"/>
      <c r="L184" s="273"/>
      <c r="M184" s="411"/>
      <c r="N184" s="411"/>
      <c r="O184" s="273"/>
      <c r="P184" s="273"/>
      <c r="Q184" s="411"/>
      <c r="R184" s="273"/>
      <c r="S184" s="411"/>
      <c r="T184" s="273"/>
      <c r="U184" s="411"/>
      <c r="V184" s="273"/>
      <c r="W184" s="411"/>
      <c r="X184" s="273"/>
      <c r="Y184" s="273"/>
      <c r="Z184" s="273"/>
      <c r="AA184" s="279"/>
      <c r="AB184" s="280"/>
    </row>
    <row r="185" spans="1:32" ht="12.75" customHeight="1" thickBot="1" x14ac:dyDescent="0.25">
      <c r="A185" s="374"/>
      <c r="B185" s="276"/>
      <c r="C185" s="277"/>
      <c r="D185" s="289"/>
      <c r="E185" s="415"/>
      <c r="F185" s="484"/>
      <c r="G185" s="418"/>
      <c r="I185" s="417"/>
      <c r="J185" s="273"/>
      <c r="K185" s="278"/>
      <c r="L185" s="273"/>
      <c r="M185" s="411"/>
      <c r="N185" s="411"/>
      <c r="O185" s="273"/>
      <c r="P185" s="273"/>
      <c r="Q185" s="411"/>
      <c r="R185" s="273"/>
      <c r="S185" s="411"/>
      <c r="T185" s="273"/>
      <c r="U185" s="411"/>
      <c r="V185" s="273"/>
      <c r="W185" s="411"/>
      <c r="X185" s="273"/>
      <c r="Y185" s="273"/>
      <c r="Z185" s="273"/>
      <c r="AA185" s="279"/>
      <c r="AB185" s="280"/>
    </row>
    <row r="186" spans="1:32" x14ac:dyDescent="0.2">
      <c r="A186" s="374"/>
      <c r="B186" s="419" t="s">
        <v>187</v>
      </c>
      <c r="C186" s="262" t="s">
        <v>188</v>
      </c>
      <c r="D186" s="286">
        <v>0.05</v>
      </c>
      <c r="E186" s="291">
        <v>8.8875000000000011</v>
      </c>
      <c r="F186" s="482" t="s">
        <v>42</v>
      </c>
      <c r="G186" s="418"/>
      <c r="I186" s="417"/>
      <c r="J186" s="273"/>
      <c r="K186" s="278"/>
      <c r="L186" s="273"/>
      <c r="M186" s="411"/>
      <c r="N186" s="411"/>
      <c r="O186" s="273"/>
      <c r="P186" s="273"/>
      <c r="Q186" s="411"/>
      <c r="R186" s="273"/>
      <c r="S186" s="411"/>
      <c r="T186" s="273"/>
      <c r="U186" s="411"/>
      <c r="V186" s="273"/>
      <c r="W186" s="411"/>
      <c r="X186" s="273"/>
      <c r="Y186" s="273"/>
      <c r="Z186" s="273"/>
      <c r="AA186" s="279"/>
      <c r="AB186" s="280"/>
    </row>
    <row r="187" spans="1:32" ht="12.75" customHeight="1" x14ac:dyDescent="0.2">
      <c r="A187" s="374"/>
      <c r="B187" s="285" t="s">
        <v>189</v>
      </c>
      <c r="C187" s="217" t="s">
        <v>190</v>
      </c>
      <c r="D187" s="287">
        <v>0.05</v>
      </c>
      <c r="E187" s="291">
        <v>8.8875000000000011</v>
      </c>
      <c r="F187" s="483"/>
      <c r="I187" s="417"/>
      <c r="J187" s="273"/>
      <c r="K187" s="278"/>
      <c r="L187" s="273"/>
      <c r="M187" s="411"/>
      <c r="N187" s="411"/>
      <c r="O187" s="273"/>
      <c r="P187" s="273"/>
      <c r="Q187" s="411"/>
      <c r="R187" s="273"/>
      <c r="S187" s="411"/>
      <c r="T187" s="273"/>
      <c r="U187" s="411"/>
      <c r="V187" s="273"/>
      <c r="W187" s="411"/>
      <c r="X187" s="273"/>
      <c r="Y187" s="273"/>
      <c r="Z187" s="273"/>
      <c r="AA187" s="279"/>
      <c r="AB187" s="280"/>
    </row>
    <row r="188" spans="1:32" x14ac:dyDescent="0.2">
      <c r="A188" s="374"/>
      <c r="B188" s="285" t="s">
        <v>191</v>
      </c>
      <c r="C188" s="217" t="s">
        <v>192</v>
      </c>
      <c r="D188" s="287">
        <v>0.05</v>
      </c>
      <c r="E188" s="291">
        <v>8.8875000000000011</v>
      </c>
      <c r="F188" s="483"/>
      <c r="I188" s="417"/>
      <c r="J188" s="273"/>
      <c r="K188" s="278"/>
      <c r="L188" s="273"/>
      <c r="M188" s="411"/>
      <c r="N188" s="411"/>
      <c r="O188" s="273"/>
      <c r="P188" s="273"/>
      <c r="Q188" s="411"/>
      <c r="R188" s="273"/>
      <c r="S188" s="411"/>
      <c r="T188" s="273"/>
      <c r="U188" s="411"/>
      <c r="V188" s="273"/>
      <c r="W188" s="411"/>
      <c r="X188" s="273"/>
      <c r="Y188" s="273"/>
      <c r="Z188" s="273"/>
      <c r="AA188" s="279"/>
      <c r="AB188" s="280"/>
    </row>
    <row r="189" spans="1:32" ht="12.75" customHeight="1" thickBot="1" x14ac:dyDescent="0.25">
      <c r="A189" s="374"/>
      <c r="B189" s="285" t="s">
        <v>193</v>
      </c>
      <c r="C189" s="217" t="s">
        <v>194</v>
      </c>
      <c r="D189" s="287">
        <v>0.05</v>
      </c>
      <c r="E189" s="291">
        <v>8.8875000000000011</v>
      </c>
      <c r="F189" s="483"/>
      <c r="I189" s="420"/>
      <c r="J189" s="421"/>
      <c r="K189" s="421"/>
      <c r="L189" s="421"/>
      <c r="M189" s="421"/>
      <c r="N189" s="421"/>
      <c r="O189" s="421"/>
      <c r="P189" s="421"/>
      <c r="Q189" s="421"/>
      <c r="R189" s="421"/>
      <c r="S189" s="421"/>
      <c r="T189" s="421"/>
      <c r="U189" s="421"/>
      <c r="V189" s="421"/>
      <c r="W189" s="421"/>
      <c r="X189" s="421"/>
      <c r="Y189" s="421"/>
      <c r="Z189" s="421"/>
      <c r="AA189" s="422"/>
      <c r="AB189" s="423"/>
    </row>
    <row r="190" spans="1:32" ht="13.5" thickTop="1" x14ac:dyDescent="0.2">
      <c r="A190" s="374"/>
      <c r="B190" s="285" t="s">
        <v>196</v>
      </c>
      <c r="C190" s="217" t="s">
        <v>197</v>
      </c>
      <c r="D190" s="287">
        <v>0.05</v>
      </c>
      <c r="E190" s="291">
        <v>8.8875000000000011</v>
      </c>
      <c r="F190" s="483"/>
      <c r="I190" s="424" t="s">
        <v>185</v>
      </c>
      <c r="J190" s="424" t="s">
        <v>186</v>
      </c>
      <c r="K190" s="425"/>
      <c r="L190" s="425"/>
      <c r="M190" s="425"/>
      <c r="N190" s="425"/>
      <c r="O190" s="425"/>
      <c r="P190" s="425"/>
      <c r="Q190" s="425"/>
      <c r="R190" s="425"/>
      <c r="S190" s="425"/>
      <c r="T190" s="425"/>
      <c r="U190" s="425"/>
      <c r="V190" s="425"/>
      <c r="W190" s="425"/>
      <c r="X190" s="425"/>
      <c r="Y190" s="425"/>
      <c r="Z190" s="425"/>
      <c r="AA190" s="425"/>
      <c r="AB190" s="425"/>
    </row>
    <row r="191" spans="1:32" x14ac:dyDescent="0.2">
      <c r="A191" s="374"/>
      <c r="B191" s="285" t="s">
        <v>200</v>
      </c>
      <c r="C191" s="217" t="s">
        <v>201</v>
      </c>
      <c r="D191" s="287">
        <v>0.05</v>
      </c>
      <c r="E191" s="291">
        <v>8.8875000000000011</v>
      </c>
      <c r="F191" s="483"/>
      <c r="I191" s="425"/>
      <c r="J191" s="425"/>
      <c r="K191" s="425"/>
      <c r="L191" s="425"/>
      <c r="M191" s="425"/>
      <c r="N191" s="425"/>
      <c r="O191" s="425"/>
      <c r="P191" s="425"/>
      <c r="Q191" s="425"/>
      <c r="R191" s="425"/>
      <c r="S191" s="425"/>
      <c r="T191" s="425"/>
      <c r="U191" s="425"/>
      <c r="V191" s="425"/>
      <c r="W191" s="425"/>
      <c r="X191" s="425"/>
      <c r="Y191" s="425"/>
      <c r="Z191" s="425"/>
      <c r="AA191" s="425"/>
      <c r="AB191" s="425"/>
    </row>
    <row r="192" spans="1:32" x14ac:dyDescent="0.2">
      <c r="A192" s="374"/>
      <c r="B192" s="285" t="s">
        <v>204</v>
      </c>
      <c r="C192" s="217" t="s">
        <v>205</v>
      </c>
      <c r="D192" s="287">
        <v>0.05</v>
      </c>
      <c r="E192" s="291">
        <v>8.8875000000000011</v>
      </c>
      <c r="F192" s="483"/>
    </row>
    <row r="193" spans="1:32" x14ac:dyDescent="0.2">
      <c r="A193" s="374"/>
      <c r="B193" s="285" t="s">
        <v>208</v>
      </c>
      <c r="C193" s="217" t="s">
        <v>209</v>
      </c>
      <c r="D193" s="287">
        <v>0.05</v>
      </c>
      <c r="E193" s="291">
        <v>8.8875000000000011</v>
      </c>
      <c r="F193" s="483"/>
      <c r="I193" s="426" t="s">
        <v>633</v>
      </c>
      <c r="K193" s="485" t="s">
        <v>1048</v>
      </c>
      <c r="L193" s="485"/>
    </row>
    <row r="194" spans="1:32" x14ac:dyDescent="0.2">
      <c r="A194" s="374"/>
      <c r="B194" s="285" t="s">
        <v>211</v>
      </c>
      <c r="C194" s="217" t="s">
        <v>212</v>
      </c>
      <c r="D194" s="287">
        <v>0.05</v>
      </c>
      <c r="E194" s="291">
        <v>8.8875000000000011</v>
      </c>
      <c r="F194" s="483"/>
      <c r="I194" s="427" t="str">
        <f ca="1">IF(COUNTA(I$193:I193)&gt;COUNTA(GamP),"",OFFSET(PrimP,0,(ROWS(I$194:I194)-1)*2))</f>
        <v>Fibres Courtes</v>
      </c>
      <c r="K194" s="480" t="s">
        <v>632</v>
      </c>
      <c r="L194" s="480"/>
      <c r="M194" s="480"/>
      <c r="N194" s="480"/>
    </row>
    <row r="195" spans="1:32" ht="12.75" customHeight="1" x14ac:dyDescent="0.2">
      <c r="A195" s="374"/>
      <c r="B195" s="285" t="s">
        <v>213</v>
      </c>
      <c r="C195" s="217" t="s">
        <v>214</v>
      </c>
      <c r="D195" s="287">
        <v>0.05</v>
      </c>
      <c r="E195" s="291">
        <v>8.8875000000000011</v>
      </c>
      <c r="F195" s="483"/>
      <c r="I195" s="427" t="str">
        <f ca="1">IF(COUNTA(I$193:I194)&gt;COUNTA(GamP),"",OFFSET(PrimP,0,(ROWS(I$194:I195)-1)*2))</f>
        <v>Fibres Moyennes</v>
      </c>
      <c r="K195" s="428"/>
      <c r="L195" s="384"/>
    </row>
    <row r="196" spans="1:32" x14ac:dyDescent="0.2">
      <c r="A196" s="374"/>
      <c r="B196" s="285" t="s">
        <v>215</v>
      </c>
      <c r="C196" s="217" t="s">
        <v>216</v>
      </c>
      <c r="D196" s="287">
        <v>0.05</v>
      </c>
      <c r="E196" s="291">
        <v>8.8875000000000011</v>
      </c>
      <c r="F196" s="483"/>
      <c r="I196" s="427" t="str">
        <f ca="1">IF(COUNTA(I$193:I195)&gt;COUNTA(GamP),"",OFFSET(PrimP,0,(ROWS(I$194:I196)-1)*2))</f>
        <v>Fibres Longues</v>
      </c>
      <c r="K196" s="485" t="s">
        <v>1049</v>
      </c>
      <c r="L196" s="485"/>
    </row>
    <row r="197" spans="1:32" x14ac:dyDescent="0.2">
      <c r="A197" s="374"/>
      <c r="B197" s="285" t="s">
        <v>218</v>
      </c>
      <c r="C197" s="217" t="s">
        <v>219</v>
      </c>
      <c r="D197" s="287">
        <v>0.05</v>
      </c>
      <c r="E197" s="291">
        <v>8.8875000000000011</v>
      </c>
      <c r="F197" s="483"/>
      <c r="I197" s="427" t="str">
        <f ca="1">IF(COUNTA(I$193:I196)&gt;COUNTA(GamP),"",OFFSET(PrimP,0,(ROWS(I$194:I197)-1)*2))</f>
        <v>Préparation</v>
      </c>
      <c r="K197" s="480" t="s">
        <v>631</v>
      </c>
      <c r="L197" s="480"/>
      <c r="M197" s="480"/>
      <c r="N197" s="480"/>
    </row>
    <row r="198" spans="1:32" x14ac:dyDescent="0.2">
      <c r="A198" s="374"/>
      <c r="B198" s="285" t="s">
        <v>220</v>
      </c>
      <c r="C198" s="217" t="s">
        <v>221</v>
      </c>
      <c r="D198" s="287">
        <v>0.05</v>
      </c>
      <c r="E198" s="291">
        <v>8.8875000000000011</v>
      </c>
      <c r="F198" s="483"/>
      <c r="I198" s="427" t="str">
        <f ca="1">IF(COUNTA(I$193:I197)&gt;COUNTA(GamP),"",OFFSET(PrimP,0,(ROWS(I$194:I198)-1)*2))</f>
        <v>Effets</v>
      </c>
      <c r="L198" s="428"/>
      <c r="M198" s="384"/>
    </row>
    <row r="199" spans="1:32" x14ac:dyDescent="0.2">
      <c r="A199" s="374"/>
      <c r="B199" s="285" t="s">
        <v>222</v>
      </c>
      <c r="C199" s="217" t="s">
        <v>223</v>
      </c>
      <c r="D199" s="287">
        <v>0.05</v>
      </c>
      <c r="E199" s="291">
        <v>8.8875000000000011</v>
      </c>
      <c r="F199" s="483"/>
      <c r="I199" s="427" t="str">
        <f ca="1">IF(COUNTA(I$193:I198)&gt;COUNTA(GamP),"",OFFSET(PrimP,0,(ROWS(I$194:I199)-1)*2))</f>
        <v>Fils &amp; Fibres</v>
      </c>
      <c r="L199" s="485" t="s">
        <v>1050</v>
      </c>
      <c r="M199" s="485"/>
    </row>
    <row r="200" spans="1:32" x14ac:dyDescent="0.2">
      <c r="A200" s="374"/>
      <c r="B200" s="285" t="s">
        <v>224</v>
      </c>
      <c r="C200" s="217" t="s">
        <v>225</v>
      </c>
      <c r="D200" s="287">
        <v>0.05</v>
      </c>
      <c r="E200" s="291">
        <v>8.8875000000000011</v>
      </c>
      <c r="F200" s="483"/>
      <c r="I200" s="427" t="str">
        <f ca="1">IF(COUNTA(I$193:I199)&gt;COUNTA(GamP),"",OFFSET(PrimP,0,(ROWS(I$194:I200)-1)*2))</f>
        <v>Silk</v>
      </c>
      <c r="L200" s="485" t="s">
        <v>195</v>
      </c>
      <c r="M200" s="485"/>
    </row>
    <row r="201" spans="1:32" x14ac:dyDescent="0.2">
      <c r="A201" s="374"/>
      <c r="B201" s="285" t="s">
        <v>227</v>
      </c>
      <c r="C201" s="217" t="s">
        <v>228</v>
      </c>
      <c r="D201" s="287">
        <v>0.05</v>
      </c>
      <c r="E201" s="291">
        <v>8.8875000000000011</v>
      </c>
      <c r="F201" s="483"/>
      <c r="I201" s="427" t="str">
        <f ca="1">IF(COUNTA(I$193:I200)&gt;COUNTA(GamP),"",OFFSET(PrimP,0,(ROWS(I$194:I201)-1)*2))</f>
        <v>Outils</v>
      </c>
      <c r="J201" s="429" t="s">
        <v>198</v>
      </c>
      <c r="L201" s="485" t="s">
        <v>199</v>
      </c>
      <c r="M201" s="485"/>
    </row>
    <row r="202" spans="1:32" x14ac:dyDescent="0.2">
      <c r="A202" s="374"/>
      <c r="B202" s="285" t="s">
        <v>229</v>
      </c>
      <c r="C202" s="217" t="s">
        <v>230</v>
      </c>
      <c r="D202" s="287">
        <v>0.05</v>
      </c>
      <c r="E202" s="291">
        <v>8.8875000000000011</v>
      </c>
      <c r="F202" s="483"/>
      <c r="I202" s="427" t="str">
        <f ca="1">IF(COUNTA(I$193:I201)&gt;COUNTA(GamP),"",OFFSET(PrimP,0,(ROWS(I$194:I202)-1)*2))</f>
        <v>Verdello</v>
      </c>
      <c r="J202" s="429" t="s">
        <v>202</v>
      </c>
      <c r="L202" s="485" t="s">
        <v>203</v>
      </c>
      <c r="M202" s="485"/>
    </row>
    <row r="203" spans="1:32" x14ac:dyDescent="0.2">
      <c r="A203" s="374"/>
      <c r="B203" s="285" t="s">
        <v>231</v>
      </c>
      <c r="C203" s="217" t="s">
        <v>232</v>
      </c>
      <c r="D203" s="287">
        <v>0.05</v>
      </c>
      <c r="E203" s="291">
        <v>8.8875000000000011</v>
      </c>
      <c r="F203" s="483"/>
      <c r="I203" s="427" t="str">
        <f ca="1">IF(COUNTA(I$193:I202)&gt;COUNTA(GamP),"",OFFSET(PrimP,0,(ROWS(I$194:I203)-1)*2))</f>
        <v>Marketing</v>
      </c>
      <c r="J203" s="429" t="s">
        <v>206</v>
      </c>
      <c r="L203" s="485" t="s">
        <v>207</v>
      </c>
      <c r="M203" s="485"/>
      <c r="AF203" s="218"/>
    </row>
    <row r="204" spans="1:32" x14ac:dyDescent="0.2">
      <c r="A204" s="374"/>
      <c r="B204" s="285" t="s">
        <v>233</v>
      </c>
      <c r="C204" s="217" t="s">
        <v>234</v>
      </c>
      <c r="D204" s="287">
        <v>0.05</v>
      </c>
      <c r="E204" s="291">
        <v>8.8875000000000011</v>
      </c>
      <c r="F204" s="483"/>
      <c r="I204" s="427" t="str">
        <f ca="1">IF(COUNTA(I$193:I203)&gt;COUNTA(GamP),"",OFFSET(PrimP,0,(ROWS(I$194:I204)-1)*2))</f>
        <v/>
      </c>
      <c r="L204" s="485" t="s">
        <v>210</v>
      </c>
      <c r="M204" s="485"/>
      <c r="AF204" s="218"/>
    </row>
    <row r="205" spans="1:32" x14ac:dyDescent="0.2">
      <c r="A205" s="374"/>
      <c r="B205" s="285" t="s">
        <v>235</v>
      </c>
      <c r="C205" s="217" t="s">
        <v>812</v>
      </c>
      <c r="D205" s="287">
        <v>0.05</v>
      </c>
      <c r="E205" s="291">
        <v>8.8875000000000011</v>
      </c>
      <c r="F205" s="483"/>
      <c r="I205" s="427" t="str">
        <f ca="1">IF(COUNTA(I$193:I204)&gt;COUNTA(GamP),"",OFFSET(PrimP,0,(ROWS(I$194:I205)-1)*2))</f>
        <v/>
      </c>
      <c r="L205" s="384"/>
      <c r="M205" s="384"/>
      <c r="AF205" s="218"/>
    </row>
    <row r="206" spans="1:32" x14ac:dyDescent="0.2">
      <c r="A206" s="374"/>
      <c r="B206" s="285" t="s">
        <v>236</v>
      </c>
      <c r="C206" s="217" t="s">
        <v>237</v>
      </c>
      <c r="D206" s="287">
        <v>0.05</v>
      </c>
      <c r="E206" s="291">
        <v>8.8875000000000011</v>
      </c>
      <c r="F206" s="483"/>
      <c r="I206" s="427" t="str">
        <f ca="1">IF(COUNTA(I$193:I205)&gt;COUNTA(GamP),"",OFFSET(PrimP,0,(ROWS(I$194:I206)-1)*2))</f>
        <v/>
      </c>
      <c r="J206" s="489">
        <f ca="1">IF(COUNTA(B$20:B30)&gt;COUNTA(GamP),"",OFFSET(PrimP,0,(ROWS(B$20:B30)-1)*2))</f>
        <v>0</v>
      </c>
      <c r="K206" s="485"/>
      <c r="L206" s="485"/>
      <c r="M206" s="485"/>
      <c r="AF206" s="218"/>
    </row>
    <row r="207" spans="1:32" x14ac:dyDescent="0.2">
      <c r="A207" s="374"/>
      <c r="B207" s="285" t="s">
        <v>813</v>
      </c>
      <c r="C207" s="217" t="s">
        <v>814</v>
      </c>
      <c r="D207" s="287">
        <v>0.05</v>
      </c>
      <c r="E207" s="291">
        <v>8.8875000000000011</v>
      </c>
      <c r="F207" s="483"/>
      <c r="I207" s="427" t="str">
        <f ca="1">IF(COUNTA(I$193:I206)&gt;COUNTA(GamP),"",OFFSET(PrimP,0,(ROWS(I$194:I207)-1)*2))</f>
        <v/>
      </c>
      <c r="J207" s="488" t="s">
        <v>630</v>
      </c>
      <c r="K207" s="486"/>
      <c r="L207" s="486"/>
      <c r="M207" s="384"/>
      <c r="AF207" s="218"/>
    </row>
    <row r="208" spans="1:32" x14ac:dyDescent="0.2">
      <c r="A208" s="374"/>
      <c r="B208" s="285" t="s">
        <v>238</v>
      </c>
      <c r="C208" s="217" t="s">
        <v>239</v>
      </c>
      <c r="D208" s="287">
        <v>0.05</v>
      </c>
      <c r="E208" s="291">
        <v>8.8875000000000011</v>
      </c>
      <c r="F208" s="483"/>
      <c r="I208" s="427" t="str">
        <f ca="1">IF(COUNTA(I$193:I207)&gt;COUNTA(GamP),"",OFFSET(PrimP,0,(ROWS(I$194:I208)-1)*2))</f>
        <v/>
      </c>
      <c r="L208" s="432" t="s">
        <v>217</v>
      </c>
      <c r="M208" s="384"/>
      <c r="AF208" s="218"/>
    </row>
    <row r="209" spans="1:32" x14ac:dyDescent="0.2">
      <c r="A209" s="374"/>
      <c r="B209" s="285" t="s">
        <v>240</v>
      </c>
      <c r="C209" s="217" t="s">
        <v>241</v>
      </c>
      <c r="D209" s="287">
        <v>0.05</v>
      </c>
      <c r="E209" s="291">
        <v>8.8875000000000011</v>
      </c>
      <c r="F209" s="483"/>
      <c r="I209" s="427" t="str">
        <f ca="1">IF(COUNTA(I$193:I208)&gt;COUNTA(GamP),"",OFFSET(PrimP,0,(ROWS(I$194:I209)-1)*2))</f>
        <v/>
      </c>
      <c r="L209" s="384" t="s">
        <v>866</v>
      </c>
      <c r="M209" s="383" t="s">
        <v>920</v>
      </c>
      <c r="AF209" s="218"/>
    </row>
    <row r="210" spans="1:32" x14ac:dyDescent="0.2">
      <c r="A210" s="374"/>
      <c r="B210" s="285" t="s">
        <v>242</v>
      </c>
      <c r="C210" s="217" t="s">
        <v>243</v>
      </c>
      <c r="D210" s="287">
        <v>0.05</v>
      </c>
      <c r="E210" s="291">
        <v>8.8875000000000011</v>
      </c>
      <c r="F210" s="483"/>
      <c r="I210" s="427" t="str">
        <f ca="1">IF(COUNTA(I$193:I209)&gt;COUNTA(GamP),"",OFFSET(PrimP,0,(ROWS(I$194:I210)-1)*2))</f>
        <v/>
      </c>
      <c r="L210" s="433" t="s">
        <v>869</v>
      </c>
      <c r="M210" s="434" t="s">
        <v>921</v>
      </c>
      <c r="N210" s="248"/>
      <c r="AF210" s="218"/>
    </row>
    <row r="211" spans="1:32" x14ac:dyDescent="0.2">
      <c r="A211" s="374"/>
      <c r="B211" s="285" t="s">
        <v>244</v>
      </c>
      <c r="C211" s="217" t="s">
        <v>245</v>
      </c>
      <c r="D211" s="287">
        <v>0.05</v>
      </c>
      <c r="E211" s="291">
        <v>8.8875000000000011</v>
      </c>
      <c r="F211" s="483"/>
      <c r="I211" s="435"/>
      <c r="L211" s="218" t="s">
        <v>874</v>
      </c>
      <c r="M211" s="383" t="s">
        <v>922</v>
      </c>
      <c r="AF211" s="218"/>
    </row>
    <row r="212" spans="1:32" x14ac:dyDescent="0.2">
      <c r="A212" s="374"/>
      <c r="B212" s="285" t="s">
        <v>246</v>
      </c>
      <c r="C212" s="217" t="s">
        <v>247</v>
      </c>
      <c r="D212" s="287">
        <v>0.05</v>
      </c>
      <c r="E212" s="291">
        <v>8.8875000000000011</v>
      </c>
      <c r="F212" s="483"/>
      <c r="L212" s="436" t="s">
        <v>870</v>
      </c>
      <c r="M212" s="437" t="s">
        <v>923</v>
      </c>
      <c r="N212" s="406"/>
      <c r="AF212" s="218"/>
    </row>
    <row r="213" spans="1:32" x14ac:dyDescent="0.2">
      <c r="A213" s="374"/>
      <c r="B213" s="285" t="s">
        <v>248</v>
      </c>
      <c r="C213" s="217" t="s">
        <v>249</v>
      </c>
      <c r="D213" s="287">
        <v>0.05</v>
      </c>
      <c r="E213" s="291">
        <v>8.8875000000000011</v>
      </c>
      <c r="F213" s="483"/>
      <c r="L213" s="438" t="s">
        <v>633</v>
      </c>
      <c r="M213" s="439" t="s">
        <v>897</v>
      </c>
      <c r="N213" s="440"/>
      <c r="AF213" s="218"/>
    </row>
    <row r="214" spans="1:32" x14ac:dyDescent="0.2">
      <c r="A214" s="374"/>
      <c r="B214" s="285" t="s">
        <v>250</v>
      </c>
      <c r="C214" s="217" t="s">
        <v>251</v>
      </c>
      <c r="D214" s="287">
        <v>0.05</v>
      </c>
      <c r="E214" s="291">
        <v>8.8875000000000011</v>
      </c>
      <c r="F214" s="483"/>
      <c r="L214" s="441" t="s">
        <v>872</v>
      </c>
      <c r="M214" s="442" t="s">
        <v>924</v>
      </c>
      <c r="N214" s="443"/>
      <c r="AF214" s="218"/>
    </row>
    <row r="215" spans="1:32" x14ac:dyDescent="0.2">
      <c r="A215" s="374"/>
      <c r="B215" s="285" t="s">
        <v>252</v>
      </c>
      <c r="C215" s="217" t="s">
        <v>253</v>
      </c>
      <c r="D215" s="287">
        <v>0.05</v>
      </c>
      <c r="E215" s="291">
        <v>8.8875000000000011</v>
      </c>
      <c r="F215" s="483"/>
      <c r="L215" s="444" t="s">
        <v>873</v>
      </c>
      <c r="M215" s="445" t="s">
        <v>903</v>
      </c>
      <c r="N215" s="446"/>
      <c r="AF215" s="218"/>
    </row>
    <row r="216" spans="1:32" ht="12.75" customHeight="1" x14ac:dyDescent="0.2">
      <c r="A216" s="374"/>
      <c r="B216" s="285" t="s">
        <v>254</v>
      </c>
      <c r="C216" s="217" t="s">
        <v>255</v>
      </c>
      <c r="D216" s="287">
        <v>0.05</v>
      </c>
      <c r="E216" s="291">
        <v>8.8875000000000011</v>
      </c>
      <c r="F216" s="483"/>
      <c r="L216" s="447" t="s">
        <v>875</v>
      </c>
      <c r="M216" s="448" t="s">
        <v>925</v>
      </c>
      <c r="N216" s="449"/>
    </row>
    <row r="217" spans="1:32" x14ac:dyDescent="0.2">
      <c r="A217" s="374"/>
      <c r="B217" s="285" t="s">
        <v>256</v>
      </c>
      <c r="C217" s="217" t="s">
        <v>257</v>
      </c>
      <c r="D217" s="287">
        <v>0.05</v>
      </c>
      <c r="E217" s="291">
        <v>8.8875000000000011</v>
      </c>
      <c r="F217" s="483"/>
    </row>
    <row r="218" spans="1:32" x14ac:dyDescent="0.2">
      <c r="A218" s="374"/>
      <c r="B218" s="285" t="s">
        <v>258</v>
      </c>
      <c r="C218" s="217" t="s">
        <v>259</v>
      </c>
      <c r="D218" s="287">
        <v>0.05</v>
      </c>
      <c r="E218" s="291">
        <v>8.8875000000000011</v>
      </c>
      <c r="F218" s="483"/>
      <c r="AB218" s="2"/>
    </row>
    <row r="219" spans="1:32" x14ac:dyDescent="0.2">
      <c r="A219" s="374"/>
      <c r="B219" s="285" t="s">
        <v>260</v>
      </c>
      <c r="C219" s="217" t="s">
        <v>261</v>
      </c>
      <c r="D219" s="287">
        <v>0.05</v>
      </c>
      <c r="E219" s="291">
        <v>8.8875000000000011</v>
      </c>
      <c r="F219" s="483"/>
      <c r="I219" s="218" t="s">
        <v>424</v>
      </c>
      <c r="J219" s="487" t="s">
        <v>634</v>
      </c>
      <c r="K219" s="487"/>
      <c r="L219" s="487"/>
      <c r="M219" s="487"/>
      <c r="N219" s="487"/>
      <c r="O219" s="487"/>
      <c r="P219" s="487"/>
      <c r="AB219" s="2"/>
    </row>
    <row r="220" spans="1:32" x14ac:dyDescent="0.2">
      <c r="A220" s="374"/>
      <c r="B220" s="285" t="s">
        <v>262</v>
      </c>
      <c r="C220" s="217" t="s">
        <v>263</v>
      </c>
      <c r="D220" s="287">
        <v>0.05</v>
      </c>
      <c r="E220" s="291">
        <v>8.8875000000000011</v>
      </c>
      <c r="F220" s="483"/>
      <c r="I220" s="218" t="s">
        <v>426</v>
      </c>
      <c r="J220" s="487" t="s">
        <v>635</v>
      </c>
      <c r="K220" s="487"/>
      <c r="L220" s="487"/>
      <c r="M220" s="487"/>
      <c r="N220" s="487"/>
      <c r="O220" s="487"/>
      <c r="P220" s="487"/>
      <c r="AB220" s="2"/>
    </row>
    <row r="221" spans="1:32" x14ac:dyDescent="0.2">
      <c r="A221" s="374"/>
      <c r="B221" s="285" t="s">
        <v>264</v>
      </c>
      <c r="C221" s="217" t="s">
        <v>265</v>
      </c>
      <c r="D221" s="287">
        <v>0.05</v>
      </c>
      <c r="E221" s="291">
        <v>8.8875000000000011</v>
      </c>
      <c r="F221" s="483"/>
      <c r="AB221" s="2"/>
    </row>
    <row r="222" spans="1:32" x14ac:dyDescent="0.2">
      <c r="A222" s="374"/>
      <c r="B222" s="285" t="s">
        <v>266</v>
      </c>
      <c r="C222" s="217" t="s">
        <v>267</v>
      </c>
      <c r="D222" s="287">
        <v>0.05</v>
      </c>
      <c r="E222" s="291">
        <v>8.8875000000000011</v>
      </c>
      <c r="F222" s="483"/>
      <c r="AB222" s="2"/>
    </row>
    <row r="223" spans="1:32" x14ac:dyDescent="0.2">
      <c r="A223" s="374"/>
      <c r="B223" s="285" t="s">
        <v>268</v>
      </c>
      <c r="C223" s="217" t="s">
        <v>269</v>
      </c>
      <c r="D223" s="287">
        <v>0.05</v>
      </c>
      <c r="E223" s="291">
        <v>8.8875000000000011</v>
      </c>
      <c r="F223" s="483"/>
      <c r="I223" s="218" t="s">
        <v>425</v>
      </c>
      <c r="J223" s="486" t="s">
        <v>636</v>
      </c>
      <c r="K223" s="486"/>
      <c r="L223" s="486"/>
      <c r="M223" s="486"/>
      <c r="N223" s="486"/>
      <c r="O223" s="486"/>
      <c r="P223" s="486"/>
      <c r="AB223" s="2"/>
    </row>
    <row r="224" spans="1:32" x14ac:dyDescent="0.2">
      <c r="A224" s="374"/>
      <c r="B224" s="285" t="s">
        <v>815</v>
      </c>
      <c r="C224" s="217" t="s">
        <v>816</v>
      </c>
      <c r="D224" s="287">
        <v>0.05</v>
      </c>
      <c r="E224" s="291">
        <v>8.8875000000000011</v>
      </c>
      <c r="F224" s="483"/>
      <c r="J224" s="383"/>
      <c r="AB224" s="2"/>
    </row>
    <row r="225" spans="1:28" x14ac:dyDescent="0.2">
      <c r="A225" s="374"/>
      <c r="B225" s="430" t="s">
        <v>821</v>
      </c>
      <c r="C225" s="431" t="s">
        <v>270</v>
      </c>
      <c r="D225" s="287">
        <v>0.25</v>
      </c>
      <c r="E225" s="291">
        <v>29.7</v>
      </c>
      <c r="F225" s="483"/>
      <c r="AB225" s="2"/>
    </row>
    <row r="226" spans="1:28" x14ac:dyDescent="0.2">
      <c r="A226" s="374"/>
      <c r="B226" s="430" t="s">
        <v>822</v>
      </c>
      <c r="C226" s="431" t="s">
        <v>271</v>
      </c>
      <c r="D226" s="287">
        <v>0.25</v>
      </c>
      <c r="E226" s="291">
        <v>29.7</v>
      </c>
      <c r="F226" s="483"/>
      <c r="I226" s="383" t="s">
        <v>918</v>
      </c>
      <c r="J226" s="486" t="s">
        <v>637</v>
      </c>
      <c r="K226" s="486"/>
      <c r="L226" s="486"/>
      <c r="M226" s="486"/>
      <c r="N226" s="486"/>
      <c r="O226" s="486"/>
      <c r="P226" s="486"/>
      <c r="AB226" s="2"/>
    </row>
    <row r="227" spans="1:28" ht="12.75" customHeight="1" x14ac:dyDescent="0.2">
      <c r="A227" s="374"/>
      <c r="B227" s="430" t="s">
        <v>823</v>
      </c>
      <c r="C227" s="431" t="s">
        <v>272</v>
      </c>
      <c r="D227" s="287">
        <v>0.25</v>
      </c>
      <c r="E227" s="291">
        <v>29.7</v>
      </c>
      <c r="F227" s="483"/>
      <c r="I227" s="383" t="s">
        <v>919</v>
      </c>
      <c r="J227" s="486" t="s">
        <v>638</v>
      </c>
      <c r="K227" s="486"/>
      <c r="L227" s="486"/>
      <c r="M227" s="486"/>
      <c r="N227" s="486"/>
      <c r="O227" s="486"/>
      <c r="P227" s="486"/>
      <c r="AB227" s="2"/>
    </row>
    <row r="228" spans="1:28" x14ac:dyDescent="0.2">
      <c r="A228" s="374"/>
      <c r="B228" s="430" t="s">
        <v>824</v>
      </c>
      <c r="C228" s="431" t="s">
        <v>825</v>
      </c>
      <c r="D228" s="287">
        <v>0.25</v>
      </c>
      <c r="E228" s="291">
        <v>29.7</v>
      </c>
      <c r="F228" s="483"/>
      <c r="AB228" s="2"/>
    </row>
    <row r="229" spans="1:28" ht="12.75" customHeight="1" x14ac:dyDescent="0.2">
      <c r="A229" s="374"/>
      <c r="B229" s="430" t="s">
        <v>826</v>
      </c>
      <c r="C229" s="431" t="s">
        <v>273</v>
      </c>
      <c r="D229" s="287">
        <v>0.25</v>
      </c>
      <c r="E229" s="291">
        <v>29.7</v>
      </c>
      <c r="F229" s="483"/>
      <c r="G229" s="418"/>
      <c r="J229" s="487" t="s">
        <v>909</v>
      </c>
      <c r="K229" s="487"/>
      <c r="L229" s="487"/>
      <c r="M229" s="487"/>
      <c r="N229" s="487"/>
      <c r="O229" s="487"/>
      <c r="P229" s="487"/>
      <c r="AB229" s="2"/>
    </row>
    <row r="230" spans="1:28" x14ac:dyDescent="0.2">
      <c r="A230" s="374"/>
      <c r="B230" s="430" t="s">
        <v>827</v>
      </c>
      <c r="C230" s="431" t="s">
        <v>274</v>
      </c>
      <c r="D230" s="287">
        <v>0.25</v>
      </c>
      <c r="E230" s="291">
        <v>29.7</v>
      </c>
      <c r="F230" s="483"/>
      <c r="G230" s="418"/>
      <c r="J230" s="487" t="s">
        <v>910</v>
      </c>
      <c r="K230" s="487"/>
      <c r="L230" s="487"/>
      <c r="M230" s="487"/>
      <c r="N230" s="487"/>
      <c r="O230" s="487"/>
      <c r="P230" s="487"/>
      <c r="AB230" s="2"/>
    </row>
    <row r="231" spans="1:28" x14ac:dyDescent="0.2">
      <c r="A231" s="374"/>
      <c r="B231" s="430" t="s">
        <v>828</v>
      </c>
      <c r="C231" s="431" t="s">
        <v>829</v>
      </c>
      <c r="D231" s="287">
        <v>0.25</v>
      </c>
      <c r="E231" s="291">
        <v>29.7</v>
      </c>
      <c r="F231" s="483"/>
      <c r="G231" s="418"/>
      <c r="I231" s="383"/>
    </row>
    <row r="232" spans="1:28" x14ac:dyDescent="0.2">
      <c r="A232" s="374"/>
      <c r="B232" s="430" t="s">
        <v>830</v>
      </c>
      <c r="C232" s="431" t="s">
        <v>275</v>
      </c>
      <c r="D232" s="287">
        <v>0.25</v>
      </c>
      <c r="E232" s="291">
        <v>29.7</v>
      </c>
      <c r="F232" s="483"/>
      <c r="G232" s="418"/>
    </row>
    <row r="233" spans="1:28" x14ac:dyDescent="0.2">
      <c r="A233" s="374"/>
      <c r="B233" s="430" t="s">
        <v>831</v>
      </c>
      <c r="C233" s="431" t="s">
        <v>276</v>
      </c>
      <c r="D233" s="287">
        <v>0.25</v>
      </c>
      <c r="E233" s="291">
        <v>29.7</v>
      </c>
      <c r="F233" s="483"/>
      <c r="G233" s="418"/>
    </row>
    <row r="234" spans="1:28" x14ac:dyDescent="0.2">
      <c r="A234" s="374"/>
      <c r="B234" s="430" t="s">
        <v>832</v>
      </c>
      <c r="C234" s="431" t="s">
        <v>833</v>
      </c>
      <c r="D234" s="287">
        <v>0.25</v>
      </c>
      <c r="E234" s="291">
        <v>29.7</v>
      </c>
      <c r="F234" s="483"/>
      <c r="G234" s="418"/>
    </row>
    <row r="235" spans="1:28" x14ac:dyDescent="0.2">
      <c r="A235" s="374"/>
      <c r="B235" s="430" t="s">
        <v>834</v>
      </c>
      <c r="C235" s="431" t="s">
        <v>835</v>
      </c>
      <c r="D235" s="287">
        <v>0.25</v>
      </c>
      <c r="E235" s="291">
        <v>29.7</v>
      </c>
      <c r="F235" s="483"/>
      <c r="G235" s="418"/>
    </row>
    <row r="236" spans="1:28" x14ac:dyDescent="0.2">
      <c r="A236" s="374"/>
      <c r="B236" s="430" t="s">
        <v>836</v>
      </c>
      <c r="C236" s="431" t="s">
        <v>277</v>
      </c>
      <c r="D236" s="287">
        <v>0.25</v>
      </c>
      <c r="E236" s="291">
        <v>29.7</v>
      </c>
      <c r="F236" s="483"/>
      <c r="G236" s="418"/>
    </row>
    <row r="237" spans="1:28" x14ac:dyDescent="0.2">
      <c r="A237" s="374"/>
      <c r="B237" s="430" t="s">
        <v>837</v>
      </c>
      <c r="C237" s="431" t="s">
        <v>278</v>
      </c>
      <c r="D237" s="287">
        <v>0.25</v>
      </c>
      <c r="E237" s="291">
        <v>29.7</v>
      </c>
      <c r="F237" s="483"/>
      <c r="G237" s="418"/>
    </row>
    <row r="238" spans="1:28" x14ac:dyDescent="0.2">
      <c r="A238" s="374"/>
      <c r="B238" s="430" t="s">
        <v>838</v>
      </c>
      <c r="C238" s="431" t="s">
        <v>279</v>
      </c>
      <c r="D238" s="287">
        <v>0.25</v>
      </c>
      <c r="E238" s="291">
        <v>29.7</v>
      </c>
      <c r="F238" s="483"/>
      <c r="G238" s="418"/>
    </row>
    <row r="239" spans="1:28" x14ac:dyDescent="0.2">
      <c r="A239" s="374"/>
      <c r="B239" s="430" t="s">
        <v>839</v>
      </c>
      <c r="C239" s="431" t="s">
        <v>280</v>
      </c>
      <c r="D239" s="287">
        <v>0.25</v>
      </c>
      <c r="E239" s="291">
        <v>29.7</v>
      </c>
      <c r="F239" s="483"/>
      <c r="G239" s="418"/>
    </row>
    <row r="240" spans="1:28" ht="12.75" customHeight="1" x14ac:dyDescent="0.2">
      <c r="A240" s="374"/>
      <c r="B240" s="430" t="s">
        <v>840</v>
      </c>
      <c r="C240" s="431" t="s">
        <v>281</v>
      </c>
      <c r="D240" s="287">
        <v>0.25</v>
      </c>
      <c r="E240" s="291">
        <v>35.527499999999996</v>
      </c>
      <c r="F240" s="483"/>
      <c r="G240" s="418"/>
    </row>
    <row r="241" spans="1:7" x14ac:dyDescent="0.2">
      <c r="A241" s="374"/>
      <c r="B241" s="430" t="s">
        <v>841</v>
      </c>
      <c r="C241" s="431" t="s">
        <v>842</v>
      </c>
      <c r="D241" s="287">
        <v>0.25</v>
      </c>
      <c r="E241" s="291">
        <v>29.7</v>
      </c>
      <c r="F241" s="483"/>
      <c r="G241" s="418"/>
    </row>
    <row r="242" spans="1:7" x14ac:dyDescent="0.2">
      <c r="A242" s="374"/>
      <c r="B242" s="450" t="s">
        <v>283</v>
      </c>
      <c r="C242" s="451" t="s">
        <v>472</v>
      </c>
      <c r="D242" s="287">
        <v>0.05</v>
      </c>
      <c r="E242" s="291">
        <v>8.8875000000000011</v>
      </c>
      <c r="F242" s="483"/>
      <c r="G242" s="418"/>
    </row>
    <row r="243" spans="1:7" ht="12.75" customHeight="1" x14ac:dyDescent="0.2">
      <c r="A243" s="374"/>
      <c r="B243" s="450" t="s">
        <v>284</v>
      </c>
      <c r="C243" s="451" t="s">
        <v>473</v>
      </c>
      <c r="D243" s="287">
        <v>0.05</v>
      </c>
      <c r="E243" s="291">
        <v>8.8875000000000011</v>
      </c>
      <c r="F243" s="483"/>
      <c r="G243" s="418"/>
    </row>
    <row r="244" spans="1:7" x14ac:dyDescent="0.2">
      <c r="A244" s="374"/>
      <c r="B244" s="450" t="s">
        <v>285</v>
      </c>
      <c r="C244" s="451" t="s">
        <v>474</v>
      </c>
      <c r="D244" s="287">
        <v>0.05</v>
      </c>
      <c r="E244" s="291">
        <v>8.8875000000000011</v>
      </c>
      <c r="F244" s="483"/>
      <c r="G244" s="418"/>
    </row>
    <row r="245" spans="1:7" x14ac:dyDescent="0.2">
      <c r="A245" s="374"/>
      <c r="B245" s="450" t="s">
        <v>286</v>
      </c>
      <c r="C245" s="451" t="s">
        <v>475</v>
      </c>
      <c r="D245" s="287">
        <v>0.05</v>
      </c>
      <c r="E245" s="291">
        <v>8.8875000000000011</v>
      </c>
      <c r="F245" s="483"/>
      <c r="G245" s="418"/>
    </row>
    <row r="246" spans="1:7" x14ac:dyDescent="0.2">
      <c r="A246" s="374"/>
      <c r="B246" s="450" t="s">
        <v>287</v>
      </c>
      <c r="C246" s="451" t="s">
        <v>476</v>
      </c>
      <c r="D246" s="287">
        <v>0.05</v>
      </c>
      <c r="E246" s="291">
        <v>8.8875000000000011</v>
      </c>
      <c r="F246" s="483"/>
      <c r="G246" s="418"/>
    </row>
    <row r="247" spans="1:7" x14ac:dyDescent="0.2">
      <c r="A247" s="374"/>
      <c r="B247" s="450" t="s">
        <v>288</v>
      </c>
      <c r="C247" s="451" t="s">
        <v>477</v>
      </c>
      <c r="D247" s="287">
        <v>0.05</v>
      </c>
      <c r="E247" s="291">
        <v>8.8875000000000011</v>
      </c>
      <c r="F247" s="483"/>
      <c r="G247" s="418"/>
    </row>
    <row r="248" spans="1:7" x14ac:dyDescent="0.2">
      <c r="A248" s="374"/>
      <c r="B248" s="450" t="s">
        <v>289</v>
      </c>
      <c r="C248" s="451" t="s">
        <v>478</v>
      </c>
      <c r="D248" s="287">
        <v>0.05</v>
      </c>
      <c r="E248" s="291">
        <v>8.8875000000000011</v>
      </c>
      <c r="F248" s="483"/>
      <c r="G248" s="418"/>
    </row>
    <row r="249" spans="1:7" x14ac:dyDescent="0.2">
      <c r="A249" s="374"/>
      <c r="B249" s="450" t="s">
        <v>290</v>
      </c>
      <c r="C249" s="451" t="s">
        <v>479</v>
      </c>
      <c r="D249" s="287">
        <v>0.05</v>
      </c>
      <c r="E249" s="291">
        <v>8.8875000000000011</v>
      </c>
      <c r="F249" s="483"/>
      <c r="G249" s="418"/>
    </row>
    <row r="250" spans="1:7" x14ac:dyDescent="0.2">
      <c r="A250" s="374"/>
      <c r="B250" s="450" t="s">
        <v>291</v>
      </c>
      <c r="C250" s="451" t="s">
        <v>480</v>
      </c>
      <c r="D250" s="287">
        <v>0.05</v>
      </c>
      <c r="E250" s="291">
        <v>8.8875000000000011</v>
      </c>
      <c r="F250" s="483"/>
      <c r="G250" s="418"/>
    </row>
    <row r="251" spans="1:7" x14ac:dyDescent="0.2">
      <c r="A251" s="374"/>
      <c r="B251" s="450" t="s">
        <v>292</v>
      </c>
      <c r="C251" s="451" t="s">
        <v>481</v>
      </c>
      <c r="D251" s="287">
        <v>0.05</v>
      </c>
      <c r="E251" s="291">
        <v>8.8875000000000011</v>
      </c>
      <c r="F251" s="483"/>
      <c r="G251" s="418"/>
    </row>
    <row r="252" spans="1:7" ht="12.75" customHeight="1" x14ac:dyDescent="0.2">
      <c r="A252" s="374"/>
      <c r="B252" s="450" t="s">
        <v>293</v>
      </c>
      <c r="C252" s="451" t="s">
        <v>482</v>
      </c>
      <c r="D252" s="287">
        <v>0.05</v>
      </c>
      <c r="E252" s="291">
        <v>8.8875000000000011</v>
      </c>
      <c r="F252" s="483"/>
      <c r="G252" s="418"/>
    </row>
    <row r="253" spans="1:7" x14ac:dyDescent="0.2">
      <c r="A253" s="374"/>
      <c r="B253" s="450" t="s">
        <v>294</v>
      </c>
      <c r="C253" s="451" t="s">
        <v>483</v>
      </c>
      <c r="D253" s="287">
        <v>0.05</v>
      </c>
      <c r="E253" s="291">
        <v>8.8875000000000011</v>
      </c>
      <c r="F253" s="483"/>
      <c r="G253" s="418"/>
    </row>
    <row r="254" spans="1:7" x14ac:dyDescent="0.2">
      <c r="A254" s="374"/>
      <c r="B254" s="450" t="s">
        <v>295</v>
      </c>
      <c r="C254" s="451" t="s">
        <v>484</v>
      </c>
      <c r="D254" s="287">
        <v>0.05</v>
      </c>
      <c r="E254" s="291">
        <v>8.8875000000000011</v>
      </c>
      <c r="F254" s="483"/>
      <c r="G254" s="418"/>
    </row>
    <row r="255" spans="1:7" x14ac:dyDescent="0.2">
      <c r="A255" s="374"/>
      <c r="B255" s="450" t="s">
        <v>296</v>
      </c>
      <c r="C255" s="451" t="s">
        <v>485</v>
      </c>
      <c r="D255" s="287">
        <v>0.05</v>
      </c>
      <c r="E255" s="291">
        <v>8.8875000000000011</v>
      </c>
      <c r="F255" s="483"/>
      <c r="G255" s="418"/>
    </row>
    <row r="256" spans="1:7" x14ac:dyDescent="0.2">
      <c r="A256" s="374"/>
      <c r="B256" s="450" t="s">
        <v>297</v>
      </c>
      <c r="C256" s="451" t="s">
        <v>486</v>
      </c>
      <c r="D256" s="287">
        <v>0.05</v>
      </c>
      <c r="E256" s="291">
        <v>8.8875000000000011</v>
      </c>
      <c r="F256" s="483"/>
    </row>
    <row r="257" spans="1:7" x14ac:dyDescent="0.2">
      <c r="A257" s="374"/>
      <c r="B257" s="450" t="s">
        <v>298</v>
      </c>
      <c r="C257" s="451" t="s">
        <v>487</v>
      </c>
      <c r="D257" s="287">
        <v>0.05</v>
      </c>
      <c r="E257" s="291">
        <v>8.8875000000000011</v>
      </c>
      <c r="F257" s="483"/>
    </row>
    <row r="258" spans="1:7" x14ac:dyDescent="0.2">
      <c r="A258" s="374"/>
      <c r="B258" s="450" t="s">
        <v>299</v>
      </c>
      <c r="C258" s="451" t="s">
        <v>488</v>
      </c>
      <c r="D258" s="287">
        <v>0.05</v>
      </c>
      <c r="E258" s="291">
        <v>8.8875000000000011</v>
      </c>
      <c r="F258" s="483"/>
    </row>
    <row r="259" spans="1:7" x14ac:dyDescent="0.2">
      <c r="A259" s="374"/>
      <c r="B259" s="450" t="s">
        <v>300</v>
      </c>
      <c r="C259" s="451" t="s">
        <v>489</v>
      </c>
      <c r="D259" s="287">
        <v>0.05</v>
      </c>
      <c r="E259" s="291">
        <v>8.8875000000000011</v>
      </c>
      <c r="F259" s="483"/>
    </row>
    <row r="260" spans="1:7" x14ac:dyDescent="0.2">
      <c r="A260" s="374"/>
      <c r="B260" s="450" t="s">
        <v>301</v>
      </c>
      <c r="C260" s="451" t="s">
        <v>490</v>
      </c>
      <c r="D260" s="287">
        <v>0.05</v>
      </c>
      <c r="E260" s="291">
        <v>8.8875000000000011</v>
      </c>
      <c r="F260" s="483"/>
    </row>
    <row r="261" spans="1:7" x14ac:dyDescent="0.2">
      <c r="A261" s="374"/>
      <c r="B261" s="450" t="s">
        <v>282</v>
      </c>
      <c r="C261" s="451" t="s">
        <v>471</v>
      </c>
      <c r="D261" s="287">
        <v>0.05</v>
      </c>
      <c r="E261" s="291">
        <v>8.8875000000000011</v>
      </c>
      <c r="F261" s="483"/>
    </row>
    <row r="262" spans="1:7" x14ac:dyDescent="0.2">
      <c r="A262" s="374"/>
      <c r="B262" s="450" t="s">
        <v>302</v>
      </c>
      <c r="C262" s="451" t="s">
        <v>491</v>
      </c>
      <c r="D262" s="287">
        <v>0.05</v>
      </c>
      <c r="E262" s="291">
        <v>8.8875000000000011</v>
      </c>
      <c r="F262" s="483"/>
    </row>
    <row r="263" spans="1:7" x14ac:dyDescent="0.2">
      <c r="A263" s="374"/>
      <c r="B263" s="450" t="s">
        <v>303</v>
      </c>
      <c r="C263" s="451" t="s">
        <v>492</v>
      </c>
      <c r="D263" s="287">
        <v>0.05</v>
      </c>
      <c r="E263" s="291">
        <v>8.8875000000000011</v>
      </c>
      <c r="F263" s="483"/>
      <c r="G263" s="452"/>
    </row>
    <row r="264" spans="1:7" x14ac:dyDescent="0.2">
      <c r="A264" s="374"/>
      <c r="B264" s="450" t="s">
        <v>304</v>
      </c>
      <c r="C264" s="451" t="s">
        <v>493</v>
      </c>
      <c r="D264" s="287">
        <v>0.05</v>
      </c>
      <c r="E264" s="291">
        <v>8.8875000000000011</v>
      </c>
      <c r="F264" s="483"/>
      <c r="G264" s="452"/>
    </row>
    <row r="265" spans="1:7" x14ac:dyDescent="0.2">
      <c r="A265" s="374"/>
      <c r="B265" s="450" t="s">
        <v>305</v>
      </c>
      <c r="C265" s="451" t="s">
        <v>494</v>
      </c>
      <c r="D265" s="287">
        <v>0.05</v>
      </c>
      <c r="E265" s="291">
        <v>8.8875000000000011</v>
      </c>
      <c r="F265" s="483"/>
      <c r="G265" s="452"/>
    </row>
    <row r="266" spans="1:7" x14ac:dyDescent="0.2">
      <c r="A266" s="374"/>
      <c r="B266" s="450" t="s">
        <v>306</v>
      </c>
      <c r="C266" s="451" t="s">
        <v>495</v>
      </c>
      <c r="D266" s="287">
        <v>0.05</v>
      </c>
      <c r="E266" s="291">
        <v>8.8875000000000011</v>
      </c>
      <c r="F266" s="483"/>
      <c r="G266" s="452"/>
    </row>
    <row r="267" spans="1:7" x14ac:dyDescent="0.2">
      <c r="A267" s="374"/>
      <c r="B267" s="450" t="s">
        <v>307</v>
      </c>
      <c r="C267" s="451" t="s">
        <v>496</v>
      </c>
      <c r="D267" s="287">
        <v>0.05</v>
      </c>
      <c r="E267" s="291">
        <v>8.8875000000000011</v>
      </c>
      <c r="F267" s="483"/>
      <c r="G267" s="452"/>
    </row>
    <row r="268" spans="1:7" ht="12.75" customHeight="1" x14ac:dyDescent="0.2">
      <c r="A268" s="374"/>
      <c r="B268" s="450" t="s">
        <v>308</v>
      </c>
      <c r="C268" s="451" t="s">
        <v>497</v>
      </c>
      <c r="D268" s="287">
        <v>0.05</v>
      </c>
      <c r="E268" s="291">
        <v>8.8875000000000011</v>
      </c>
      <c r="F268" s="483"/>
      <c r="G268" s="452"/>
    </row>
    <row r="269" spans="1:7" x14ac:dyDescent="0.2">
      <c r="A269" s="374"/>
      <c r="B269" s="450" t="s">
        <v>309</v>
      </c>
      <c r="C269" s="451" t="s">
        <v>498</v>
      </c>
      <c r="D269" s="287">
        <v>0.05</v>
      </c>
      <c r="E269" s="291">
        <v>8.8875000000000011</v>
      </c>
      <c r="F269" s="483"/>
      <c r="G269" s="452"/>
    </row>
    <row r="270" spans="1:7" x14ac:dyDescent="0.2">
      <c r="A270" s="374"/>
      <c r="B270" s="450" t="s">
        <v>310</v>
      </c>
      <c r="C270" s="451" t="s">
        <v>499</v>
      </c>
      <c r="D270" s="287">
        <v>0.05</v>
      </c>
      <c r="E270" s="291">
        <v>8.8875000000000011</v>
      </c>
      <c r="F270" s="483"/>
    </row>
    <row r="271" spans="1:7" x14ac:dyDescent="0.2">
      <c r="A271" s="374"/>
      <c r="B271" s="450" t="s">
        <v>311</v>
      </c>
      <c r="C271" s="451" t="s">
        <v>500</v>
      </c>
      <c r="D271" s="287">
        <v>0.05</v>
      </c>
      <c r="E271" s="291">
        <v>8.8875000000000011</v>
      </c>
      <c r="F271" s="483"/>
    </row>
    <row r="272" spans="1:7" x14ac:dyDescent="0.2">
      <c r="A272" s="374"/>
      <c r="B272" s="450" t="s">
        <v>312</v>
      </c>
      <c r="C272" s="451" t="s">
        <v>501</v>
      </c>
      <c r="D272" s="287">
        <v>0.05</v>
      </c>
      <c r="E272" s="291">
        <v>8.8875000000000011</v>
      </c>
      <c r="F272" s="483"/>
    </row>
    <row r="273" spans="1:9" x14ac:dyDescent="0.2">
      <c r="A273" s="374"/>
      <c r="B273" s="450" t="s">
        <v>313</v>
      </c>
      <c r="C273" s="451" t="s">
        <v>502</v>
      </c>
      <c r="D273" s="287">
        <v>0.05</v>
      </c>
      <c r="E273" s="291">
        <v>8.8875000000000011</v>
      </c>
      <c r="F273" s="483"/>
    </row>
    <row r="274" spans="1:9" x14ac:dyDescent="0.2">
      <c r="A274" s="374"/>
      <c r="B274" s="450" t="s">
        <v>314</v>
      </c>
      <c r="C274" s="451" t="s">
        <v>503</v>
      </c>
      <c r="D274" s="287">
        <v>0.05</v>
      </c>
      <c r="E274" s="291">
        <v>8.8875000000000011</v>
      </c>
      <c r="F274" s="483"/>
    </row>
    <row r="275" spans="1:9" x14ac:dyDescent="0.2">
      <c r="A275" s="374"/>
      <c r="B275" s="450" t="s">
        <v>315</v>
      </c>
      <c r="C275" s="451" t="s">
        <v>504</v>
      </c>
      <c r="D275" s="287">
        <v>0.05</v>
      </c>
      <c r="E275" s="291">
        <v>8.8875000000000011</v>
      </c>
      <c r="F275" s="483"/>
    </row>
    <row r="276" spans="1:9" x14ac:dyDescent="0.2">
      <c r="A276" s="374"/>
      <c r="B276" s="450" t="s">
        <v>316</v>
      </c>
      <c r="C276" s="451" t="s">
        <v>505</v>
      </c>
      <c r="D276" s="287">
        <v>0.05</v>
      </c>
      <c r="E276" s="291">
        <v>8.8875000000000011</v>
      </c>
      <c r="F276" s="483"/>
    </row>
    <row r="277" spans="1:9" x14ac:dyDescent="0.2">
      <c r="A277" s="374"/>
      <c r="B277" s="450" t="s">
        <v>317</v>
      </c>
      <c r="C277" s="451" t="s">
        <v>506</v>
      </c>
      <c r="D277" s="287">
        <v>0.05</v>
      </c>
      <c r="E277" s="291">
        <v>8.8875000000000011</v>
      </c>
      <c r="F277" s="483"/>
    </row>
    <row r="278" spans="1:9" x14ac:dyDescent="0.2">
      <c r="A278" s="374"/>
      <c r="B278" s="450" t="s">
        <v>318</v>
      </c>
      <c r="C278" s="451" t="s">
        <v>507</v>
      </c>
      <c r="D278" s="287">
        <v>0.05</v>
      </c>
      <c r="E278" s="291">
        <v>8.8875000000000011</v>
      </c>
      <c r="F278" s="483"/>
    </row>
    <row r="279" spans="1:9" x14ac:dyDescent="0.2">
      <c r="A279" s="374"/>
      <c r="B279" s="450" t="s">
        <v>319</v>
      </c>
      <c r="C279" s="451" t="s">
        <v>508</v>
      </c>
      <c r="D279" s="287">
        <v>0.05</v>
      </c>
      <c r="E279" s="291">
        <v>8.8875000000000011</v>
      </c>
      <c r="F279" s="483"/>
      <c r="I279" s="453"/>
    </row>
    <row r="280" spans="1:9" x14ac:dyDescent="0.2">
      <c r="A280" s="374"/>
      <c r="B280" s="450" t="s">
        <v>320</v>
      </c>
      <c r="C280" s="451" t="s">
        <v>509</v>
      </c>
      <c r="D280" s="287">
        <v>0.05</v>
      </c>
      <c r="E280" s="291">
        <v>8.8875000000000011</v>
      </c>
      <c r="F280" s="483"/>
      <c r="I280" s="453"/>
    </row>
    <row r="281" spans="1:9" x14ac:dyDescent="0.2">
      <c r="A281" s="374"/>
      <c r="B281" s="450" t="s">
        <v>321</v>
      </c>
      <c r="C281" s="451" t="s">
        <v>510</v>
      </c>
      <c r="D281" s="287">
        <v>0.05</v>
      </c>
      <c r="E281" s="291">
        <v>8.8875000000000011</v>
      </c>
      <c r="F281" s="483"/>
      <c r="I281" s="453"/>
    </row>
    <row r="282" spans="1:9" x14ac:dyDescent="0.2">
      <c r="A282" s="374"/>
      <c r="B282" s="450" t="s">
        <v>322</v>
      </c>
      <c r="C282" s="451" t="s">
        <v>511</v>
      </c>
      <c r="D282" s="287">
        <v>0.05</v>
      </c>
      <c r="E282" s="291">
        <v>8.8875000000000011</v>
      </c>
      <c r="F282" s="483"/>
      <c r="I282" s="453"/>
    </row>
    <row r="283" spans="1:9" x14ac:dyDescent="0.2">
      <c r="A283" s="374"/>
      <c r="B283" s="450" t="s">
        <v>323</v>
      </c>
      <c r="C283" s="451" t="s">
        <v>512</v>
      </c>
      <c r="D283" s="287">
        <v>0.05</v>
      </c>
      <c r="E283" s="291">
        <v>8.8875000000000011</v>
      </c>
      <c r="F283" s="483"/>
      <c r="I283" s="453"/>
    </row>
    <row r="284" spans="1:9" x14ac:dyDescent="0.2">
      <c r="A284" s="374"/>
      <c r="B284" s="450" t="s">
        <v>324</v>
      </c>
      <c r="C284" s="451" t="s">
        <v>513</v>
      </c>
      <c r="D284" s="287">
        <v>0.05</v>
      </c>
      <c r="E284" s="291">
        <v>8.8875000000000011</v>
      </c>
      <c r="F284" s="483"/>
      <c r="I284" s="453"/>
    </row>
    <row r="285" spans="1:9" x14ac:dyDescent="0.2">
      <c r="A285" s="374"/>
      <c r="B285" s="450" t="s">
        <v>325</v>
      </c>
      <c r="C285" s="451" t="s">
        <v>514</v>
      </c>
      <c r="D285" s="287">
        <v>0.05</v>
      </c>
      <c r="E285" s="291">
        <v>8.8875000000000011</v>
      </c>
      <c r="F285" s="483"/>
      <c r="I285" s="453"/>
    </row>
    <row r="286" spans="1:9" x14ac:dyDescent="0.2">
      <c r="A286" s="374"/>
      <c r="B286" s="450" t="s">
        <v>326</v>
      </c>
      <c r="C286" s="451" t="s">
        <v>515</v>
      </c>
      <c r="D286" s="287">
        <v>0.05</v>
      </c>
      <c r="E286" s="291">
        <v>8.8875000000000011</v>
      </c>
      <c r="F286" s="483"/>
      <c r="I286" s="453"/>
    </row>
    <row r="287" spans="1:9" x14ac:dyDescent="0.2">
      <c r="A287" s="374"/>
      <c r="B287" s="450" t="s">
        <v>327</v>
      </c>
      <c r="C287" s="451" t="s">
        <v>516</v>
      </c>
      <c r="D287" s="287">
        <v>0.05</v>
      </c>
      <c r="E287" s="291">
        <v>8.8875000000000011</v>
      </c>
      <c r="F287" s="483"/>
      <c r="I287" s="453"/>
    </row>
    <row r="288" spans="1:9" x14ac:dyDescent="0.2">
      <c r="A288" s="374"/>
      <c r="B288" s="450" t="s">
        <v>328</v>
      </c>
      <c r="C288" s="451" t="s">
        <v>517</v>
      </c>
      <c r="D288" s="287">
        <v>0.05</v>
      </c>
      <c r="E288" s="291">
        <v>8.8875000000000011</v>
      </c>
      <c r="F288" s="483"/>
      <c r="I288" s="453"/>
    </row>
    <row r="289" spans="1:9" x14ac:dyDescent="0.2">
      <c r="A289" s="374"/>
      <c r="B289" s="450" t="s">
        <v>329</v>
      </c>
      <c r="C289" s="451" t="s">
        <v>518</v>
      </c>
      <c r="D289" s="287">
        <v>0.05</v>
      </c>
      <c r="E289" s="291">
        <v>8.8875000000000011</v>
      </c>
      <c r="F289" s="483"/>
      <c r="I289" s="453"/>
    </row>
    <row r="290" spans="1:9" x14ac:dyDescent="0.2">
      <c r="A290" s="374"/>
      <c r="B290" s="450" t="s">
        <v>330</v>
      </c>
      <c r="C290" s="451" t="s">
        <v>519</v>
      </c>
      <c r="D290" s="287">
        <v>0.05</v>
      </c>
      <c r="E290" s="291">
        <v>8.8875000000000011</v>
      </c>
      <c r="F290" s="483"/>
      <c r="I290" s="453"/>
    </row>
    <row r="291" spans="1:9" x14ac:dyDescent="0.2">
      <c r="A291" s="374"/>
      <c r="B291" s="450" t="s">
        <v>331</v>
      </c>
      <c r="C291" s="451" t="s">
        <v>520</v>
      </c>
      <c r="D291" s="287">
        <v>0.05</v>
      </c>
      <c r="E291" s="291">
        <v>8.8875000000000011</v>
      </c>
      <c r="F291" s="483"/>
      <c r="I291" s="453"/>
    </row>
    <row r="292" spans="1:9" ht="12.75" customHeight="1" x14ac:dyDescent="0.2">
      <c r="A292" s="374"/>
      <c r="B292" s="450" t="s">
        <v>332</v>
      </c>
      <c r="C292" s="451" t="s">
        <v>521</v>
      </c>
      <c r="D292" s="287">
        <v>0.05</v>
      </c>
      <c r="E292" s="291">
        <v>8.8875000000000011</v>
      </c>
      <c r="F292" s="483"/>
      <c r="I292" s="453"/>
    </row>
    <row r="293" spans="1:9" x14ac:dyDescent="0.2">
      <c r="A293" s="374"/>
      <c r="B293" s="450" t="s">
        <v>333</v>
      </c>
      <c r="C293" s="451" t="s">
        <v>522</v>
      </c>
      <c r="D293" s="287">
        <v>0.05</v>
      </c>
      <c r="E293" s="291">
        <v>8.8875000000000011</v>
      </c>
      <c r="F293" s="483"/>
      <c r="I293" s="453"/>
    </row>
    <row r="294" spans="1:9" x14ac:dyDescent="0.2">
      <c r="A294" s="374"/>
      <c r="B294" s="450" t="s">
        <v>334</v>
      </c>
      <c r="C294" s="451" t="s">
        <v>523</v>
      </c>
      <c r="D294" s="287">
        <v>0.05</v>
      </c>
      <c r="E294" s="291">
        <v>8.8875000000000011</v>
      </c>
      <c r="F294" s="483"/>
      <c r="I294" s="453"/>
    </row>
    <row r="295" spans="1:9" x14ac:dyDescent="0.2">
      <c r="A295" s="374"/>
      <c r="B295" s="450" t="s">
        <v>335</v>
      </c>
      <c r="C295" s="451" t="s">
        <v>524</v>
      </c>
      <c r="D295" s="287">
        <v>0.05</v>
      </c>
      <c r="E295" s="291">
        <v>8.8875000000000011</v>
      </c>
      <c r="F295" s="483"/>
      <c r="I295" s="453"/>
    </row>
    <row r="296" spans="1:9" x14ac:dyDescent="0.2">
      <c r="A296" s="374"/>
      <c r="B296" s="450" t="s">
        <v>336</v>
      </c>
      <c r="C296" s="451" t="s">
        <v>525</v>
      </c>
      <c r="D296" s="287">
        <v>0.05</v>
      </c>
      <c r="E296" s="291">
        <v>8.8875000000000011</v>
      </c>
      <c r="F296" s="483"/>
      <c r="I296" s="453"/>
    </row>
    <row r="297" spans="1:9" x14ac:dyDescent="0.2">
      <c r="A297" s="374"/>
      <c r="B297" s="450" t="s">
        <v>337</v>
      </c>
      <c r="C297" s="451" t="s">
        <v>526</v>
      </c>
      <c r="D297" s="287">
        <v>0.05</v>
      </c>
      <c r="E297" s="291">
        <v>8.8875000000000011</v>
      </c>
      <c r="F297" s="483"/>
      <c r="I297" s="453"/>
    </row>
    <row r="298" spans="1:9" x14ac:dyDescent="0.2">
      <c r="A298" s="374"/>
      <c r="B298" s="450" t="s">
        <v>338</v>
      </c>
      <c r="C298" s="451" t="s">
        <v>527</v>
      </c>
      <c r="D298" s="287">
        <v>0.05</v>
      </c>
      <c r="E298" s="291">
        <v>8.8875000000000011</v>
      </c>
      <c r="F298" s="483"/>
      <c r="I298" s="453"/>
    </row>
    <row r="299" spans="1:9" x14ac:dyDescent="0.2">
      <c r="A299" s="374"/>
      <c r="B299" s="450" t="s">
        <v>339</v>
      </c>
      <c r="C299" s="451" t="s">
        <v>528</v>
      </c>
      <c r="D299" s="287">
        <v>0.05</v>
      </c>
      <c r="E299" s="291">
        <v>8.8875000000000011</v>
      </c>
      <c r="F299" s="483"/>
      <c r="I299" s="453"/>
    </row>
    <row r="300" spans="1:9" x14ac:dyDescent="0.2">
      <c r="A300" s="374"/>
      <c r="B300" s="450" t="s">
        <v>340</v>
      </c>
      <c r="C300" s="451" t="s">
        <v>529</v>
      </c>
      <c r="D300" s="287">
        <v>0.05</v>
      </c>
      <c r="E300" s="291">
        <v>8.8875000000000011</v>
      </c>
      <c r="F300" s="483"/>
      <c r="I300" s="453"/>
    </row>
    <row r="301" spans="1:9" x14ac:dyDescent="0.2">
      <c r="A301" s="374"/>
      <c r="B301" s="450" t="s">
        <v>341</v>
      </c>
      <c r="C301" s="451" t="s">
        <v>530</v>
      </c>
      <c r="D301" s="287">
        <v>0.05</v>
      </c>
      <c r="E301" s="291">
        <v>8.8875000000000011</v>
      </c>
      <c r="F301" s="483"/>
      <c r="I301" s="453"/>
    </row>
    <row r="302" spans="1:9" x14ac:dyDescent="0.2">
      <c r="A302" s="374"/>
      <c r="B302" s="450" t="s">
        <v>342</v>
      </c>
      <c r="C302" s="451" t="s">
        <v>531</v>
      </c>
      <c r="D302" s="287">
        <v>0.05</v>
      </c>
      <c r="E302" s="291">
        <v>8.8875000000000011</v>
      </c>
      <c r="F302" s="483"/>
      <c r="I302" s="453"/>
    </row>
    <row r="303" spans="1:9" x14ac:dyDescent="0.2">
      <c r="A303" s="374"/>
      <c r="B303" s="450" t="s">
        <v>343</v>
      </c>
      <c r="C303" s="451" t="s">
        <v>532</v>
      </c>
      <c r="D303" s="287">
        <v>0.05</v>
      </c>
      <c r="E303" s="291">
        <v>8.8875000000000011</v>
      </c>
      <c r="F303" s="483"/>
      <c r="I303" s="453"/>
    </row>
    <row r="304" spans="1:9" x14ac:dyDescent="0.2">
      <c r="A304" s="374"/>
      <c r="B304" s="450" t="s">
        <v>344</v>
      </c>
      <c r="C304" s="451" t="s">
        <v>533</v>
      </c>
      <c r="D304" s="287">
        <v>0.05</v>
      </c>
      <c r="E304" s="291">
        <v>8.8875000000000011</v>
      </c>
      <c r="F304" s="483"/>
      <c r="I304" s="453"/>
    </row>
    <row r="305" spans="1:9" x14ac:dyDescent="0.2">
      <c r="A305" s="374"/>
      <c r="B305" s="450" t="s">
        <v>345</v>
      </c>
      <c r="C305" s="451" t="s">
        <v>534</v>
      </c>
      <c r="D305" s="287">
        <v>0.05</v>
      </c>
      <c r="E305" s="291">
        <v>8.8875000000000011</v>
      </c>
      <c r="F305" s="483"/>
      <c r="I305" s="453"/>
    </row>
    <row r="306" spans="1:9" x14ac:dyDescent="0.2">
      <c r="A306" s="374"/>
      <c r="B306" s="450" t="s">
        <v>346</v>
      </c>
      <c r="C306" s="451" t="s">
        <v>535</v>
      </c>
      <c r="D306" s="287">
        <v>0.05</v>
      </c>
      <c r="E306" s="291">
        <v>8.8875000000000011</v>
      </c>
      <c r="F306" s="483"/>
      <c r="I306" s="453"/>
    </row>
    <row r="307" spans="1:9" x14ac:dyDescent="0.2">
      <c r="A307" s="374"/>
      <c r="B307" s="450" t="s">
        <v>347</v>
      </c>
      <c r="C307" s="451" t="s">
        <v>536</v>
      </c>
      <c r="D307" s="287">
        <v>0.05</v>
      </c>
      <c r="E307" s="291">
        <v>8.8875000000000011</v>
      </c>
      <c r="F307" s="483"/>
      <c r="I307" s="453"/>
    </row>
    <row r="308" spans="1:9" x14ac:dyDescent="0.2">
      <c r="A308" s="374"/>
      <c r="B308" s="450" t="s">
        <v>348</v>
      </c>
      <c r="C308" s="451" t="s">
        <v>537</v>
      </c>
      <c r="D308" s="287">
        <v>0.05</v>
      </c>
      <c r="E308" s="291">
        <v>8.8875000000000011</v>
      </c>
      <c r="F308" s="483"/>
      <c r="I308" s="453"/>
    </row>
    <row r="309" spans="1:9" x14ac:dyDescent="0.2">
      <c r="A309" s="374"/>
      <c r="B309" s="450" t="s">
        <v>349</v>
      </c>
      <c r="C309" s="451" t="s">
        <v>538</v>
      </c>
      <c r="D309" s="287">
        <v>0.05</v>
      </c>
      <c r="E309" s="291">
        <v>8.8875000000000011</v>
      </c>
      <c r="F309" s="483"/>
      <c r="I309" s="453"/>
    </row>
    <row r="310" spans="1:9" x14ac:dyDescent="0.2">
      <c r="A310" s="374"/>
      <c r="B310" s="450" t="s">
        <v>350</v>
      </c>
      <c r="C310" s="451" t="s">
        <v>539</v>
      </c>
      <c r="D310" s="287">
        <v>0.05</v>
      </c>
      <c r="E310" s="291">
        <v>8.8875000000000011</v>
      </c>
      <c r="F310" s="483"/>
      <c r="I310" s="453"/>
    </row>
    <row r="311" spans="1:9" x14ac:dyDescent="0.2">
      <c r="A311" s="374"/>
      <c r="B311" s="450" t="s">
        <v>351</v>
      </c>
      <c r="C311" s="451" t="s">
        <v>540</v>
      </c>
      <c r="D311" s="287">
        <v>0.05</v>
      </c>
      <c r="E311" s="291">
        <v>8.8875000000000011</v>
      </c>
      <c r="F311" s="483"/>
      <c r="I311" s="453"/>
    </row>
    <row r="312" spans="1:9" x14ac:dyDescent="0.2">
      <c r="A312" s="374"/>
      <c r="B312" s="450" t="s">
        <v>843</v>
      </c>
      <c r="C312" s="451" t="s">
        <v>844</v>
      </c>
      <c r="D312" s="287">
        <v>0.05</v>
      </c>
      <c r="E312" s="291">
        <v>8.8875000000000011</v>
      </c>
      <c r="F312" s="483"/>
      <c r="I312" s="453"/>
    </row>
    <row r="313" spans="1:9" ht="12.75" customHeight="1" x14ac:dyDescent="0.2">
      <c r="A313" s="374"/>
      <c r="B313" s="450" t="s">
        <v>352</v>
      </c>
      <c r="C313" s="451" t="s">
        <v>541</v>
      </c>
      <c r="D313" s="287">
        <v>0.05</v>
      </c>
      <c r="E313" s="291">
        <v>8.8875000000000011</v>
      </c>
      <c r="F313" s="483"/>
      <c r="I313" s="453"/>
    </row>
    <row r="314" spans="1:9" x14ac:dyDescent="0.2">
      <c r="A314" s="374"/>
      <c r="B314" s="274"/>
      <c r="C314" s="275"/>
      <c r="D314" s="288"/>
      <c r="E314" s="413"/>
      <c r="F314" s="483"/>
      <c r="I314" s="453"/>
    </row>
    <row r="315" spans="1:9" ht="13.5" thickBot="1" x14ac:dyDescent="0.25">
      <c r="A315" s="374"/>
      <c r="B315" s="276"/>
      <c r="C315" s="277"/>
      <c r="D315" s="289"/>
      <c r="E315" s="415"/>
      <c r="F315" s="484"/>
      <c r="I315" s="453"/>
    </row>
    <row r="316" spans="1:9" ht="12.75" customHeight="1" x14ac:dyDescent="0.2">
      <c r="A316" s="374"/>
      <c r="B316" s="463" t="s">
        <v>845</v>
      </c>
      <c r="C316" s="471" t="s">
        <v>390</v>
      </c>
      <c r="D316" s="286">
        <v>0.02</v>
      </c>
      <c r="E316" s="464">
        <v>11.95</v>
      </c>
      <c r="F316" s="482" t="s">
        <v>43</v>
      </c>
      <c r="I316" s="453"/>
    </row>
    <row r="317" spans="1:9" ht="12.75" customHeight="1" x14ac:dyDescent="0.2">
      <c r="A317" s="374"/>
      <c r="B317" s="460" t="s">
        <v>1029</v>
      </c>
      <c r="C317" s="472" t="s">
        <v>1030</v>
      </c>
      <c r="D317" s="287">
        <v>0.02</v>
      </c>
      <c r="E317" s="465">
        <v>11.95</v>
      </c>
      <c r="F317" s="483"/>
      <c r="I317" s="453"/>
    </row>
    <row r="318" spans="1:9" ht="12.75" customHeight="1" x14ac:dyDescent="0.2">
      <c r="A318" s="374"/>
      <c r="B318" s="460" t="s">
        <v>1493</v>
      </c>
      <c r="C318" s="296" t="s">
        <v>1494</v>
      </c>
      <c r="D318" s="287">
        <v>0.5</v>
      </c>
      <c r="E318" s="465">
        <v>24.997499999999999</v>
      </c>
      <c r="F318" s="483"/>
      <c r="I318" s="453"/>
    </row>
    <row r="319" spans="1:9" x14ac:dyDescent="0.2">
      <c r="A319" s="374"/>
      <c r="B319" s="460" t="s">
        <v>846</v>
      </c>
      <c r="C319" s="296" t="s">
        <v>391</v>
      </c>
      <c r="D319" s="287">
        <v>0.5</v>
      </c>
      <c r="E319" s="465">
        <v>12.24</v>
      </c>
      <c r="F319" s="483"/>
      <c r="I319" s="453"/>
    </row>
    <row r="320" spans="1:9" ht="11.25" customHeight="1" x14ac:dyDescent="0.2">
      <c r="A320" s="374"/>
      <c r="B320" s="460" t="s">
        <v>847</v>
      </c>
      <c r="C320" s="296" t="s">
        <v>392</v>
      </c>
      <c r="D320" s="287">
        <v>0.5</v>
      </c>
      <c r="E320" s="465">
        <v>12.24</v>
      </c>
      <c r="F320" s="483"/>
      <c r="I320" s="453"/>
    </row>
    <row r="321" spans="1:9" ht="12.75" customHeight="1" x14ac:dyDescent="0.2">
      <c r="A321" s="374"/>
      <c r="B321" s="460" t="s">
        <v>848</v>
      </c>
      <c r="C321" s="296" t="s">
        <v>393</v>
      </c>
      <c r="D321" s="287">
        <v>0.5</v>
      </c>
      <c r="E321" s="465">
        <v>12.9375</v>
      </c>
      <c r="F321" s="483"/>
      <c r="I321" s="453"/>
    </row>
    <row r="322" spans="1:9" ht="12.75" customHeight="1" x14ac:dyDescent="0.2">
      <c r="A322" s="374"/>
      <c r="B322" s="460" t="s">
        <v>849</v>
      </c>
      <c r="C322" s="296" t="s">
        <v>394</v>
      </c>
      <c r="D322" s="287">
        <v>0.5</v>
      </c>
      <c r="E322" s="465">
        <v>12.9375</v>
      </c>
      <c r="F322" s="483"/>
      <c r="I322" s="453"/>
    </row>
    <row r="323" spans="1:9" ht="12.75" customHeight="1" x14ac:dyDescent="0.2">
      <c r="A323" s="374"/>
      <c r="B323" s="460" t="s">
        <v>1495</v>
      </c>
      <c r="C323" s="296" t="s">
        <v>1496</v>
      </c>
      <c r="D323" s="287">
        <v>0.5</v>
      </c>
      <c r="E323" s="465">
        <v>13.9275</v>
      </c>
      <c r="F323" s="483"/>
      <c r="I323" s="453"/>
    </row>
    <row r="324" spans="1:9" ht="12.75" customHeight="1" x14ac:dyDescent="0.2">
      <c r="A324" s="374"/>
      <c r="B324" s="460" t="s">
        <v>1497</v>
      </c>
      <c r="C324" s="472" t="s">
        <v>1498</v>
      </c>
      <c r="D324" s="287">
        <v>0.5</v>
      </c>
      <c r="E324" s="465">
        <v>6.84</v>
      </c>
      <c r="F324" s="483"/>
      <c r="I324" s="453"/>
    </row>
    <row r="325" spans="1:9" ht="12.75" customHeight="1" x14ac:dyDescent="0.2">
      <c r="A325" s="374"/>
      <c r="B325" s="460" t="s">
        <v>850</v>
      </c>
      <c r="C325" s="472" t="s">
        <v>395</v>
      </c>
      <c r="D325" s="287">
        <v>0.5</v>
      </c>
      <c r="E325" s="465">
        <v>20.88</v>
      </c>
      <c r="F325" s="483"/>
      <c r="I325" s="453"/>
    </row>
    <row r="326" spans="1:9" ht="12.75" customHeight="1" x14ac:dyDescent="0.2">
      <c r="A326" s="374"/>
      <c r="B326" s="460" t="s">
        <v>851</v>
      </c>
      <c r="C326" s="472" t="s">
        <v>396</v>
      </c>
      <c r="D326" s="287">
        <v>0.5</v>
      </c>
      <c r="E326" s="465">
        <v>19.579999999999998</v>
      </c>
      <c r="F326" s="483"/>
      <c r="I326" s="453"/>
    </row>
    <row r="327" spans="1:9" ht="12.75" customHeight="1" x14ac:dyDescent="0.2">
      <c r="A327" s="374"/>
      <c r="B327" s="460" t="s">
        <v>1499</v>
      </c>
      <c r="C327" s="296" t="s">
        <v>1500</v>
      </c>
      <c r="D327" s="287">
        <v>0.5</v>
      </c>
      <c r="E327" s="465">
        <v>7.9987500000000002</v>
      </c>
      <c r="F327" s="483"/>
      <c r="I327" s="453"/>
    </row>
    <row r="328" spans="1:9" ht="12.75" customHeight="1" x14ac:dyDescent="0.2">
      <c r="A328" s="374"/>
      <c r="B328" s="460" t="s">
        <v>1501</v>
      </c>
      <c r="C328" s="296" t="s">
        <v>1502</v>
      </c>
      <c r="D328" s="287">
        <v>1.5</v>
      </c>
      <c r="E328" s="465">
        <v>13.5</v>
      </c>
      <c r="F328" s="483"/>
      <c r="I328" s="453"/>
    </row>
    <row r="329" spans="1:9" ht="12.75" customHeight="1" x14ac:dyDescent="0.2">
      <c r="A329" s="374"/>
      <c r="B329" s="460" t="s">
        <v>1503</v>
      </c>
      <c r="C329" s="296" t="s">
        <v>1504</v>
      </c>
      <c r="D329" s="287">
        <v>2.5</v>
      </c>
      <c r="E329" s="465">
        <v>339.75</v>
      </c>
      <c r="F329" s="483"/>
      <c r="I329" s="453"/>
    </row>
    <row r="330" spans="1:9" ht="12.75" customHeight="1" x14ac:dyDescent="0.2">
      <c r="A330" s="374"/>
      <c r="B330" s="460" t="s">
        <v>1505</v>
      </c>
      <c r="C330" s="296" t="s">
        <v>1506</v>
      </c>
      <c r="D330" s="287">
        <v>12</v>
      </c>
      <c r="E330" s="465">
        <v>7740</v>
      </c>
      <c r="F330" s="483"/>
      <c r="I330" s="453"/>
    </row>
    <row r="331" spans="1:9" ht="12.75" customHeight="1" x14ac:dyDescent="0.2">
      <c r="A331" s="374"/>
      <c r="B331" s="460" t="s">
        <v>1507</v>
      </c>
      <c r="C331" s="296" t="s">
        <v>1508</v>
      </c>
      <c r="D331" s="287">
        <v>0.5</v>
      </c>
      <c r="E331" s="465">
        <v>8.1449999999999996</v>
      </c>
      <c r="F331" s="483"/>
      <c r="I331" s="453"/>
    </row>
    <row r="332" spans="1:9" ht="12.75" customHeight="1" x14ac:dyDescent="0.2">
      <c r="A332" s="374"/>
      <c r="B332" s="460" t="s">
        <v>1509</v>
      </c>
      <c r="C332" s="296" t="s">
        <v>1510</v>
      </c>
      <c r="D332" s="287">
        <v>0.05</v>
      </c>
      <c r="E332" s="465">
        <v>3.6225000000000001</v>
      </c>
      <c r="F332" s="483"/>
      <c r="I332" s="453"/>
    </row>
    <row r="333" spans="1:9" ht="12.75" customHeight="1" x14ac:dyDescent="0.2">
      <c r="A333" s="374"/>
      <c r="B333" s="460" t="s">
        <v>1511</v>
      </c>
      <c r="C333" s="296" t="s">
        <v>1512</v>
      </c>
      <c r="D333" s="287">
        <v>0.09</v>
      </c>
      <c r="E333" s="465">
        <v>2.4075000000000002</v>
      </c>
      <c r="F333" s="483"/>
      <c r="I333" s="453"/>
    </row>
    <row r="334" spans="1:9" ht="12.75" customHeight="1" x14ac:dyDescent="0.2">
      <c r="A334" s="374"/>
      <c r="B334" s="460" t="s">
        <v>852</v>
      </c>
      <c r="C334" s="296" t="s">
        <v>853</v>
      </c>
      <c r="D334" s="287">
        <v>0.5</v>
      </c>
      <c r="E334" s="465">
        <v>13.8375</v>
      </c>
      <c r="F334" s="483"/>
      <c r="I334" s="453"/>
    </row>
    <row r="335" spans="1:9" ht="12.75" customHeight="1" x14ac:dyDescent="0.2">
      <c r="A335" s="374"/>
      <c r="B335" s="460" t="s">
        <v>353</v>
      </c>
      <c r="C335" s="472" t="s">
        <v>354</v>
      </c>
      <c r="D335" s="287">
        <v>0.05</v>
      </c>
      <c r="E335" s="465">
        <v>18.829999999999998</v>
      </c>
      <c r="F335" s="483"/>
      <c r="I335" s="453"/>
    </row>
    <row r="336" spans="1:9" ht="12.75" customHeight="1" x14ac:dyDescent="0.2">
      <c r="A336" s="374"/>
      <c r="B336" s="460" t="s">
        <v>854</v>
      </c>
      <c r="C336" s="472" t="s">
        <v>855</v>
      </c>
      <c r="D336" s="287">
        <v>1</v>
      </c>
      <c r="E336" s="465">
        <v>16.36</v>
      </c>
      <c r="F336" s="483"/>
      <c r="I336" s="453"/>
    </row>
    <row r="337" spans="1:9" ht="12.75" customHeight="1" x14ac:dyDescent="0.2">
      <c r="A337" s="374"/>
      <c r="B337" s="460" t="s">
        <v>355</v>
      </c>
      <c r="C337" s="472" t="s">
        <v>356</v>
      </c>
      <c r="D337" s="287">
        <v>0.2</v>
      </c>
      <c r="E337" s="465">
        <v>37.957500000000003</v>
      </c>
      <c r="F337" s="483"/>
      <c r="I337" s="453"/>
    </row>
    <row r="338" spans="1:9" ht="12.75" customHeight="1" x14ac:dyDescent="0.2">
      <c r="A338" s="374"/>
      <c r="B338" s="460" t="s">
        <v>357</v>
      </c>
      <c r="C338" s="472" t="s">
        <v>358</v>
      </c>
      <c r="D338" s="287">
        <v>0.2</v>
      </c>
      <c r="E338" s="465">
        <v>8.9775000000000009</v>
      </c>
      <c r="F338" s="483"/>
      <c r="I338" s="453"/>
    </row>
    <row r="339" spans="1:9" ht="12.75" customHeight="1" x14ac:dyDescent="0.2">
      <c r="A339" s="374"/>
      <c r="B339" s="460" t="s">
        <v>1513</v>
      </c>
      <c r="C339" s="296" t="s">
        <v>1514</v>
      </c>
      <c r="D339" s="287">
        <v>1</v>
      </c>
      <c r="E339" s="465">
        <v>60.682499999999997</v>
      </c>
      <c r="F339" s="483"/>
      <c r="I339" s="453"/>
    </row>
    <row r="340" spans="1:9" ht="12.75" customHeight="1" x14ac:dyDescent="0.2">
      <c r="A340" s="374"/>
      <c r="B340" s="460" t="s">
        <v>1515</v>
      </c>
      <c r="C340" s="296" t="s">
        <v>1516</v>
      </c>
      <c r="D340" s="287">
        <v>1.1000000000000001</v>
      </c>
      <c r="E340" s="465">
        <v>64.6875</v>
      </c>
      <c r="F340" s="483"/>
      <c r="I340" s="453"/>
    </row>
    <row r="341" spans="1:9" ht="12.75" customHeight="1" x14ac:dyDescent="0.2">
      <c r="A341" s="374"/>
      <c r="B341" s="460" t="s">
        <v>856</v>
      </c>
      <c r="C341" s="296" t="s">
        <v>857</v>
      </c>
      <c r="D341" s="287">
        <v>0.2</v>
      </c>
      <c r="E341" s="465">
        <v>7.5375000000000005</v>
      </c>
      <c r="F341" s="483"/>
      <c r="I341" s="453"/>
    </row>
    <row r="342" spans="1:9" ht="12.75" customHeight="1" x14ac:dyDescent="0.2">
      <c r="A342" s="374"/>
      <c r="B342" s="460" t="s">
        <v>858</v>
      </c>
      <c r="C342" s="296" t="s">
        <v>859</v>
      </c>
      <c r="D342" s="287">
        <v>0.5</v>
      </c>
      <c r="E342" s="465">
        <v>18.135000000000002</v>
      </c>
      <c r="F342" s="483"/>
      <c r="I342" s="453"/>
    </row>
    <row r="343" spans="1:9" ht="12.75" customHeight="1" x14ac:dyDescent="0.2">
      <c r="A343" s="374"/>
      <c r="B343" s="274"/>
      <c r="C343" s="275"/>
      <c r="D343" s="288"/>
      <c r="E343" s="413"/>
      <c r="F343" s="483"/>
      <c r="I343" s="453"/>
    </row>
    <row r="344" spans="1:9" ht="12.75" customHeight="1" thickBot="1" x14ac:dyDescent="0.25">
      <c r="A344" s="374"/>
      <c r="B344" s="276"/>
      <c r="C344" s="277"/>
      <c r="D344" s="289"/>
      <c r="E344" s="415"/>
      <c r="F344" s="484"/>
      <c r="I344" s="453"/>
    </row>
    <row r="345" spans="1:9" ht="12.75" customHeight="1" x14ac:dyDescent="0.2">
      <c r="A345" s="374"/>
      <c r="B345" s="454" t="s">
        <v>1052</v>
      </c>
      <c r="C345" s="262" t="s">
        <v>1118</v>
      </c>
      <c r="D345" s="455">
        <v>0.2</v>
      </c>
      <c r="E345" s="461">
        <v>13.03</v>
      </c>
      <c r="F345" s="482" t="s">
        <v>1051</v>
      </c>
      <c r="I345" s="453"/>
    </row>
    <row r="346" spans="1:9" ht="12.75" customHeight="1" x14ac:dyDescent="0.2">
      <c r="A346" s="374"/>
      <c r="B346" s="456" t="s">
        <v>1085</v>
      </c>
      <c r="C346" s="217" t="s">
        <v>1151</v>
      </c>
      <c r="D346" s="457">
        <v>1.2</v>
      </c>
      <c r="E346" s="461">
        <v>39.47</v>
      </c>
      <c r="F346" s="483"/>
      <c r="I346" s="453"/>
    </row>
    <row r="347" spans="1:9" ht="12.75" customHeight="1" x14ac:dyDescent="0.2">
      <c r="A347" s="374"/>
      <c r="B347" s="456" t="s">
        <v>1184</v>
      </c>
      <c r="C347" s="217" t="s">
        <v>1185</v>
      </c>
      <c r="D347" s="457">
        <v>2.8</v>
      </c>
      <c r="E347" s="461">
        <v>81.99</v>
      </c>
      <c r="F347" s="483"/>
      <c r="I347" s="453"/>
    </row>
    <row r="348" spans="1:9" ht="12.75" customHeight="1" x14ac:dyDescent="0.2">
      <c r="A348" s="374"/>
      <c r="B348" s="456" t="s">
        <v>1250</v>
      </c>
      <c r="C348" s="217" t="s">
        <v>1251</v>
      </c>
      <c r="D348" s="457">
        <v>10.3</v>
      </c>
      <c r="E348" s="461">
        <v>261</v>
      </c>
      <c r="F348" s="483"/>
      <c r="I348" s="453"/>
    </row>
    <row r="349" spans="1:9" ht="12.75" customHeight="1" x14ac:dyDescent="0.2">
      <c r="A349" s="374"/>
      <c r="B349" s="456" t="s">
        <v>1053</v>
      </c>
      <c r="C349" s="217" t="s">
        <v>1119</v>
      </c>
      <c r="D349" s="457">
        <v>0.2</v>
      </c>
      <c r="E349" s="461">
        <v>13.03</v>
      </c>
      <c r="F349" s="483"/>
      <c r="I349" s="453"/>
    </row>
    <row r="350" spans="1:9" ht="12.75" customHeight="1" x14ac:dyDescent="0.2">
      <c r="A350" s="374"/>
      <c r="B350" s="456" t="s">
        <v>1086</v>
      </c>
      <c r="C350" s="217" t="s">
        <v>1152</v>
      </c>
      <c r="D350" s="457">
        <v>1.2</v>
      </c>
      <c r="E350" s="461">
        <v>39.47</v>
      </c>
      <c r="F350" s="483"/>
      <c r="I350" s="453"/>
    </row>
    <row r="351" spans="1:9" ht="12.75" customHeight="1" x14ac:dyDescent="0.2">
      <c r="A351" s="374"/>
      <c r="B351" s="456" t="s">
        <v>1186</v>
      </c>
      <c r="C351" s="217" t="s">
        <v>1187</v>
      </c>
      <c r="D351" s="457">
        <v>2.8</v>
      </c>
      <c r="E351" s="461">
        <v>81.99</v>
      </c>
      <c r="F351" s="483"/>
    </row>
    <row r="352" spans="1:9" ht="12.75" customHeight="1" x14ac:dyDescent="0.2">
      <c r="A352" s="374"/>
      <c r="B352" s="456" t="s">
        <v>1252</v>
      </c>
      <c r="C352" s="217" t="s">
        <v>1253</v>
      </c>
      <c r="D352" s="457">
        <v>10.3</v>
      </c>
      <c r="E352" s="461">
        <v>261</v>
      </c>
      <c r="F352" s="483"/>
    </row>
    <row r="353" spans="1:6" ht="12.75" customHeight="1" x14ac:dyDescent="0.2">
      <c r="A353" s="374"/>
      <c r="B353" s="456" t="s">
        <v>1054</v>
      </c>
      <c r="C353" s="217" t="s">
        <v>1120</v>
      </c>
      <c r="D353" s="457">
        <v>0.2</v>
      </c>
      <c r="E353" s="461">
        <v>13.03</v>
      </c>
      <c r="F353" s="483"/>
    </row>
    <row r="354" spans="1:6" ht="12.75" customHeight="1" x14ac:dyDescent="0.2">
      <c r="A354" s="374"/>
      <c r="B354" s="456" t="s">
        <v>1087</v>
      </c>
      <c r="C354" s="217" t="s">
        <v>1153</v>
      </c>
      <c r="D354" s="457">
        <v>1.2</v>
      </c>
      <c r="E354" s="461">
        <v>39.47</v>
      </c>
      <c r="F354" s="483"/>
    </row>
    <row r="355" spans="1:6" ht="12.75" customHeight="1" x14ac:dyDescent="0.2">
      <c r="A355" s="374"/>
      <c r="B355" s="456" t="s">
        <v>1188</v>
      </c>
      <c r="C355" s="217" t="s">
        <v>1189</v>
      </c>
      <c r="D355" s="457">
        <v>2.8</v>
      </c>
      <c r="E355" s="461">
        <v>81.99</v>
      </c>
      <c r="F355" s="483"/>
    </row>
    <row r="356" spans="1:6" ht="12.75" customHeight="1" x14ac:dyDescent="0.2">
      <c r="A356" s="374"/>
      <c r="B356" s="456" t="s">
        <v>1254</v>
      </c>
      <c r="C356" s="217" t="s">
        <v>1255</v>
      </c>
      <c r="D356" s="457">
        <v>10.3</v>
      </c>
      <c r="E356" s="461">
        <v>261</v>
      </c>
      <c r="F356" s="483"/>
    </row>
    <row r="357" spans="1:6" ht="12.75" customHeight="1" x14ac:dyDescent="0.2">
      <c r="A357" s="374"/>
      <c r="B357" s="456" t="s">
        <v>1055</v>
      </c>
      <c r="C357" s="217" t="s">
        <v>1121</v>
      </c>
      <c r="D357" s="457">
        <v>0.2</v>
      </c>
      <c r="E357" s="461">
        <v>13.03</v>
      </c>
      <c r="F357" s="483"/>
    </row>
    <row r="358" spans="1:6" ht="12.75" customHeight="1" x14ac:dyDescent="0.2">
      <c r="A358" s="374"/>
      <c r="B358" s="456" t="s">
        <v>1088</v>
      </c>
      <c r="C358" s="217" t="s">
        <v>1154</v>
      </c>
      <c r="D358" s="457">
        <v>1.2</v>
      </c>
      <c r="E358" s="461">
        <v>39.47</v>
      </c>
      <c r="F358" s="483"/>
    </row>
    <row r="359" spans="1:6" ht="12.75" customHeight="1" x14ac:dyDescent="0.2">
      <c r="A359" s="374"/>
      <c r="B359" s="456" t="s">
        <v>1190</v>
      </c>
      <c r="C359" s="217" t="s">
        <v>1191</v>
      </c>
      <c r="D359" s="457">
        <v>2.8</v>
      </c>
      <c r="E359" s="461">
        <v>81.99</v>
      </c>
      <c r="F359" s="483"/>
    </row>
    <row r="360" spans="1:6" ht="12.75" customHeight="1" x14ac:dyDescent="0.2">
      <c r="A360" s="374"/>
      <c r="B360" s="456" t="s">
        <v>1256</v>
      </c>
      <c r="C360" s="217" t="s">
        <v>1257</v>
      </c>
      <c r="D360" s="457">
        <v>10.3</v>
      </c>
      <c r="E360" s="461">
        <v>261</v>
      </c>
      <c r="F360" s="483"/>
    </row>
    <row r="361" spans="1:6" ht="12.75" customHeight="1" x14ac:dyDescent="0.2">
      <c r="A361" s="374"/>
      <c r="B361" s="456" t="s">
        <v>1056</v>
      </c>
      <c r="C361" s="217" t="s">
        <v>1122</v>
      </c>
      <c r="D361" s="457">
        <v>0.2</v>
      </c>
      <c r="E361" s="461">
        <v>13.03</v>
      </c>
      <c r="F361" s="483"/>
    </row>
    <row r="362" spans="1:6" ht="12.75" customHeight="1" x14ac:dyDescent="0.2">
      <c r="A362" s="374"/>
      <c r="B362" s="456" t="s">
        <v>1089</v>
      </c>
      <c r="C362" s="217" t="s">
        <v>1155</v>
      </c>
      <c r="D362" s="457">
        <v>1.2</v>
      </c>
      <c r="E362" s="461">
        <v>39.47</v>
      </c>
      <c r="F362" s="483"/>
    </row>
    <row r="363" spans="1:6" ht="12.75" customHeight="1" x14ac:dyDescent="0.2">
      <c r="A363" s="374"/>
      <c r="B363" s="456" t="s">
        <v>1192</v>
      </c>
      <c r="C363" s="217" t="s">
        <v>1193</v>
      </c>
      <c r="D363" s="457">
        <v>2.8</v>
      </c>
      <c r="E363" s="461">
        <v>81.99</v>
      </c>
      <c r="F363" s="483"/>
    </row>
    <row r="364" spans="1:6" ht="12.75" customHeight="1" x14ac:dyDescent="0.2">
      <c r="A364" s="374"/>
      <c r="B364" s="456" t="s">
        <v>1258</v>
      </c>
      <c r="C364" s="217" t="s">
        <v>1259</v>
      </c>
      <c r="D364" s="457">
        <v>10.3</v>
      </c>
      <c r="E364" s="461">
        <v>261</v>
      </c>
      <c r="F364" s="483"/>
    </row>
    <row r="365" spans="1:6" ht="13.5" customHeight="1" x14ac:dyDescent="0.2">
      <c r="A365" s="374"/>
      <c r="B365" s="456" t="s">
        <v>1057</v>
      </c>
      <c r="C365" s="217" t="s">
        <v>1123</v>
      </c>
      <c r="D365" s="457">
        <v>0.2</v>
      </c>
      <c r="E365" s="461">
        <v>13.03</v>
      </c>
      <c r="F365" s="483"/>
    </row>
    <row r="366" spans="1:6" ht="11.25" customHeight="1" x14ac:dyDescent="0.2">
      <c r="A366" s="374"/>
      <c r="B366" s="456" t="s">
        <v>1090</v>
      </c>
      <c r="C366" s="217" t="s">
        <v>1156</v>
      </c>
      <c r="D366" s="457">
        <v>1.2</v>
      </c>
      <c r="E366" s="461">
        <v>39.47</v>
      </c>
      <c r="F366" s="483"/>
    </row>
    <row r="367" spans="1:6" x14ac:dyDescent="0.2">
      <c r="A367" s="374"/>
      <c r="B367" s="456" t="s">
        <v>1194</v>
      </c>
      <c r="C367" s="217" t="s">
        <v>1195</v>
      </c>
      <c r="D367" s="457">
        <v>2.8</v>
      </c>
      <c r="E367" s="461">
        <v>81.99</v>
      </c>
      <c r="F367" s="483"/>
    </row>
    <row r="368" spans="1:6" x14ac:dyDescent="0.2">
      <c r="A368" s="374"/>
      <c r="B368" s="456" t="s">
        <v>1260</v>
      </c>
      <c r="C368" s="217" t="s">
        <v>1261</v>
      </c>
      <c r="D368" s="457">
        <v>10.3</v>
      </c>
      <c r="E368" s="461">
        <v>261</v>
      </c>
      <c r="F368" s="483"/>
    </row>
    <row r="369" spans="1:6" x14ac:dyDescent="0.2">
      <c r="A369" s="374"/>
      <c r="B369" s="456" t="s">
        <v>1058</v>
      </c>
      <c r="C369" s="217" t="s">
        <v>1124</v>
      </c>
      <c r="D369" s="457">
        <v>0.2</v>
      </c>
      <c r="E369" s="461">
        <v>13.03</v>
      </c>
      <c r="F369" s="483"/>
    </row>
    <row r="370" spans="1:6" ht="12.75" customHeight="1" x14ac:dyDescent="0.2">
      <c r="A370" s="374"/>
      <c r="B370" s="456" t="s">
        <v>1091</v>
      </c>
      <c r="C370" s="217" t="s">
        <v>1157</v>
      </c>
      <c r="D370" s="457">
        <v>1.2</v>
      </c>
      <c r="E370" s="461">
        <v>39.47</v>
      </c>
      <c r="F370" s="483"/>
    </row>
    <row r="371" spans="1:6" ht="12.75" customHeight="1" x14ac:dyDescent="0.2">
      <c r="A371" s="374"/>
      <c r="B371" s="456" t="s">
        <v>1196</v>
      </c>
      <c r="C371" s="217" t="s">
        <v>1197</v>
      </c>
      <c r="D371" s="457">
        <v>2.8</v>
      </c>
      <c r="E371" s="461">
        <v>81.99</v>
      </c>
      <c r="F371" s="483"/>
    </row>
    <row r="372" spans="1:6" ht="12.75" customHeight="1" x14ac:dyDescent="0.2">
      <c r="A372" s="374"/>
      <c r="B372" s="456" t="s">
        <v>1262</v>
      </c>
      <c r="C372" s="217" t="s">
        <v>1263</v>
      </c>
      <c r="D372" s="457">
        <v>10.3</v>
      </c>
      <c r="E372" s="461">
        <v>261</v>
      </c>
      <c r="F372" s="483"/>
    </row>
    <row r="373" spans="1:6" ht="12.75" customHeight="1" x14ac:dyDescent="0.2">
      <c r="A373" s="374"/>
      <c r="B373" s="456" t="s">
        <v>1059</v>
      </c>
      <c r="C373" s="217" t="s">
        <v>1125</v>
      </c>
      <c r="D373" s="457">
        <v>0.2</v>
      </c>
      <c r="E373" s="461">
        <v>13.03</v>
      </c>
      <c r="F373" s="483"/>
    </row>
    <row r="374" spans="1:6" ht="12.75" customHeight="1" x14ac:dyDescent="0.2">
      <c r="A374" s="374"/>
      <c r="B374" s="456" t="s">
        <v>1092</v>
      </c>
      <c r="C374" s="217" t="s">
        <v>1158</v>
      </c>
      <c r="D374" s="457">
        <v>1.2</v>
      </c>
      <c r="E374" s="461">
        <v>39.47</v>
      </c>
      <c r="F374" s="483"/>
    </row>
    <row r="375" spans="1:6" ht="12.75" customHeight="1" x14ac:dyDescent="0.2">
      <c r="A375" s="374"/>
      <c r="B375" s="456" t="s">
        <v>1198</v>
      </c>
      <c r="C375" s="217" t="s">
        <v>1199</v>
      </c>
      <c r="D375" s="457">
        <v>2.8</v>
      </c>
      <c r="E375" s="461">
        <v>81.99</v>
      </c>
      <c r="F375" s="483"/>
    </row>
    <row r="376" spans="1:6" ht="12.75" customHeight="1" x14ac:dyDescent="0.2">
      <c r="A376" s="374"/>
      <c r="B376" s="456" t="s">
        <v>1264</v>
      </c>
      <c r="C376" s="217" t="s">
        <v>1265</v>
      </c>
      <c r="D376" s="457">
        <v>10.3</v>
      </c>
      <c r="E376" s="461">
        <v>261</v>
      </c>
      <c r="F376" s="483"/>
    </row>
    <row r="377" spans="1:6" ht="12.75" customHeight="1" x14ac:dyDescent="0.2">
      <c r="A377" s="374"/>
      <c r="B377" s="456" t="s">
        <v>1060</v>
      </c>
      <c r="C377" s="217" t="s">
        <v>1126</v>
      </c>
      <c r="D377" s="457">
        <v>0.2</v>
      </c>
      <c r="E377" s="461">
        <v>13.03</v>
      </c>
      <c r="F377" s="483"/>
    </row>
    <row r="378" spans="1:6" ht="12.75" customHeight="1" x14ac:dyDescent="0.2">
      <c r="A378" s="374"/>
      <c r="B378" s="456" t="s">
        <v>1093</v>
      </c>
      <c r="C378" s="217" t="s">
        <v>1159</v>
      </c>
      <c r="D378" s="457">
        <v>1.2</v>
      </c>
      <c r="E378" s="461">
        <v>39.47</v>
      </c>
      <c r="F378" s="483"/>
    </row>
    <row r="379" spans="1:6" ht="12.75" customHeight="1" x14ac:dyDescent="0.2">
      <c r="A379" s="374"/>
      <c r="B379" s="456" t="s">
        <v>1200</v>
      </c>
      <c r="C379" s="217" t="s">
        <v>1201</v>
      </c>
      <c r="D379" s="457">
        <v>2.8</v>
      </c>
      <c r="E379" s="461">
        <v>81.99</v>
      </c>
      <c r="F379" s="483"/>
    </row>
    <row r="380" spans="1:6" ht="12.75" customHeight="1" x14ac:dyDescent="0.2">
      <c r="A380" s="374"/>
      <c r="B380" s="456" t="s">
        <v>1266</v>
      </c>
      <c r="C380" s="217" t="s">
        <v>1267</v>
      </c>
      <c r="D380" s="457">
        <v>10.3</v>
      </c>
      <c r="E380" s="461">
        <v>261</v>
      </c>
      <c r="F380" s="483"/>
    </row>
    <row r="381" spans="1:6" ht="12.75" customHeight="1" x14ac:dyDescent="0.2">
      <c r="A381" s="374"/>
      <c r="B381" s="456" t="s">
        <v>1061</v>
      </c>
      <c r="C381" s="217" t="s">
        <v>1127</v>
      </c>
      <c r="D381" s="457">
        <v>0.2</v>
      </c>
      <c r="E381" s="461">
        <v>13.03</v>
      </c>
      <c r="F381" s="483"/>
    </row>
    <row r="382" spans="1:6" ht="12.75" customHeight="1" x14ac:dyDescent="0.2">
      <c r="A382" s="374"/>
      <c r="B382" s="456" t="s">
        <v>1094</v>
      </c>
      <c r="C382" s="217" t="s">
        <v>1160</v>
      </c>
      <c r="D382" s="457">
        <v>1.2</v>
      </c>
      <c r="E382" s="461">
        <v>39.47</v>
      </c>
      <c r="F382" s="483"/>
    </row>
    <row r="383" spans="1:6" ht="12.75" customHeight="1" x14ac:dyDescent="0.2">
      <c r="A383" s="374"/>
      <c r="B383" s="456" t="s">
        <v>1202</v>
      </c>
      <c r="C383" s="217" t="s">
        <v>1203</v>
      </c>
      <c r="D383" s="457">
        <v>2.8</v>
      </c>
      <c r="E383" s="461">
        <v>81.99</v>
      </c>
      <c r="F383" s="483"/>
    </row>
    <row r="384" spans="1:6" ht="12.75" customHeight="1" x14ac:dyDescent="0.2">
      <c r="A384" s="374"/>
      <c r="B384" s="456" t="s">
        <v>1268</v>
      </c>
      <c r="C384" s="217" t="s">
        <v>1269</v>
      </c>
      <c r="D384" s="457">
        <v>10.3</v>
      </c>
      <c r="E384" s="461">
        <v>261</v>
      </c>
      <c r="F384" s="483"/>
    </row>
    <row r="385" spans="1:6" ht="12.75" customHeight="1" x14ac:dyDescent="0.2">
      <c r="A385" s="374"/>
      <c r="B385" s="456" t="s">
        <v>1062</v>
      </c>
      <c r="C385" s="217" t="s">
        <v>1128</v>
      </c>
      <c r="D385" s="457">
        <v>0.2</v>
      </c>
      <c r="E385" s="461">
        <v>13.03</v>
      </c>
      <c r="F385" s="483"/>
    </row>
    <row r="386" spans="1:6" ht="12.75" customHeight="1" x14ac:dyDescent="0.2">
      <c r="A386" s="374"/>
      <c r="B386" s="456" t="s">
        <v>1095</v>
      </c>
      <c r="C386" s="217" t="s">
        <v>1161</v>
      </c>
      <c r="D386" s="457">
        <v>1.2</v>
      </c>
      <c r="E386" s="461">
        <v>39.47</v>
      </c>
      <c r="F386" s="483"/>
    </row>
    <row r="387" spans="1:6" ht="12.75" customHeight="1" x14ac:dyDescent="0.2">
      <c r="A387" s="374"/>
      <c r="B387" s="456" t="s">
        <v>1204</v>
      </c>
      <c r="C387" s="217" t="s">
        <v>1205</v>
      </c>
      <c r="D387" s="457">
        <v>2.8</v>
      </c>
      <c r="E387" s="461">
        <v>81.99</v>
      </c>
      <c r="F387" s="483"/>
    </row>
    <row r="388" spans="1:6" ht="12.75" customHeight="1" x14ac:dyDescent="0.2">
      <c r="A388" s="374"/>
      <c r="B388" s="456" t="s">
        <v>1270</v>
      </c>
      <c r="C388" s="217" t="s">
        <v>1271</v>
      </c>
      <c r="D388" s="457">
        <v>10.3</v>
      </c>
      <c r="E388" s="461">
        <v>261</v>
      </c>
      <c r="F388" s="483"/>
    </row>
    <row r="389" spans="1:6" ht="12.75" customHeight="1" x14ac:dyDescent="0.2">
      <c r="A389" s="374"/>
      <c r="B389" s="456" t="s">
        <v>1063</v>
      </c>
      <c r="C389" s="217" t="s">
        <v>1129</v>
      </c>
      <c r="D389" s="457">
        <v>0.2</v>
      </c>
      <c r="E389" s="461">
        <v>13.03</v>
      </c>
      <c r="F389" s="483"/>
    </row>
    <row r="390" spans="1:6" ht="12.75" customHeight="1" x14ac:dyDescent="0.2">
      <c r="A390" s="374"/>
      <c r="B390" s="456" t="s">
        <v>1096</v>
      </c>
      <c r="C390" s="217" t="s">
        <v>1162</v>
      </c>
      <c r="D390" s="457">
        <v>1.2</v>
      </c>
      <c r="E390" s="461">
        <v>39.47</v>
      </c>
      <c r="F390" s="483"/>
    </row>
    <row r="391" spans="1:6" ht="12.75" customHeight="1" x14ac:dyDescent="0.2">
      <c r="A391" s="374"/>
      <c r="B391" s="456" t="s">
        <v>1206</v>
      </c>
      <c r="C391" s="217" t="s">
        <v>1207</v>
      </c>
      <c r="D391" s="457">
        <v>2.8</v>
      </c>
      <c r="E391" s="461">
        <v>81.99</v>
      </c>
      <c r="F391" s="483"/>
    </row>
    <row r="392" spans="1:6" ht="12.75" customHeight="1" x14ac:dyDescent="0.2">
      <c r="A392" s="374"/>
      <c r="B392" s="456" t="s">
        <v>1272</v>
      </c>
      <c r="C392" s="217" t="s">
        <v>1273</v>
      </c>
      <c r="D392" s="457">
        <v>10.3</v>
      </c>
      <c r="E392" s="461">
        <v>261</v>
      </c>
      <c r="F392" s="483"/>
    </row>
    <row r="393" spans="1:6" ht="12.75" customHeight="1" x14ac:dyDescent="0.2">
      <c r="A393" s="374"/>
      <c r="B393" s="456" t="s">
        <v>1064</v>
      </c>
      <c r="C393" s="217" t="s">
        <v>1130</v>
      </c>
      <c r="D393" s="457">
        <v>0.2</v>
      </c>
      <c r="E393" s="461">
        <v>13.03</v>
      </c>
      <c r="F393" s="483"/>
    </row>
    <row r="394" spans="1:6" ht="12.75" customHeight="1" x14ac:dyDescent="0.2">
      <c r="A394" s="374"/>
      <c r="B394" s="456" t="s">
        <v>1097</v>
      </c>
      <c r="C394" s="217" t="s">
        <v>1163</v>
      </c>
      <c r="D394" s="457">
        <v>1.2</v>
      </c>
      <c r="E394" s="461">
        <v>39.47</v>
      </c>
      <c r="F394" s="483"/>
    </row>
    <row r="395" spans="1:6" ht="12.75" customHeight="1" x14ac:dyDescent="0.2">
      <c r="A395" s="374"/>
      <c r="B395" s="456" t="s">
        <v>1208</v>
      </c>
      <c r="C395" s="217" t="s">
        <v>1209</v>
      </c>
      <c r="D395" s="457">
        <v>2.8</v>
      </c>
      <c r="E395" s="461">
        <v>81.99</v>
      </c>
      <c r="F395" s="483"/>
    </row>
    <row r="396" spans="1:6" ht="12.75" customHeight="1" x14ac:dyDescent="0.2">
      <c r="A396" s="374"/>
      <c r="B396" s="456" t="s">
        <v>1274</v>
      </c>
      <c r="C396" s="217" t="s">
        <v>1275</v>
      </c>
      <c r="D396" s="457">
        <v>10.3</v>
      </c>
      <c r="E396" s="461">
        <v>261</v>
      </c>
      <c r="F396" s="483"/>
    </row>
    <row r="397" spans="1:6" ht="12.75" customHeight="1" x14ac:dyDescent="0.2">
      <c r="A397" s="374"/>
      <c r="B397" s="456" t="s">
        <v>1065</v>
      </c>
      <c r="C397" s="217" t="s">
        <v>1131</v>
      </c>
      <c r="D397" s="457">
        <v>0.2</v>
      </c>
      <c r="E397" s="461">
        <v>13.03</v>
      </c>
      <c r="F397" s="483"/>
    </row>
    <row r="398" spans="1:6" ht="12.75" customHeight="1" x14ac:dyDescent="0.2">
      <c r="A398" s="374"/>
      <c r="B398" s="456" t="s">
        <v>1098</v>
      </c>
      <c r="C398" s="217" t="s">
        <v>1164</v>
      </c>
      <c r="D398" s="457">
        <v>1.2</v>
      </c>
      <c r="E398" s="461">
        <v>39.47</v>
      </c>
      <c r="F398" s="483"/>
    </row>
    <row r="399" spans="1:6" ht="12.75" customHeight="1" x14ac:dyDescent="0.2">
      <c r="A399" s="374"/>
      <c r="B399" s="456" t="s">
        <v>1210</v>
      </c>
      <c r="C399" s="217" t="s">
        <v>1211</v>
      </c>
      <c r="D399" s="457">
        <v>2.8</v>
      </c>
      <c r="E399" s="461">
        <v>81.99</v>
      </c>
      <c r="F399" s="483"/>
    </row>
    <row r="400" spans="1:6" ht="12.75" customHeight="1" x14ac:dyDescent="0.2">
      <c r="A400" s="374"/>
      <c r="B400" s="456" t="s">
        <v>1276</v>
      </c>
      <c r="C400" s="217" t="s">
        <v>1277</v>
      </c>
      <c r="D400" s="457">
        <v>10.3</v>
      </c>
      <c r="E400" s="461">
        <v>261</v>
      </c>
      <c r="F400" s="483"/>
    </row>
    <row r="401" spans="1:6" ht="12.75" customHeight="1" x14ac:dyDescent="0.2">
      <c r="A401" s="374"/>
      <c r="B401" s="456" t="s">
        <v>1066</v>
      </c>
      <c r="C401" s="217" t="s">
        <v>1132</v>
      </c>
      <c r="D401" s="457">
        <v>0.2</v>
      </c>
      <c r="E401" s="461">
        <v>13.03</v>
      </c>
      <c r="F401" s="483"/>
    </row>
    <row r="402" spans="1:6" ht="12.75" customHeight="1" x14ac:dyDescent="0.2">
      <c r="A402" s="374"/>
      <c r="B402" s="456" t="s">
        <v>1099</v>
      </c>
      <c r="C402" s="217" t="s">
        <v>1165</v>
      </c>
      <c r="D402" s="457">
        <v>1.2</v>
      </c>
      <c r="E402" s="461">
        <v>39.47</v>
      </c>
      <c r="F402" s="483"/>
    </row>
    <row r="403" spans="1:6" ht="12.75" customHeight="1" x14ac:dyDescent="0.2">
      <c r="A403" s="374"/>
      <c r="B403" s="456" t="s">
        <v>1212</v>
      </c>
      <c r="C403" s="217" t="s">
        <v>1213</v>
      </c>
      <c r="D403" s="457">
        <v>2.8</v>
      </c>
      <c r="E403" s="461">
        <v>81.99</v>
      </c>
      <c r="F403" s="483"/>
    </row>
    <row r="404" spans="1:6" ht="12.75" customHeight="1" x14ac:dyDescent="0.2">
      <c r="A404" s="374"/>
      <c r="B404" s="456" t="s">
        <v>1278</v>
      </c>
      <c r="C404" s="217" t="s">
        <v>1279</v>
      </c>
      <c r="D404" s="457">
        <v>10.3</v>
      </c>
      <c r="E404" s="461">
        <v>261</v>
      </c>
      <c r="F404" s="483"/>
    </row>
    <row r="405" spans="1:6" ht="12.75" customHeight="1" x14ac:dyDescent="0.2">
      <c r="A405" s="374"/>
      <c r="B405" s="456" t="s">
        <v>1067</v>
      </c>
      <c r="C405" s="217" t="s">
        <v>1133</v>
      </c>
      <c r="D405" s="457">
        <v>0.2</v>
      </c>
      <c r="E405" s="461">
        <v>13.03</v>
      </c>
      <c r="F405" s="483"/>
    </row>
    <row r="406" spans="1:6" ht="12.75" customHeight="1" x14ac:dyDescent="0.2">
      <c r="A406" s="374"/>
      <c r="B406" s="456" t="s">
        <v>1100</v>
      </c>
      <c r="C406" s="217" t="s">
        <v>1166</v>
      </c>
      <c r="D406" s="457">
        <v>1.2</v>
      </c>
      <c r="E406" s="461">
        <v>39.47</v>
      </c>
      <c r="F406" s="483"/>
    </row>
    <row r="407" spans="1:6" ht="12.75" customHeight="1" x14ac:dyDescent="0.2">
      <c r="A407" s="374"/>
      <c r="B407" s="456" t="s">
        <v>1214</v>
      </c>
      <c r="C407" s="217" t="s">
        <v>1215</v>
      </c>
      <c r="D407" s="457">
        <v>2.8</v>
      </c>
      <c r="E407" s="461">
        <v>81.99</v>
      </c>
      <c r="F407" s="483"/>
    </row>
    <row r="408" spans="1:6" ht="12.75" customHeight="1" x14ac:dyDescent="0.2">
      <c r="A408" s="374"/>
      <c r="B408" s="456" t="s">
        <v>1280</v>
      </c>
      <c r="C408" s="217" t="s">
        <v>1281</v>
      </c>
      <c r="D408" s="457">
        <v>10.3</v>
      </c>
      <c r="E408" s="461">
        <v>261</v>
      </c>
      <c r="F408" s="483"/>
    </row>
    <row r="409" spans="1:6" ht="12.75" customHeight="1" x14ac:dyDescent="0.2">
      <c r="A409" s="374"/>
      <c r="B409" s="456" t="s">
        <v>1068</v>
      </c>
      <c r="C409" s="217" t="s">
        <v>1134</v>
      </c>
      <c r="D409" s="457">
        <v>0.2</v>
      </c>
      <c r="E409" s="461">
        <v>13.03</v>
      </c>
      <c r="F409" s="483"/>
    </row>
    <row r="410" spans="1:6" ht="12.75" customHeight="1" x14ac:dyDescent="0.2">
      <c r="A410" s="374"/>
      <c r="B410" s="456" t="s">
        <v>1101</v>
      </c>
      <c r="C410" s="217" t="s">
        <v>1167</v>
      </c>
      <c r="D410" s="457">
        <v>1.2</v>
      </c>
      <c r="E410" s="461">
        <v>39.47</v>
      </c>
      <c r="F410" s="483"/>
    </row>
    <row r="411" spans="1:6" ht="12.75" customHeight="1" x14ac:dyDescent="0.2">
      <c r="A411" s="374"/>
      <c r="B411" s="456" t="s">
        <v>1216</v>
      </c>
      <c r="C411" s="217" t="s">
        <v>1217</v>
      </c>
      <c r="D411" s="457">
        <v>2.8</v>
      </c>
      <c r="E411" s="461">
        <v>81.99</v>
      </c>
      <c r="F411" s="483"/>
    </row>
    <row r="412" spans="1:6" ht="12.75" customHeight="1" x14ac:dyDescent="0.2">
      <c r="A412" s="374"/>
      <c r="B412" s="456" t="s">
        <v>1282</v>
      </c>
      <c r="C412" s="217" t="s">
        <v>1283</v>
      </c>
      <c r="D412" s="457">
        <v>10.3</v>
      </c>
      <c r="E412" s="461">
        <v>261</v>
      </c>
      <c r="F412" s="483"/>
    </row>
    <row r="413" spans="1:6" ht="12.75" customHeight="1" x14ac:dyDescent="0.2">
      <c r="A413" s="374"/>
      <c r="B413" s="456" t="s">
        <v>1069</v>
      </c>
      <c r="C413" s="217" t="s">
        <v>1135</v>
      </c>
      <c r="D413" s="457">
        <v>0.2</v>
      </c>
      <c r="E413" s="461">
        <v>13.03</v>
      </c>
      <c r="F413" s="483"/>
    </row>
    <row r="414" spans="1:6" ht="12.75" customHeight="1" x14ac:dyDescent="0.2">
      <c r="A414" s="374"/>
      <c r="B414" s="456" t="s">
        <v>1102</v>
      </c>
      <c r="C414" s="217" t="s">
        <v>1168</v>
      </c>
      <c r="D414" s="457">
        <v>1.2</v>
      </c>
      <c r="E414" s="461">
        <v>39.47</v>
      </c>
      <c r="F414" s="483"/>
    </row>
    <row r="415" spans="1:6" ht="12.75" customHeight="1" x14ac:dyDescent="0.2">
      <c r="A415" s="374"/>
      <c r="B415" s="456" t="s">
        <v>1218</v>
      </c>
      <c r="C415" s="217" t="s">
        <v>1219</v>
      </c>
      <c r="D415" s="457">
        <v>2.8</v>
      </c>
      <c r="E415" s="461">
        <v>81.99</v>
      </c>
      <c r="F415" s="483"/>
    </row>
    <row r="416" spans="1:6" ht="12.75" customHeight="1" x14ac:dyDescent="0.2">
      <c r="A416" s="374"/>
      <c r="B416" s="456" t="s">
        <v>1284</v>
      </c>
      <c r="C416" s="217" t="s">
        <v>1285</v>
      </c>
      <c r="D416" s="457">
        <v>10.3</v>
      </c>
      <c r="E416" s="461">
        <v>261</v>
      </c>
      <c r="F416" s="483"/>
    </row>
    <row r="417" spans="1:6" ht="12.75" customHeight="1" x14ac:dyDescent="0.2">
      <c r="A417" s="374"/>
      <c r="B417" s="456" t="s">
        <v>1070</v>
      </c>
      <c r="C417" s="217" t="s">
        <v>1136</v>
      </c>
      <c r="D417" s="457">
        <v>0.2</v>
      </c>
      <c r="E417" s="461">
        <v>13.03</v>
      </c>
      <c r="F417" s="483"/>
    </row>
    <row r="418" spans="1:6" ht="12.75" customHeight="1" x14ac:dyDescent="0.2">
      <c r="A418" s="374"/>
      <c r="B418" s="456" t="s">
        <v>1103</v>
      </c>
      <c r="C418" s="217" t="s">
        <v>1169</v>
      </c>
      <c r="D418" s="457">
        <v>1.2</v>
      </c>
      <c r="E418" s="461">
        <v>39.47</v>
      </c>
      <c r="F418" s="483"/>
    </row>
    <row r="419" spans="1:6" ht="12.75" customHeight="1" x14ac:dyDescent="0.2">
      <c r="A419" s="374"/>
      <c r="B419" s="456" t="s">
        <v>1220</v>
      </c>
      <c r="C419" s="217" t="s">
        <v>1221</v>
      </c>
      <c r="D419" s="457">
        <v>2.8</v>
      </c>
      <c r="E419" s="461">
        <v>81.99</v>
      </c>
      <c r="F419" s="483"/>
    </row>
    <row r="420" spans="1:6" ht="12.75" customHeight="1" x14ac:dyDescent="0.2">
      <c r="A420" s="374"/>
      <c r="B420" s="456" t="s">
        <v>1286</v>
      </c>
      <c r="C420" s="217" t="s">
        <v>1287</v>
      </c>
      <c r="D420" s="457">
        <v>10.3</v>
      </c>
      <c r="E420" s="461">
        <v>261</v>
      </c>
      <c r="F420" s="483"/>
    </row>
    <row r="421" spans="1:6" ht="12.75" customHeight="1" x14ac:dyDescent="0.2">
      <c r="A421" s="374"/>
      <c r="B421" s="456" t="s">
        <v>1071</v>
      </c>
      <c r="C421" s="217" t="s">
        <v>1137</v>
      </c>
      <c r="D421" s="457">
        <v>0.2</v>
      </c>
      <c r="E421" s="461">
        <v>13.03</v>
      </c>
      <c r="F421" s="483"/>
    </row>
    <row r="422" spans="1:6" ht="12.75" customHeight="1" x14ac:dyDescent="0.2">
      <c r="A422" s="374"/>
      <c r="B422" s="456" t="s">
        <v>1104</v>
      </c>
      <c r="C422" s="217" t="s">
        <v>1170</v>
      </c>
      <c r="D422" s="457">
        <v>1.2</v>
      </c>
      <c r="E422" s="461">
        <v>39.47</v>
      </c>
      <c r="F422" s="483"/>
    </row>
    <row r="423" spans="1:6" ht="12.75" customHeight="1" x14ac:dyDescent="0.2">
      <c r="A423" s="374"/>
      <c r="B423" s="456" t="s">
        <v>1222</v>
      </c>
      <c r="C423" s="217" t="s">
        <v>1223</v>
      </c>
      <c r="D423" s="457">
        <v>2.8</v>
      </c>
      <c r="E423" s="461">
        <v>81.99</v>
      </c>
      <c r="F423" s="483"/>
    </row>
    <row r="424" spans="1:6" ht="12.75" customHeight="1" x14ac:dyDescent="0.2">
      <c r="A424" s="374"/>
      <c r="B424" s="456" t="s">
        <v>1288</v>
      </c>
      <c r="C424" s="217" t="s">
        <v>1289</v>
      </c>
      <c r="D424" s="457">
        <v>10.3</v>
      </c>
      <c r="E424" s="461">
        <v>261</v>
      </c>
      <c r="F424" s="483"/>
    </row>
    <row r="425" spans="1:6" ht="12.75" customHeight="1" x14ac:dyDescent="0.2">
      <c r="A425" s="374"/>
      <c r="B425" s="456" t="s">
        <v>1072</v>
      </c>
      <c r="C425" s="217" t="s">
        <v>1138</v>
      </c>
      <c r="D425" s="457">
        <v>0.2</v>
      </c>
      <c r="E425" s="461">
        <v>13.03</v>
      </c>
      <c r="F425" s="483"/>
    </row>
    <row r="426" spans="1:6" ht="12.75" customHeight="1" x14ac:dyDescent="0.2">
      <c r="A426" s="374"/>
      <c r="B426" s="456" t="s">
        <v>1105</v>
      </c>
      <c r="C426" s="217" t="s">
        <v>1171</v>
      </c>
      <c r="D426" s="457">
        <v>1.2</v>
      </c>
      <c r="E426" s="461">
        <v>39.47</v>
      </c>
      <c r="F426" s="483"/>
    </row>
    <row r="427" spans="1:6" ht="12.75" customHeight="1" x14ac:dyDescent="0.2">
      <c r="A427" s="374"/>
      <c r="B427" s="456" t="s">
        <v>1224</v>
      </c>
      <c r="C427" s="217" t="s">
        <v>1225</v>
      </c>
      <c r="D427" s="457">
        <v>2.8</v>
      </c>
      <c r="E427" s="461">
        <v>81.99</v>
      </c>
      <c r="F427" s="483"/>
    </row>
    <row r="428" spans="1:6" ht="12.75" customHeight="1" x14ac:dyDescent="0.2">
      <c r="A428" s="374"/>
      <c r="B428" s="456" t="s">
        <v>1290</v>
      </c>
      <c r="C428" s="217" t="s">
        <v>1291</v>
      </c>
      <c r="D428" s="457">
        <v>10.3</v>
      </c>
      <c r="E428" s="461">
        <v>261</v>
      </c>
      <c r="F428" s="483"/>
    </row>
    <row r="429" spans="1:6" ht="12.75" customHeight="1" x14ac:dyDescent="0.2">
      <c r="A429" s="374"/>
      <c r="B429" s="456" t="s">
        <v>1073</v>
      </c>
      <c r="C429" s="217" t="s">
        <v>1139</v>
      </c>
      <c r="D429" s="457">
        <v>0.2</v>
      </c>
      <c r="E429" s="461">
        <v>13.03</v>
      </c>
      <c r="F429" s="483"/>
    </row>
    <row r="430" spans="1:6" ht="12.75" customHeight="1" x14ac:dyDescent="0.2">
      <c r="A430" s="374"/>
      <c r="B430" s="456" t="s">
        <v>1106</v>
      </c>
      <c r="C430" s="217" t="s">
        <v>1172</v>
      </c>
      <c r="D430" s="457">
        <v>1.2</v>
      </c>
      <c r="E430" s="461">
        <v>39.47</v>
      </c>
      <c r="F430" s="483"/>
    </row>
    <row r="431" spans="1:6" ht="12.75" customHeight="1" x14ac:dyDescent="0.2">
      <c r="A431" s="374"/>
      <c r="B431" s="456" t="s">
        <v>1226</v>
      </c>
      <c r="C431" s="217" t="s">
        <v>1227</v>
      </c>
      <c r="D431" s="457">
        <v>2.8</v>
      </c>
      <c r="E431" s="461">
        <v>81.99</v>
      </c>
      <c r="F431" s="483"/>
    </row>
    <row r="432" spans="1:6" ht="12.75" customHeight="1" x14ac:dyDescent="0.2">
      <c r="A432" s="374"/>
      <c r="B432" s="456" t="s">
        <v>1292</v>
      </c>
      <c r="C432" s="217" t="s">
        <v>1293</v>
      </c>
      <c r="D432" s="457">
        <v>10.3</v>
      </c>
      <c r="E432" s="461">
        <v>261</v>
      </c>
      <c r="F432" s="483"/>
    </row>
    <row r="433" spans="1:6" ht="12.75" customHeight="1" x14ac:dyDescent="0.2">
      <c r="A433" s="374"/>
      <c r="B433" s="456" t="s">
        <v>1074</v>
      </c>
      <c r="C433" s="217" t="s">
        <v>1140</v>
      </c>
      <c r="D433" s="457">
        <v>0.2</v>
      </c>
      <c r="E433" s="461">
        <v>13.03</v>
      </c>
      <c r="F433" s="483"/>
    </row>
    <row r="434" spans="1:6" ht="12.75" customHeight="1" x14ac:dyDescent="0.2">
      <c r="A434" s="374"/>
      <c r="B434" s="456" t="s">
        <v>1107</v>
      </c>
      <c r="C434" s="217" t="s">
        <v>1173</v>
      </c>
      <c r="D434" s="457">
        <v>1.2</v>
      </c>
      <c r="E434" s="461">
        <v>39.47</v>
      </c>
      <c r="F434" s="483"/>
    </row>
    <row r="435" spans="1:6" ht="12.75" customHeight="1" x14ac:dyDescent="0.2">
      <c r="A435" s="374"/>
      <c r="B435" s="456" t="s">
        <v>1228</v>
      </c>
      <c r="C435" s="217" t="s">
        <v>1229</v>
      </c>
      <c r="D435" s="457">
        <v>2.8</v>
      </c>
      <c r="E435" s="461">
        <v>81.99</v>
      </c>
      <c r="F435" s="483"/>
    </row>
    <row r="436" spans="1:6" ht="12.75" customHeight="1" x14ac:dyDescent="0.2">
      <c r="A436" s="374"/>
      <c r="B436" s="456" t="s">
        <v>1294</v>
      </c>
      <c r="C436" s="217" t="s">
        <v>1295</v>
      </c>
      <c r="D436" s="457">
        <v>10.3</v>
      </c>
      <c r="E436" s="461">
        <v>261</v>
      </c>
      <c r="F436" s="483"/>
    </row>
    <row r="437" spans="1:6" ht="12.75" customHeight="1" x14ac:dyDescent="0.2">
      <c r="A437" s="374"/>
      <c r="B437" s="456" t="s">
        <v>1075</v>
      </c>
      <c r="C437" s="217" t="s">
        <v>1141</v>
      </c>
      <c r="D437" s="457">
        <v>0.2</v>
      </c>
      <c r="E437" s="461">
        <v>13.03</v>
      </c>
      <c r="F437" s="483"/>
    </row>
    <row r="438" spans="1:6" ht="12.75" customHeight="1" x14ac:dyDescent="0.2">
      <c r="A438" s="374"/>
      <c r="B438" s="456" t="s">
        <v>1108</v>
      </c>
      <c r="C438" s="217" t="s">
        <v>1174</v>
      </c>
      <c r="D438" s="457">
        <v>1.2</v>
      </c>
      <c r="E438" s="461">
        <v>39.47</v>
      </c>
      <c r="F438" s="483"/>
    </row>
    <row r="439" spans="1:6" ht="12.75" customHeight="1" x14ac:dyDescent="0.2">
      <c r="A439" s="374"/>
      <c r="B439" s="456" t="s">
        <v>1230</v>
      </c>
      <c r="C439" s="217" t="s">
        <v>1231</v>
      </c>
      <c r="D439" s="457">
        <v>2.8</v>
      </c>
      <c r="E439" s="461">
        <v>81.99</v>
      </c>
      <c r="F439" s="483"/>
    </row>
    <row r="440" spans="1:6" ht="12.75" customHeight="1" x14ac:dyDescent="0.2">
      <c r="A440" s="374"/>
      <c r="B440" s="456" t="s">
        <v>1296</v>
      </c>
      <c r="C440" s="217" t="s">
        <v>1297</v>
      </c>
      <c r="D440" s="457">
        <v>10.3</v>
      </c>
      <c r="E440" s="461">
        <v>261</v>
      </c>
      <c r="F440" s="483"/>
    </row>
    <row r="441" spans="1:6" ht="12.75" customHeight="1" x14ac:dyDescent="0.2">
      <c r="A441" s="374"/>
      <c r="B441" s="456" t="s">
        <v>1076</v>
      </c>
      <c r="C441" s="217" t="s">
        <v>1142</v>
      </c>
      <c r="D441" s="457">
        <v>0.2</v>
      </c>
      <c r="E441" s="461">
        <v>13.03</v>
      </c>
      <c r="F441" s="483"/>
    </row>
    <row r="442" spans="1:6" ht="12.75" customHeight="1" x14ac:dyDescent="0.2">
      <c r="A442" s="374"/>
      <c r="B442" s="456" t="s">
        <v>1109</v>
      </c>
      <c r="C442" s="217" t="s">
        <v>1175</v>
      </c>
      <c r="D442" s="457">
        <v>1.2</v>
      </c>
      <c r="E442" s="461">
        <v>39.47</v>
      </c>
      <c r="F442" s="483"/>
    </row>
    <row r="443" spans="1:6" ht="12.75" customHeight="1" x14ac:dyDescent="0.2">
      <c r="A443" s="374"/>
      <c r="B443" s="456" t="s">
        <v>1232</v>
      </c>
      <c r="C443" s="217" t="s">
        <v>1233</v>
      </c>
      <c r="D443" s="457">
        <v>2.8</v>
      </c>
      <c r="E443" s="461">
        <v>81.99</v>
      </c>
      <c r="F443" s="483"/>
    </row>
    <row r="444" spans="1:6" ht="12.75" customHeight="1" x14ac:dyDescent="0.2">
      <c r="A444" s="374"/>
      <c r="B444" s="456" t="s">
        <v>1298</v>
      </c>
      <c r="C444" s="217" t="s">
        <v>1299</v>
      </c>
      <c r="D444" s="457">
        <v>10.3</v>
      </c>
      <c r="E444" s="461">
        <v>261</v>
      </c>
      <c r="F444" s="483"/>
    </row>
    <row r="445" spans="1:6" ht="12.75" customHeight="1" x14ac:dyDescent="0.2">
      <c r="A445" s="374"/>
      <c r="B445" s="456" t="s">
        <v>1077</v>
      </c>
      <c r="C445" s="217" t="s">
        <v>1143</v>
      </c>
      <c r="D445" s="457">
        <v>0.2</v>
      </c>
      <c r="E445" s="461">
        <v>13.03</v>
      </c>
      <c r="F445" s="483"/>
    </row>
    <row r="446" spans="1:6" ht="12.75" customHeight="1" x14ac:dyDescent="0.2">
      <c r="A446" s="374"/>
      <c r="B446" s="456" t="s">
        <v>1110</v>
      </c>
      <c r="C446" s="217" t="s">
        <v>1176</v>
      </c>
      <c r="D446" s="457">
        <v>1.2</v>
      </c>
      <c r="E446" s="461">
        <v>39.47</v>
      </c>
      <c r="F446" s="483"/>
    </row>
    <row r="447" spans="1:6" ht="12.75" customHeight="1" x14ac:dyDescent="0.2">
      <c r="A447" s="374"/>
      <c r="B447" s="456" t="s">
        <v>1234</v>
      </c>
      <c r="C447" s="217" t="s">
        <v>1235</v>
      </c>
      <c r="D447" s="457">
        <v>2.8</v>
      </c>
      <c r="E447" s="461">
        <v>81.99</v>
      </c>
      <c r="F447" s="483"/>
    </row>
    <row r="448" spans="1:6" ht="12.75" customHeight="1" x14ac:dyDescent="0.2">
      <c r="A448" s="374"/>
      <c r="B448" s="456" t="s">
        <v>1300</v>
      </c>
      <c r="C448" s="217" t="s">
        <v>1301</v>
      </c>
      <c r="D448" s="457">
        <v>10.3</v>
      </c>
      <c r="E448" s="461">
        <v>261</v>
      </c>
      <c r="F448" s="483"/>
    </row>
    <row r="449" spans="1:6" ht="12.75" customHeight="1" x14ac:dyDescent="0.2">
      <c r="A449" s="374"/>
      <c r="B449" s="456" t="s">
        <v>1078</v>
      </c>
      <c r="C449" s="217" t="s">
        <v>1144</v>
      </c>
      <c r="D449" s="457">
        <v>0.2</v>
      </c>
      <c r="E449" s="461">
        <v>13.03</v>
      </c>
      <c r="F449" s="483"/>
    </row>
    <row r="450" spans="1:6" ht="12.75" customHeight="1" x14ac:dyDescent="0.2">
      <c r="A450" s="374"/>
      <c r="B450" s="456" t="s">
        <v>1111</v>
      </c>
      <c r="C450" s="217" t="s">
        <v>1177</v>
      </c>
      <c r="D450" s="457">
        <v>1.2</v>
      </c>
      <c r="E450" s="461">
        <v>39.47</v>
      </c>
      <c r="F450" s="483"/>
    </row>
    <row r="451" spans="1:6" ht="12.75" customHeight="1" x14ac:dyDescent="0.2">
      <c r="A451" s="374"/>
      <c r="B451" s="456" t="s">
        <v>1236</v>
      </c>
      <c r="C451" s="217" t="s">
        <v>1237</v>
      </c>
      <c r="D451" s="457">
        <v>2.8</v>
      </c>
      <c r="E451" s="461">
        <v>81.99</v>
      </c>
      <c r="F451" s="483"/>
    </row>
    <row r="452" spans="1:6" ht="12.75" customHeight="1" x14ac:dyDescent="0.2">
      <c r="A452" s="374"/>
      <c r="B452" s="456" t="s">
        <v>1302</v>
      </c>
      <c r="C452" s="217" t="s">
        <v>1303</v>
      </c>
      <c r="D452" s="457">
        <v>10.3</v>
      </c>
      <c r="E452" s="461">
        <v>261</v>
      </c>
      <c r="F452" s="483"/>
    </row>
    <row r="453" spans="1:6" ht="12.75" customHeight="1" x14ac:dyDescent="0.2">
      <c r="A453" s="374"/>
      <c r="B453" s="456" t="s">
        <v>1079</v>
      </c>
      <c r="C453" s="217" t="s">
        <v>1145</v>
      </c>
      <c r="D453" s="457">
        <v>0.2</v>
      </c>
      <c r="E453" s="461">
        <v>13.03</v>
      </c>
      <c r="F453" s="483"/>
    </row>
    <row r="454" spans="1:6" ht="12.75" customHeight="1" x14ac:dyDescent="0.2">
      <c r="A454" s="374"/>
      <c r="B454" s="456" t="s">
        <v>1112</v>
      </c>
      <c r="C454" s="217" t="s">
        <v>1178</v>
      </c>
      <c r="D454" s="457">
        <v>1.2</v>
      </c>
      <c r="E454" s="461">
        <v>39.47</v>
      </c>
      <c r="F454" s="483"/>
    </row>
    <row r="455" spans="1:6" ht="12.75" customHeight="1" x14ac:dyDescent="0.2">
      <c r="A455" s="374"/>
      <c r="B455" s="456" t="s">
        <v>1238</v>
      </c>
      <c r="C455" s="217" t="s">
        <v>1239</v>
      </c>
      <c r="D455" s="457">
        <v>2.8</v>
      </c>
      <c r="E455" s="461">
        <v>81.99</v>
      </c>
      <c r="F455" s="483"/>
    </row>
    <row r="456" spans="1:6" ht="12.75" customHeight="1" x14ac:dyDescent="0.2">
      <c r="A456" s="374"/>
      <c r="B456" s="456" t="s">
        <v>1304</v>
      </c>
      <c r="C456" s="217" t="s">
        <v>1305</v>
      </c>
      <c r="D456" s="457">
        <v>10.3</v>
      </c>
      <c r="E456" s="461">
        <v>261</v>
      </c>
      <c r="F456" s="483"/>
    </row>
    <row r="457" spans="1:6" ht="12.75" customHeight="1" x14ac:dyDescent="0.2">
      <c r="A457" s="374"/>
      <c r="B457" s="456" t="s">
        <v>1080</v>
      </c>
      <c r="C457" s="217" t="s">
        <v>1146</v>
      </c>
      <c r="D457" s="457">
        <v>0.2</v>
      </c>
      <c r="E457" s="461">
        <v>13.03</v>
      </c>
      <c r="F457" s="483"/>
    </row>
    <row r="458" spans="1:6" ht="12.75" customHeight="1" x14ac:dyDescent="0.2">
      <c r="A458" s="374"/>
      <c r="B458" s="456" t="s">
        <v>1113</v>
      </c>
      <c r="C458" s="217" t="s">
        <v>1179</v>
      </c>
      <c r="D458" s="457">
        <v>1.2</v>
      </c>
      <c r="E458" s="461">
        <v>39.47</v>
      </c>
      <c r="F458" s="483"/>
    </row>
    <row r="459" spans="1:6" ht="12.75" customHeight="1" x14ac:dyDescent="0.2">
      <c r="A459" s="374"/>
      <c r="B459" s="456" t="s">
        <v>1240</v>
      </c>
      <c r="C459" s="217" t="s">
        <v>1241</v>
      </c>
      <c r="D459" s="457">
        <v>2.8</v>
      </c>
      <c r="E459" s="461">
        <v>81.99</v>
      </c>
      <c r="F459" s="483"/>
    </row>
    <row r="460" spans="1:6" ht="12.75" customHeight="1" x14ac:dyDescent="0.2">
      <c r="A460" s="374"/>
      <c r="B460" s="456" t="s">
        <v>1306</v>
      </c>
      <c r="C460" s="217" t="s">
        <v>1307</v>
      </c>
      <c r="D460" s="457">
        <v>10.3</v>
      </c>
      <c r="E460" s="461">
        <v>261</v>
      </c>
      <c r="F460" s="483"/>
    </row>
    <row r="461" spans="1:6" ht="12.75" customHeight="1" x14ac:dyDescent="0.2">
      <c r="A461" s="374"/>
      <c r="B461" s="456" t="s">
        <v>1081</v>
      </c>
      <c r="C461" s="217" t="s">
        <v>1147</v>
      </c>
      <c r="D461" s="457">
        <v>0.2</v>
      </c>
      <c r="E461" s="461">
        <v>13.03</v>
      </c>
      <c r="F461" s="483"/>
    </row>
    <row r="462" spans="1:6" ht="12.75" customHeight="1" x14ac:dyDescent="0.2">
      <c r="A462" s="374"/>
      <c r="B462" s="456" t="s">
        <v>1114</v>
      </c>
      <c r="C462" s="217" t="s">
        <v>1180</v>
      </c>
      <c r="D462" s="457">
        <v>1.2</v>
      </c>
      <c r="E462" s="461">
        <v>39.47</v>
      </c>
      <c r="F462" s="483"/>
    </row>
    <row r="463" spans="1:6" ht="12.75" customHeight="1" x14ac:dyDescent="0.2">
      <c r="A463" s="374"/>
      <c r="B463" s="456" t="s">
        <v>1242</v>
      </c>
      <c r="C463" s="217" t="s">
        <v>1243</v>
      </c>
      <c r="D463" s="457">
        <v>2.8</v>
      </c>
      <c r="E463" s="461">
        <v>81.99</v>
      </c>
      <c r="F463" s="483"/>
    </row>
    <row r="464" spans="1:6" ht="12.75" customHeight="1" x14ac:dyDescent="0.2">
      <c r="A464" s="374"/>
      <c r="B464" s="456" t="s">
        <v>1308</v>
      </c>
      <c r="C464" s="217" t="s">
        <v>1309</v>
      </c>
      <c r="D464" s="457">
        <v>10.3</v>
      </c>
      <c r="E464" s="461">
        <v>261</v>
      </c>
      <c r="F464" s="483"/>
    </row>
    <row r="465" spans="1:6" ht="12.75" customHeight="1" x14ac:dyDescent="0.2">
      <c r="A465" s="374"/>
      <c r="B465" s="456" t="s">
        <v>1082</v>
      </c>
      <c r="C465" s="217" t="s">
        <v>1148</v>
      </c>
      <c r="D465" s="457">
        <v>0.2</v>
      </c>
      <c r="E465" s="461">
        <v>13.03</v>
      </c>
      <c r="F465" s="483"/>
    </row>
    <row r="466" spans="1:6" ht="12.75" customHeight="1" x14ac:dyDescent="0.2">
      <c r="A466" s="374"/>
      <c r="B466" s="456" t="s">
        <v>1115</v>
      </c>
      <c r="C466" s="217" t="s">
        <v>1181</v>
      </c>
      <c r="D466" s="457">
        <v>1.2</v>
      </c>
      <c r="E466" s="461">
        <v>39.47</v>
      </c>
      <c r="F466" s="483"/>
    </row>
    <row r="467" spans="1:6" ht="12.75" customHeight="1" x14ac:dyDescent="0.2">
      <c r="A467" s="374"/>
      <c r="B467" s="456" t="s">
        <v>1244</v>
      </c>
      <c r="C467" s="217" t="s">
        <v>1245</v>
      </c>
      <c r="D467" s="457">
        <v>2.8</v>
      </c>
      <c r="E467" s="461">
        <v>81.99</v>
      </c>
      <c r="F467" s="483"/>
    </row>
    <row r="468" spans="1:6" ht="12.75" customHeight="1" x14ac:dyDescent="0.2">
      <c r="A468" s="374"/>
      <c r="B468" s="456" t="s">
        <v>1310</v>
      </c>
      <c r="C468" s="217" t="s">
        <v>1311</v>
      </c>
      <c r="D468" s="457">
        <v>10.3</v>
      </c>
      <c r="E468" s="461">
        <v>261</v>
      </c>
      <c r="F468" s="483"/>
    </row>
    <row r="469" spans="1:6" ht="12.75" customHeight="1" x14ac:dyDescent="0.2">
      <c r="A469" s="374"/>
      <c r="B469" s="456" t="s">
        <v>1083</v>
      </c>
      <c r="C469" s="217" t="s">
        <v>1149</v>
      </c>
      <c r="D469" s="457">
        <v>0.2</v>
      </c>
      <c r="E469" s="461">
        <v>13.03</v>
      </c>
      <c r="F469" s="483"/>
    </row>
    <row r="470" spans="1:6" ht="12.75" customHeight="1" x14ac:dyDescent="0.2">
      <c r="A470" s="374"/>
      <c r="B470" s="456" t="s">
        <v>1116</v>
      </c>
      <c r="C470" s="217" t="s">
        <v>1182</v>
      </c>
      <c r="D470" s="457">
        <v>1.2</v>
      </c>
      <c r="E470" s="461">
        <v>39.47</v>
      </c>
      <c r="F470" s="483"/>
    </row>
    <row r="471" spans="1:6" ht="12.75" customHeight="1" x14ac:dyDescent="0.2">
      <c r="A471" s="374"/>
      <c r="B471" s="456" t="s">
        <v>1246</v>
      </c>
      <c r="C471" s="217" t="s">
        <v>1247</v>
      </c>
      <c r="D471" s="457">
        <v>2.8</v>
      </c>
      <c r="E471" s="461">
        <v>81.99</v>
      </c>
      <c r="F471" s="483"/>
    </row>
    <row r="472" spans="1:6" ht="12.75" customHeight="1" x14ac:dyDescent="0.2">
      <c r="A472" s="374"/>
      <c r="B472" s="456" t="s">
        <v>1312</v>
      </c>
      <c r="C472" s="217" t="s">
        <v>1313</v>
      </c>
      <c r="D472" s="457">
        <v>10.3</v>
      </c>
      <c r="E472" s="461">
        <v>261</v>
      </c>
      <c r="F472" s="483"/>
    </row>
    <row r="473" spans="1:6" ht="12.75" customHeight="1" x14ac:dyDescent="0.2">
      <c r="A473" s="374"/>
      <c r="B473" s="456" t="s">
        <v>1084</v>
      </c>
      <c r="C473" s="217" t="s">
        <v>1150</v>
      </c>
      <c r="D473" s="457">
        <v>0.2</v>
      </c>
      <c r="E473" s="461">
        <v>13.03</v>
      </c>
      <c r="F473" s="483"/>
    </row>
    <row r="474" spans="1:6" ht="12.75" customHeight="1" x14ac:dyDescent="0.2">
      <c r="A474" s="374"/>
      <c r="B474" s="456" t="s">
        <v>1117</v>
      </c>
      <c r="C474" s="217" t="s">
        <v>1183</v>
      </c>
      <c r="D474" s="457">
        <v>1.2</v>
      </c>
      <c r="E474" s="461">
        <v>39.47</v>
      </c>
      <c r="F474" s="483"/>
    </row>
    <row r="475" spans="1:6" ht="12.75" customHeight="1" x14ac:dyDescent="0.2">
      <c r="A475" s="374"/>
      <c r="B475" s="456" t="s">
        <v>1248</v>
      </c>
      <c r="C475" s="217" t="s">
        <v>1249</v>
      </c>
      <c r="D475" s="457">
        <v>2.8</v>
      </c>
      <c r="E475" s="461">
        <v>81.99</v>
      </c>
      <c r="F475" s="483"/>
    </row>
    <row r="476" spans="1:6" ht="12.75" customHeight="1" x14ac:dyDescent="0.2">
      <c r="A476" s="374"/>
      <c r="B476" s="456" t="s">
        <v>1314</v>
      </c>
      <c r="C476" s="217" t="s">
        <v>1315</v>
      </c>
      <c r="D476" s="457">
        <v>10.3</v>
      </c>
      <c r="E476" s="461">
        <v>261</v>
      </c>
      <c r="F476" s="483"/>
    </row>
    <row r="477" spans="1:6" ht="12.75" customHeight="1" x14ac:dyDescent="0.2">
      <c r="A477" s="374"/>
      <c r="B477" s="274"/>
      <c r="C477" s="275"/>
      <c r="D477" s="288"/>
      <c r="E477" s="413"/>
      <c r="F477" s="483"/>
    </row>
    <row r="478" spans="1:6" ht="12.75" customHeight="1" thickBot="1" x14ac:dyDescent="0.25">
      <c r="A478" s="374"/>
      <c r="B478" s="276"/>
      <c r="C478" s="277"/>
      <c r="D478" s="289"/>
      <c r="E478" s="415"/>
      <c r="F478" s="484"/>
    </row>
    <row r="479" spans="1:6" ht="12.75" customHeight="1" x14ac:dyDescent="0.2">
      <c r="A479" s="374"/>
      <c r="B479" s="297" t="s">
        <v>409</v>
      </c>
      <c r="C479" s="471" t="s">
        <v>1047</v>
      </c>
      <c r="D479" s="299"/>
      <c r="E479" s="464">
        <v>46.19</v>
      </c>
      <c r="F479" s="482" t="s">
        <v>44</v>
      </c>
    </row>
    <row r="480" spans="1:6" ht="12.75" customHeight="1" x14ac:dyDescent="0.2">
      <c r="A480" s="374"/>
      <c r="B480" s="295" t="s">
        <v>1028</v>
      </c>
      <c r="C480" s="296" t="s">
        <v>860</v>
      </c>
      <c r="D480" s="300"/>
      <c r="E480" s="465">
        <v>49.5</v>
      </c>
      <c r="F480" s="483"/>
    </row>
    <row r="481" spans="1:6" ht="12.75" customHeight="1" x14ac:dyDescent="0.2">
      <c r="A481" s="374"/>
      <c r="B481" s="295" t="s">
        <v>1316</v>
      </c>
      <c r="C481" s="296" t="s">
        <v>1317</v>
      </c>
      <c r="D481" s="300"/>
      <c r="E481" s="465">
        <v>30.003750000000004</v>
      </c>
      <c r="F481" s="483"/>
    </row>
    <row r="482" spans="1:6" ht="12.75" customHeight="1" x14ac:dyDescent="0.2">
      <c r="A482" s="374"/>
      <c r="B482" s="295" t="s">
        <v>861</v>
      </c>
      <c r="C482" s="296" t="s">
        <v>862</v>
      </c>
      <c r="D482" s="300"/>
      <c r="E482" s="465">
        <v>9</v>
      </c>
      <c r="F482" s="483"/>
    </row>
    <row r="483" spans="1:6" ht="12.75" customHeight="1" x14ac:dyDescent="0.2">
      <c r="A483" s="374"/>
      <c r="B483" s="295" t="s">
        <v>410</v>
      </c>
      <c r="C483" s="296" t="s">
        <v>397</v>
      </c>
      <c r="D483" s="300"/>
      <c r="E483" s="465">
        <v>18</v>
      </c>
      <c r="F483" s="483"/>
    </row>
    <row r="484" spans="1:6" ht="12.75" customHeight="1" x14ac:dyDescent="0.2">
      <c r="A484" s="374"/>
      <c r="B484" s="295" t="s">
        <v>863</v>
      </c>
      <c r="C484" s="472" t="s">
        <v>398</v>
      </c>
      <c r="D484" s="300"/>
      <c r="E484" s="465">
        <v>11.18</v>
      </c>
      <c r="F484" s="483"/>
    </row>
    <row r="485" spans="1:6" ht="12.75" customHeight="1" x14ac:dyDescent="0.2">
      <c r="A485" s="374"/>
      <c r="B485" s="295" t="s">
        <v>864</v>
      </c>
      <c r="C485" s="296" t="s">
        <v>865</v>
      </c>
      <c r="D485" s="300"/>
      <c r="E485" s="465">
        <v>42.524999999999999</v>
      </c>
      <c r="F485" s="483"/>
    </row>
    <row r="486" spans="1:6" ht="12.75" customHeight="1" x14ac:dyDescent="0.2">
      <c r="A486" s="374"/>
      <c r="B486" s="295" t="s">
        <v>360</v>
      </c>
      <c r="C486" s="472" t="s">
        <v>361</v>
      </c>
      <c r="D486" s="300"/>
      <c r="E486" s="473">
        <v>148.04999999999998</v>
      </c>
      <c r="F486" s="483"/>
    </row>
    <row r="487" spans="1:6" ht="12.75" customHeight="1" x14ac:dyDescent="0.2">
      <c r="A487" s="374"/>
      <c r="B487" s="295" t="s">
        <v>362</v>
      </c>
      <c r="C487" s="296" t="s">
        <v>399</v>
      </c>
      <c r="D487" s="300"/>
      <c r="E487" s="473">
        <v>378</v>
      </c>
      <c r="F487" s="483"/>
    </row>
    <row r="488" spans="1:6" ht="12.75" customHeight="1" x14ac:dyDescent="0.2">
      <c r="A488" s="374"/>
      <c r="B488" s="295" t="s">
        <v>411</v>
      </c>
      <c r="C488" s="296" t="s">
        <v>400</v>
      </c>
      <c r="D488" s="300"/>
      <c r="E488" s="473">
        <v>20.25</v>
      </c>
      <c r="F488" s="483"/>
    </row>
    <row r="489" spans="1:6" ht="12.75" customHeight="1" x14ac:dyDescent="0.2">
      <c r="A489" s="374"/>
      <c r="B489" s="295" t="s">
        <v>412</v>
      </c>
      <c r="C489" s="296" t="s">
        <v>401</v>
      </c>
      <c r="D489" s="300"/>
      <c r="E489" s="473">
        <v>135</v>
      </c>
      <c r="F489" s="483"/>
    </row>
    <row r="490" spans="1:6" ht="12.75" customHeight="1" x14ac:dyDescent="0.2">
      <c r="A490" s="374"/>
      <c r="B490" s="295" t="s">
        <v>413</v>
      </c>
      <c r="C490" s="296" t="s">
        <v>402</v>
      </c>
      <c r="D490" s="300"/>
      <c r="E490" s="473">
        <v>20.25</v>
      </c>
      <c r="F490" s="483"/>
    </row>
    <row r="491" spans="1:6" ht="12.75" customHeight="1" x14ac:dyDescent="0.2">
      <c r="A491" s="374"/>
      <c r="B491" s="295" t="s">
        <v>414</v>
      </c>
      <c r="C491" s="296" t="s">
        <v>403</v>
      </c>
      <c r="D491" s="300"/>
      <c r="E491" s="473">
        <v>202.5</v>
      </c>
      <c r="F491" s="483"/>
    </row>
    <row r="492" spans="1:6" ht="12.75" customHeight="1" x14ac:dyDescent="0.2">
      <c r="A492" s="374"/>
      <c r="B492" s="295" t="s">
        <v>415</v>
      </c>
      <c r="C492" s="296" t="s">
        <v>404</v>
      </c>
      <c r="D492" s="300"/>
      <c r="E492" s="473">
        <v>40.5</v>
      </c>
      <c r="F492" s="483"/>
    </row>
    <row r="493" spans="1:6" ht="12.75" customHeight="1" x14ac:dyDescent="0.2">
      <c r="A493" s="374"/>
      <c r="B493" s="295" t="s">
        <v>416</v>
      </c>
      <c r="C493" s="296" t="s">
        <v>405</v>
      </c>
      <c r="D493" s="300"/>
      <c r="E493" s="473">
        <v>360</v>
      </c>
      <c r="F493" s="483"/>
    </row>
    <row r="494" spans="1:6" ht="12.75" customHeight="1" x14ac:dyDescent="0.2">
      <c r="A494" s="374"/>
      <c r="B494" s="295" t="s">
        <v>363</v>
      </c>
      <c r="C494" s="296" t="s">
        <v>406</v>
      </c>
      <c r="D494" s="300"/>
      <c r="E494" s="473">
        <v>5.625</v>
      </c>
      <c r="F494" s="483"/>
    </row>
    <row r="495" spans="1:6" ht="12.75" customHeight="1" x14ac:dyDescent="0.2">
      <c r="A495" s="374"/>
      <c r="B495" s="295" t="s">
        <v>417</v>
      </c>
      <c r="C495" s="296" t="s">
        <v>407</v>
      </c>
      <c r="D495" s="300"/>
      <c r="E495" s="473">
        <v>18.224999999999998</v>
      </c>
      <c r="F495" s="483"/>
    </row>
    <row r="496" spans="1:6" ht="12.75" customHeight="1" x14ac:dyDescent="0.2">
      <c r="A496" s="374"/>
      <c r="B496" s="295" t="s">
        <v>418</v>
      </c>
      <c r="C496" s="296" t="s">
        <v>408</v>
      </c>
      <c r="D496" s="300"/>
      <c r="E496" s="473">
        <v>13.275</v>
      </c>
      <c r="F496" s="483"/>
    </row>
    <row r="497" spans="1:6" ht="12.75" customHeight="1" x14ac:dyDescent="0.2">
      <c r="A497" s="374"/>
      <c r="B497" s="295" t="s">
        <v>419</v>
      </c>
      <c r="C497" s="296" t="s">
        <v>420</v>
      </c>
      <c r="D497" s="300"/>
      <c r="E497" s="473">
        <v>0</v>
      </c>
      <c r="F497" s="483"/>
    </row>
    <row r="498" spans="1:6" ht="12.75" customHeight="1" x14ac:dyDescent="0.2">
      <c r="A498" s="374"/>
      <c r="B498" s="474" t="s">
        <v>973</v>
      </c>
      <c r="C498" s="475" t="s">
        <v>974</v>
      </c>
      <c r="D498" s="300">
        <v>1</v>
      </c>
      <c r="E498" s="473">
        <v>39.487500000000004</v>
      </c>
      <c r="F498" s="483"/>
    </row>
    <row r="499" spans="1:6" ht="12.75" customHeight="1" x14ac:dyDescent="0.2">
      <c r="A499" s="374"/>
      <c r="B499" s="474" t="s">
        <v>975</v>
      </c>
      <c r="C499" s="475" t="s">
        <v>976</v>
      </c>
      <c r="D499" s="300">
        <v>1</v>
      </c>
      <c r="E499" s="473">
        <v>41.467500000000001</v>
      </c>
      <c r="F499" s="483"/>
    </row>
    <row r="500" spans="1:6" ht="12.75" customHeight="1" x14ac:dyDescent="0.2">
      <c r="A500" s="374"/>
      <c r="B500" s="474" t="s">
        <v>977</v>
      </c>
      <c r="C500" s="475" t="s">
        <v>978</v>
      </c>
      <c r="D500" s="300">
        <v>1</v>
      </c>
      <c r="E500" s="473">
        <v>43.56</v>
      </c>
      <c r="F500" s="483"/>
    </row>
    <row r="501" spans="1:6" x14ac:dyDescent="0.2">
      <c r="A501" s="374"/>
      <c r="B501" s="474" t="s">
        <v>979</v>
      </c>
      <c r="C501" s="475" t="s">
        <v>980</v>
      </c>
      <c r="D501" s="300">
        <v>1</v>
      </c>
      <c r="E501" s="473">
        <v>43.56</v>
      </c>
      <c r="F501" s="483"/>
    </row>
    <row r="502" spans="1:6" x14ac:dyDescent="0.2">
      <c r="A502" s="374"/>
      <c r="B502" s="474" t="s">
        <v>981</v>
      </c>
      <c r="C502" s="475" t="s">
        <v>423</v>
      </c>
      <c r="D502" s="300"/>
      <c r="E502" s="473">
        <v>54.449999999999996</v>
      </c>
      <c r="F502" s="483"/>
    </row>
    <row r="503" spans="1:6" x14ac:dyDescent="0.2">
      <c r="A503" s="374"/>
      <c r="B503" s="474" t="s">
        <v>982</v>
      </c>
      <c r="C503" s="475" t="s">
        <v>983</v>
      </c>
      <c r="D503" s="300"/>
      <c r="E503" s="473">
        <v>58.792499999999997</v>
      </c>
      <c r="F503" s="483"/>
    </row>
    <row r="504" spans="1:6" x14ac:dyDescent="0.2">
      <c r="A504" s="374"/>
      <c r="B504" s="474" t="s">
        <v>984</v>
      </c>
      <c r="C504" s="475" t="s">
        <v>985</v>
      </c>
      <c r="D504" s="300"/>
      <c r="E504" s="473">
        <v>58.792499999999997</v>
      </c>
      <c r="F504" s="483"/>
    </row>
    <row r="505" spans="1:6" x14ac:dyDescent="0.2">
      <c r="A505" s="374"/>
      <c r="B505" s="474" t="s">
        <v>986</v>
      </c>
      <c r="C505" s="475" t="s">
        <v>987</v>
      </c>
      <c r="D505" s="300"/>
      <c r="E505" s="473">
        <v>58.792499999999997</v>
      </c>
      <c r="F505" s="483"/>
    </row>
    <row r="506" spans="1:6" x14ac:dyDescent="0.2">
      <c r="A506" s="374"/>
      <c r="B506" s="474" t="s">
        <v>988</v>
      </c>
      <c r="C506" s="475" t="s">
        <v>989</v>
      </c>
      <c r="D506" s="300"/>
      <c r="E506" s="473">
        <v>58.792499999999997</v>
      </c>
      <c r="F506" s="483"/>
    </row>
    <row r="507" spans="1:6" x14ac:dyDescent="0.2">
      <c r="A507" s="374"/>
      <c r="B507" s="474" t="s">
        <v>990</v>
      </c>
      <c r="C507" s="475" t="s">
        <v>422</v>
      </c>
      <c r="D507" s="300"/>
      <c r="E507" s="473">
        <v>78.75</v>
      </c>
      <c r="F507" s="483"/>
    </row>
    <row r="508" spans="1:6" x14ac:dyDescent="0.2">
      <c r="A508" s="374"/>
      <c r="B508" s="274"/>
      <c r="C508" s="275"/>
      <c r="D508" s="288"/>
      <c r="E508" s="413"/>
      <c r="F508" s="483"/>
    </row>
    <row r="509" spans="1:6" ht="13.5" thickBot="1" x14ac:dyDescent="0.25">
      <c r="A509" s="374"/>
      <c r="B509" s="276"/>
      <c r="C509" s="277"/>
      <c r="D509" s="289"/>
      <c r="E509" s="415"/>
      <c r="F509" s="484"/>
    </row>
    <row r="549" spans="1:6" x14ac:dyDescent="0.2">
      <c r="A549" s="374"/>
      <c r="B549" s="374"/>
      <c r="C549" s="374"/>
      <c r="D549" s="374"/>
      <c r="E549" s="375"/>
      <c r="F549" s="374"/>
    </row>
    <row r="550" spans="1:6" x14ac:dyDescent="0.2">
      <c r="A550" s="374"/>
      <c r="B550" s="217" t="s">
        <v>866</v>
      </c>
      <c r="C550" s="392" t="s">
        <v>1031</v>
      </c>
      <c r="D550" s="374"/>
      <c r="E550" s="375"/>
      <c r="F550" s="374"/>
    </row>
    <row r="551" spans="1:6" x14ac:dyDescent="0.2">
      <c r="A551" s="374"/>
      <c r="B551" s="294"/>
      <c r="C551" s="374"/>
      <c r="D551" s="374"/>
      <c r="E551" s="375"/>
      <c r="F551" s="374"/>
    </row>
    <row r="558" spans="1:6" x14ac:dyDescent="0.2">
      <c r="B558" s="218"/>
      <c r="C558" s="218"/>
    </row>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spans="10:12" ht="12.75" customHeight="1" x14ac:dyDescent="0.2"/>
    <row r="578" spans="10:12" ht="12.75" customHeight="1" x14ac:dyDescent="0.2"/>
    <row r="579" spans="10:12" ht="12.75" customHeight="1" x14ac:dyDescent="0.2"/>
    <row r="580" spans="10:12" ht="12.75" customHeight="1" x14ac:dyDescent="0.2"/>
    <row r="581" spans="10:12" ht="12.75" customHeight="1" x14ac:dyDescent="0.2"/>
    <row r="582" spans="10:12" ht="12.75" customHeight="1" x14ac:dyDescent="0.2"/>
    <row r="583" spans="10:12" ht="12.75" customHeight="1" x14ac:dyDescent="0.2"/>
    <row r="584" spans="10:12" ht="12.75" customHeight="1" x14ac:dyDescent="0.2"/>
    <row r="585" spans="10:12" ht="12.75" customHeight="1" x14ac:dyDescent="0.2"/>
    <row r="586" spans="10:12" ht="12.75" customHeight="1" x14ac:dyDescent="0.2"/>
    <row r="587" spans="10:12" ht="12.75" customHeight="1" x14ac:dyDescent="0.2"/>
    <row r="588" spans="10:12" ht="12.75" customHeight="1" x14ac:dyDescent="0.2">
      <c r="J588" s="217"/>
      <c r="K588" s="230"/>
      <c r="L588" s="293"/>
    </row>
    <row r="589" spans="10:12" x14ac:dyDescent="0.2">
      <c r="J589" s="217"/>
      <c r="K589" s="230"/>
      <c r="L589" s="293"/>
    </row>
    <row r="590" spans="10:12" x14ac:dyDescent="0.2">
      <c r="J590" s="217"/>
      <c r="K590" s="230"/>
      <c r="L590" s="293"/>
    </row>
    <row r="591" spans="10:12" x14ac:dyDescent="0.2">
      <c r="J591" s="217"/>
      <c r="K591" s="230"/>
      <c r="L591" s="293"/>
    </row>
    <row r="592" spans="10:12" x14ac:dyDescent="0.2">
      <c r="J592" s="217"/>
      <c r="K592" s="230"/>
      <c r="L592" s="293"/>
    </row>
    <row r="593" spans="10:12" x14ac:dyDescent="0.2">
      <c r="J593" s="217"/>
      <c r="K593" s="230"/>
      <c r="L593" s="293"/>
    </row>
    <row r="594" spans="10:12" x14ac:dyDescent="0.2">
      <c r="J594" s="217"/>
      <c r="K594" s="230"/>
      <c r="L594" s="293"/>
    </row>
    <row r="595" spans="10:12" x14ac:dyDescent="0.2">
      <c r="J595" s="217"/>
      <c r="K595" s="230"/>
      <c r="L595" s="293"/>
    </row>
    <row r="596" spans="10:12" x14ac:dyDescent="0.2">
      <c r="J596" s="217"/>
      <c r="K596" s="230"/>
      <c r="L596" s="293"/>
    </row>
    <row r="597" spans="10:12" x14ac:dyDescent="0.2">
      <c r="J597" s="217"/>
      <c r="K597" s="230"/>
      <c r="L597" s="293"/>
    </row>
    <row r="624" spans="9:10" x14ac:dyDescent="0.2">
      <c r="I624" s="217"/>
      <c r="J624" s="458"/>
    </row>
    <row r="625" spans="9:10" x14ac:dyDescent="0.2">
      <c r="I625" s="217"/>
      <c r="J625" s="458"/>
    </row>
  </sheetData>
  <sheetProtection algorithmName="SHA-512" hashValue="ppOwhny7uOOpVDEMHoGhMywMghJWeWfto6c82odR+yMbEku00Bud6vHcOFu+uIjefhpXfvdJWLh1Yb3b1r7TUg==" saltValue="5V59CtN+E+rMCNsFhQJTeQ==" spinCount="100000" sheet="1" formatCells="0" formatColumns="0" formatRows="0" insertColumns="0" insertRows="0" insertHyperlinks="0" deleteColumns="0" deleteRows="0" sort="0" autoFilter="0" pivotTables="0"/>
  <mergeCells count="31">
    <mergeCell ref="J206:M206"/>
    <mergeCell ref="F316:F344"/>
    <mergeCell ref="F479:F509"/>
    <mergeCell ref="F345:F478"/>
    <mergeCell ref="J220:P220"/>
    <mergeCell ref="J219:P219"/>
    <mergeCell ref="K196:L196"/>
    <mergeCell ref="K197:N197"/>
    <mergeCell ref="F179:F185"/>
    <mergeCell ref="F186:F315"/>
    <mergeCell ref="L204:M204"/>
    <mergeCell ref="L199:M199"/>
    <mergeCell ref="L200:M200"/>
    <mergeCell ref="L201:M201"/>
    <mergeCell ref="J227:P227"/>
    <mergeCell ref="J226:P226"/>
    <mergeCell ref="J229:P229"/>
    <mergeCell ref="J230:P230"/>
    <mergeCell ref="J223:P223"/>
    <mergeCell ref="J207:L207"/>
    <mergeCell ref="L202:M202"/>
    <mergeCell ref="L203:M203"/>
    <mergeCell ref="K194:N194"/>
    <mergeCell ref="B7:E7"/>
    <mergeCell ref="B8:E8"/>
    <mergeCell ref="F11:F29"/>
    <mergeCell ref="F30:F66"/>
    <mergeCell ref="F67:F135"/>
    <mergeCell ref="F136:F151"/>
    <mergeCell ref="F152:F178"/>
    <mergeCell ref="K193:L193"/>
  </mergeCells>
  <conditionalFormatting sqref="B11:B27">
    <cfRule type="duplicateValues" dxfId="7" priority="8"/>
  </conditionalFormatting>
  <conditionalFormatting sqref="B30:B64">
    <cfRule type="duplicateValues" dxfId="6" priority="7"/>
  </conditionalFormatting>
  <conditionalFormatting sqref="B67:B133">
    <cfRule type="duplicateValues" dxfId="5" priority="6"/>
  </conditionalFormatting>
  <conditionalFormatting sqref="B136:B149">
    <cfRule type="duplicateValues" dxfId="4" priority="5"/>
  </conditionalFormatting>
  <conditionalFormatting sqref="B152:B176">
    <cfRule type="duplicateValues" dxfId="3" priority="4"/>
  </conditionalFormatting>
  <conditionalFormatting sqref="B179:B183">
    <cfRule type="duplicateValues" dxfId="2" priority="3"/>
  </conditionalFormatting>
  <conditionalFormatting sqref="B316:B342">
    <cfRule type="duplicateValues" dxfId="1" priority="2"/>
  </conditionalFormatting>
  <conditionalFormatting sqref="B479:B507">
    <cfRule type="duplicateValues" dxfId="0" priority="1"/>
  </conditionalFormatting>
  <dataValidations count="2">
    <dataValidation type="list" allowBlank="1" showInputMessage="1" showErrorMessage="1" sqref="I65558:I65570 WVP3:WVP15 WLT3:WLT15 WBX3:WBX15 VSB3:VSB15 VIF3:VIF15 UYJ3:UYJ15 UON3:UON15 UER3:UER15 TUV3:TUV15 TKZ3:TKZ15 TBD3:TBD15 SRH3:SRH15 SHL3:SHL15 RXP3:RXP15 RNT3:RNT15 RDX3:RDX15 QUB3:QUB15 QKF3:QKF15 QAJ3:QAJ15 PQN3:PQN15 PGR3:PGR15 OWV3:OWV15 OMZ3:OMZ15 ODD3:ODD15 NTH3:NTH15 NJL3:NJL15 MZP3:MZP15 MPT3:MPT15 MFX3:MFX15 LWB3:LWB15 LMF3:LMF15 LCJ3:LCJ15 KSN3:KSN15 KIR3:KIR15 JYV3:JYV15 JOZ3:JOZ15 JFD3:JFD15 IVH3:IVH15 ILL3:ILL15 IBP3:IBP15 HRT3:HRT15 HHX3:HHX15 GYB3:GYB15 GOF3:GOF15 GEJ3:GEJ15 FUN3:FUN15 FKR3:FKR15 FAV3:FAV15 EQZ3:EQZ15 EHD3:EHD15 DXH3:DXH15 DNL3:DNL15 DDP3:DDP15 CTT3:CTT15 CJX3:CJX15 CAB3:CAB15 BQF3:BQF15 BGJ3:BGJ15 AWN3:AWN15 AMR3:AMR15 ACV3:ACV15 SZ3:SZ15 JD3:JD15 L3:L15 WVM3:WVM15 WLQ3:WLQ15 WBU3:WBU15 VRY3:VRY15 VIC3:VIC15 UYG3:UYG15 UOK3:UOK15 UEO3:UEO15 TUS3:TUS15 TKW3:TKW15 TBA3:TBA15 SRE3:SRE15 SHI3:SHI15 RXM3:RXM15 RNQ3:RNQ15 RDU3:RDU15 QTY3:QTY15 QKC3:QKC15 QAG3:QAG15 PQK3:PQK15 PGO3:PGO15 OWS3:OWS15 OMW3:OMW15 ODA3:ODA15 NTE3:NTE15 NJI3:NJI15 MZM3:MZM15 MPQ3:MPQ15 MFU3:MFU15 LVY3:LVY15 LMC3:LMC15 LCG3:LCG15 KSK3:KSK15 KIO3:KIO15 JYS3:JYS15 JOW3:JOW15 JFA3:JFA15 IVE3:IVE15 ILI3:ILI15 IBM3:IBM15 HRQ3:HRQ15 HHU3:HHU15 GXY3:GXY15 GOC3:GOC15 GEG3:GEG15 FUK3:FUK15 FKO3:FKO15 FAS3:FAS15 EQW3:EQW15 EHA3:EHA15 DXE3:DXE15 DNI3:DNI15 DDM3:DDM15 CTQ3:CTQ15 CJU3:CJU15 BZY3:BZY15 BQC3:BQC15 BGG3:BGG15 AWK3:AWK15 AMO3:AMO15 ACS3:ACS15 SW3:SW15 JA3:JA15 I3:I15 JA65534:JA65546 SW65534:SW65546 ACS65534:ACS65546 AMO65534:AMO65546 AWK65534:AWK65546 BGG65534:BGG65546 BQC65534:BQC65546 BZY65534:BZY65546 CJU65534:CJU65546 CTQ65534:CTQ65546 DDM65534:DDM65546 DNI65534:DNI65546 DXE65534:DXE65546 EHA65534:EHA65546 EQW65534:EQW65546 FAS65534:FAS65546 FKO65534:FKO65546 FUK65534:FUK65546 GEG65534:GEG65546 GOC65534:GOC65546 GXY65534:GXY65546 HHU65534:HHU65546 HRQ65534:HRQ65546 IBM65534:IBM65546 ILI65534:ILI65546 IVE65534:IVE65546 JFA65534:JFA65546 JOW65534:JOW65546 JYS65534:JYS65546 KIO65534:KIO65546 KSK65534:KSK65546 LCG65534:LCG65546 LMC65534:LMC65546 LVY65534:LVY65546 MFU65534:MFU65546 MPQ65534:MPQ65546 MZM65534:MZM65546 NJI65534:NJI65546 NTE65534:NTE65546 ODA65534:ODA65546 OMW65534:OMW65546 OWS65534:OWS65546 PGO65534:PGO65546 PQK65534:PQK65546 QAG65534:QAG65546 QKC65534:QKC65546 QTY65534:QTY65546 RDU65534:RDU65546 RNQ65534:RNQ65546 RXM65534:RXM65546 SHI65534:SHI65546 SRE65534:SRE65546 TBA65534:TBA65546 TKW65534:TKW65546 TUS65534:TUS65546 UEO65534:UEO65546 UOK65534:UOK65546 UYG65534:UYG65546 VIC65534:VIC65546 VRY65534:VRY65546 WBU65534:WBU65546 WLQ65534:WLQ65546 WVM65534:WVM65546 I131094:I131106 JA131070:JA131082 SW131070:SW131082 ACS131070:ACS131082 AMO131070:AMO131082 AWK131070:AWK131082 BGG131070:BGG131082 BQC131070:BQC131082 BZY131070:BZY131082 CJU131070:CJU131082 CTQ131070:CTQ131082 DDM131070:DDM131082 DNI131070:DNI131082 DXE131070:DXE131082 EHA131070:EHA131082 EQW131070:EQW131082 FAS131070:FAS131082 FKO131070:FKO131082 FUK131070:FUK131082 GEG131070:GEG131082 GOC131070:GOC131082 GXY131070:GXY131082 HHU131070:HHU131082 HRQ131070:HRQ131082 IBM131070:IBM131082 ILI131070:ILI131082 IVE131070:IVE131082 JFA131070:JFA131082 JOW131070:JOW131082 JYS131070:JYS131082 KIO131070:KIO131082 KSK131070:KSK131082 LCG131070:LCG131082 LMC131070:LMC131082 LVY131070:LVY131082 MFU131070:MFU131082 MPQ131070:MPQ131082 MZM131070:MZM131082 NJI131070:NJI131082 NTE131070:NTE131082 ODA131070:ODA131082 OMW131070:OMW131082 OWS131070:OWS131082 PGO131070:PGO131082 PQK131070:PQK131082 QAG131070:QAG131082 QKC131070:QKC131082 QTY131070:QTY131082 RDU131070:RDU131082 RNQ131070:RNQ131082 RXM131070:RXM131082 SHI131070:SHI131082 SRE131070:SRE131082 TBA131070:TBA131082 TKW131070:TKW131082 TUS131070:TUS131082 UEO131070:UEO131082 UOK131070:UOK131082 UYG131070:UYG131082 VIC131070:VIC131082 VRY131070:VRY131082 WBU131070:WBU131082 WLQ131070:WLQ131082 WVM131070:WVM131082 I196630:I196642 JA196606:JA196618 SW196606:SW196618 ACS196606:ACS196618 AMO196606:AMO196618 AWK196606:AWK196618 BGG196606:BGG196618 BQC196606:BQC196618 BZY196606:BZY196618 CJU196606:CJU196618 CTQ196606:CTQ196618 DDM196606:DDM196618 DNI196606:DNI196618 DXE196606:DXE196618 EHA196606:EHA196618 EQW196606:EQW196618 FAS196606:FAS196618 FKO196606:FKO196618 FUK196606:FUK196618 GEG196606:GEG196618 GOC196606:GOC196618 GXY196606:GXY196618 HHU196606:HHU196618 HRQ196606:HRQ196618 IBM196606:IBM196618 ILI196606:ILI196618 IVE196606:IVE196618 JFA196606:JFA196618 JOW196606:JOW196618 JYS196606:JYS196618 KIO196606:KIO196618 KSK196606:KSK196618 LCG196606:LCG196618 LMC196606:LMC196618 LVY196606:LVY196618 MFU196606:MFU196618 MPQ196606:MPQ196618 MZM196606:MZM196618 NJI196606:NJI196618 NTE196606:NTE196618 ODA196606:ODA196618 OMW196606:OMW196618 OWS196606:OWS196618 PGO196606:PGO196618 PQK196606:PQK196618 QAG196606:QAG196618 QKC196606:QKC196618 QTY196606:QTY196618 RDU196606:RDU196618 RNQ196606:RNQ196618 RXM196606:RXM196618 SHI196606:SHI196618 SRE196606:SRE196618 TBA196606:TBA196618 TKW196606:TKW196618 TUS196606:TUS196618 UEO196606:UEO196618 UOK196606:UOK196618 UYG196606:UYG196618 VIC196606:VIC196618 VRY196606:VRY196618 WBU196606:WBU196618 WLQ196606:WLQ196618 WVM196606:WVM196618 I262166:I262178 JA262142:JA262154 SW262142:SW262154 ACS262142:ACS262154 AMO262142:AMO262154 AWK262142:AWK262154 BGG262142:BGG262154 BQC262142:BQC262154 BZY262142:BZY262154 CJU262142:CJU262154 CTQ262142:CTQ262154 DDM262142:DDM262154 DNI262142:DNI262154 DXE262142:DXE262154 EHA262142:EHA262154 EQW262142:EQW262154 FAS262142:FAS262154 FKO262142:FKO262154 FUK262142:FUK262154 GEG262142:GEG262154 GOC262142:GOC262154 GXY262142:GXY262154 HHU262142:HHU262154 HRQ262142:HRQ262154 IBM262142:IBM262154 ILI262142:ILI262154 IVE262142:IVE262154 JFA262142:JFA262154 JOW262142:JOW262154 JYS262142:JYS262154 KIO262142:KIO262154 KSK262142:KSK262154 LCG262142:LCG262154 LMC262142:LMC262154 LVY262142:LVY262154 MFU262142:MFU262154 MPQ262142:MPQ262154 MZM262142:MZM262154 NJI262142:NJI262154 NTE262142:NTE262154 ODA262142:ODA262154 OMW262142:OMW262154 OWS262142:OWS262154 PGO262142:PGO262154 PQK262142:PQK262154 QAG262142:QAG262154 QKC262142:QKC262154 QTY262142:QTY262154 RDU262142:RDU262154 RNQ262142:RNQ262154 RXM262142:RXM262154 SHI262142:SHI262154 SRE262142:SRE262154 TBA262142:TBA262154 TKW262142:TKW262154 TUS262142:TUS262154 UEO262142:UEO262154 UOK262142:UOK262154 UYG262142:UYG262154 VIC262142:VIC262154 VRY262142:VRY262154 WBU262142:WBU262154 WLQ262142:WLQ262154 WVM262142:WVM262154 I327702:I327714 JA327678:JA327690 SW327678:SW327690 ACS327678:ACS327690 AMO327678:AMO327690 AWK327678:AWK327690 BGG327678:BGG327690 BQC327678:BQC327690 BZY327678:BZY327690 CJU327678:CJU327690 CTQ327678:CTQ327690 DDM327678:DDM327690 DNI327678:DNI327690 DXE327678:DXE327690 EHA327678:EHA327690 EQW327678:EQW327690 FAS327678:FAS327690 FKO327678:FKO327690 FUK327678:FUK327690 GEG327678:GEG327690 GOC327678:GOC327690 GXY327678:GXY327690 HHU327678:HHU327690 HRQ327678:HRQ327690 IBM327678:IBM327690 ILI327678:ILI327690 IVE327678:IVE327690 JFA327678:JFA327690 JOW327678:JOW327690 JYS327678:JYS327690 KIO327678:KIO327690 KSK327678:KSK327690 LCG327678:LCG327690 LMC327678:LMC327690 LVY327678:LVY327690 MFU327678:MFU327690 MPQ327678:MPQ327690 MZM327678:MZM327690 NJI327678:NJI327690 NTE327678:NTE327690 ODA327678:ODA327690 OMW327678:OMW327690 OWS327678:OWS327690 PGO327678:PGO327690 PQK327678:PQK327690 QAG327678:QAG327690 QKC327678:QKC327690 QTY327678:QTY327690 RDU327678:RDU327690 RNQ327678:RNQ327690 RXM327678:RXM327690 SHI327678:SHI327690 SRE327678:SRE327690 TBA327678:TBA327690 TKW327678:TKW327690 TUS327678:TUS327690 UEO327678:UEO327690 UOK327678:UOK327690 UYG327678:UYG327690 VIC327678:VIC327690 VRY327678:VRY327690 WBU327678:WBU327690 WLQ327678:WLQ327690 WVM327678:WVM327690 I393238:I393250 JA393214:JA393226 SW393214:SW393226 ACS393214:ACS393226 AMO393214:AMO393226 AWK393214:AWK393226 BGG393214:BGG393226 BQC393214:BQC393226 BZY393214:BZY393226 CJU393214:CJU393226 CTQ393214:CTQ393226 DDM393214:DDM393226 DNI393214:DNI393226 DXE393214:DXE393226 EHA393214:EHA393226 EQW393214:EQW393226 FAS393214:FAS393226 FKO393214:FKO393226 FUK393214:FUK393226 GEG393214:GEG393226 GOC393214:GOC393226 GXY393214:GXY393226 HHU393214:HHU393226 HRQ393214:HRQ393226 IBM393214:IBM393226 ILI393214:ILI393226 IVE393214:IVE393226 JFA393214:JFA393226 JOW393214:JOW393226 JYS393214:JYS393226 KIO393214:KIO393226 KSK393214:KSK393226 LCG393214:LCG393226 LMC393214:LMC393226 LVY393214:LVY393226 MFU393214:MFU393226 MPQ393214:MPQ393226 MZM393214:MZM393226 NJI393214:NJI393226 NTE393214:NTE393226 ODA393214:ODA393226 OMW393214:OMW393226 OWS393214:OWS393226 PGO393214:PGO393226 PQK393214:PQK393226 QAG393214:QAG393226 QKC393214:QKC393226 QTY393214:QTY393226 RDU393214:RDU393226 RNQ393214:RNQ393226 RXM393214:RXM393226 SHI393214:SHI393226 SRE393214:SRE393226 TBA393214:TBA393226 TKW393214:TKW393226 TUS393214:TUS393226 UEO393214:UEO393226 UOK393214:UOK393226 UYG393214:UYG393226 VIC393214:VIC393226 VRY393214:VRY393226 WBU393214:WBU393226 WLQ393214:WLQ393226 WVM393214:WVM393226 I458774:I458786 JA458750:JA458762 SW458750:SW458762 ACS458750:ACS458762 AMO458750:AMO458762 AWK458750:AWK458762 BGG458750:BGG458762 BQC458750:BQC458762 BZY458750:BZY458762 CJU458750:CJU458762 CTQ458750:CTQ458762 DDM458750:DDM458762 DNI458750:DNI458762 DXE458750:DXE458762 EHA458750:EHA458762 EQW458750:EQW458762 FAS458750:FAS458762 FKO458750:FKO458762 FUK458750:FUK458762 GEG458750:GEG458762 GOC458750:GOC458762 GXY458750:GXY458762 HHU458750:HHU458762 HRQ458750:HRQ458762 IBM458750:IBM458762 ILI458750:ILI458762 IVE458750:IVE458762 JFA458750:JFA458762 JOW458750:JOW458762 JYS458750:JYS458762 KIO458750:KIO458762 KSK458750:KSK458762 LCG458750:LCG458762 LMC458750:LMC458762 LVY458750:LVY458762 MFU458750:MFU458762 MPQ458750:MPQ458762 MZM458750:MZM458762 NJI458750:NJI458762 NTE458750:NTE458762 ODA458750:ODA458762 OMW458750:OMW458762 OWS458750:OWS458762 PGO458750:PGO458762 PQK458750:PQK458762 QAG458750:QAG458762 QKC458750:QKC458762 QTY458750:QTY458762 RDU458750:RDU458762 RNQ458750:RNQ458762 RXM458750:RXM458762 SHI458750:SHI458762 SRE458750:SRE458762 TBA458750:TBA458762 TKW458750:TKW458762 TUS458750:TUS458762 UEO458750:UEO458762 UOK458750:UOK458762 UYG458750:UYG458762 VIC458750:VIC458762 VRY458750:VRY458762 WBU458750:WBU458762 WLQ458750:WLQ458762 WVM458750:WVM458762 I524310:I524322 JA524286:JA524298 SW524286:SW524298 ACS524286:ACS524298 AMO524286:AMO524298 AWK524286:AWK524298 BGG524286:BGG524298 BQC524286:BQC524298 BZY524286:BZY524298 CJU524286:CJU524298 CTQ524286:CTQ524298 DDM524286:DDM524298 DNI524286:DNI524298 DXE524286:DXE524298 EHA524286:EHA524298 EQW524286:EQW524298 FAS524286:FAS524298 FKO524286:FKO524298 FUK524286:FUK524298 GEG524286:GEG524298 GOC524286:GOC524298 GXY524286:GXY524298 HHU524286:HHU524298 HRQ524286:HRQ524298 IBM524286:IBM524298 ILI524286:ILI524298 IVE524286:IVE524298 JFA524286:JFA524298 JOW524286:JOW524298 JYS524286:JYS524298 KIO524286:KIO524298 KSK524286:KSK524298 LCG524286:LCG524298 LMC524286:LMC524298 LVY524286:LVY524298 MFU524286:MFU524298 MPQ524286:MPQ524298 MZM524286:MZM524298 NJI524286:NJI524298 NTE524286:NTE524298 ODA524286:ODA524298 OMW524286:OMW524298 OWS524286:OWS524298 PGO524286:PGO524298 PQK524286:PQK524298 QAG524286:QAG524298 QKC524286:QKC524298 QTY524286:QTY524298 RDU524286:RDU524298 RNQ524286:RNQ524298 RXM524286:RXM524298 SHI524286:SHI524298 SRE524286:SRE524298 TBA524286:TBA524298 TKW524286:TKW524298 TUS524286:TUS524298 UEO524286:UEO524298 UOK524286:UOK524298 UYG524286:UYG524298 VIC524286:VIC524298 VRY524286:VRY524298 WBU524286:WBU524298 WLQ524286:WLQ524298 WVM524286:WVM524298 I589846:I589858 JA589822:JA589834 SW589822:SW589834 ACS589822:ACS589834 AMO589822:AMO589834 AWK589822:AWK589834 BGG589822:BGG589834 BQC589822:BQC589834 BZY589822:BZY589834 CJU589822:CJU589834 CTQ589822:CTQ589834 DDM589822:DDM589834 DNI589822:DNI589834 DXE589822:DXE589834 EHA589822:EHA589834 EQW589822:EQW589834 FAS589822:FAS589834 FKO589822:FKO589834 FUK589822:FUK589834 GEG589822:GEG589834 GOC589822:GOC589834 GXY589822:GXY589834 HHU589822:HHU589834 HRQ589822:HRQ589834 IBM589822:IBM589834 ILI589822:ILI589834 IVE589822:IVE589834 JFA589822:JFA589834 JOW589822:JOW589834 JYS589822:JYS589834 KIO589822:KIO589834 KSK589822:KSK589834 LCG589822:LCG589834 LMC589822:LMC589834 LVY589822:LVY589834 MFU589822:MFU589834 MPQ589822:MPQ589834 MZM589822:MZM589834 NJI589822:NJI589834 NTE589822:NTE589834 ODA589822:ODA589834 OMW589822:OMW589834 OWS589822:OWS589834 PGO589822:PGO589834 PQK589822:PQK589834 QAG589822:QAG589834 QKC589822:QKC589834 QTY589822:QTY589834 RDU589822:RDU589834 RNQ589822:RNQ589834 RXM589822:RXM589834 SHI589822:SHI589834 SRE589822:SRE589834 TBA589822:TBA589834 TKW589822:TKW589834 TUS589822:TUS589834 UEO589822:UEO589834 UOK589822:UOK589834 UYG589822:UYG589834 VIC589822:VIC589834 VRY589822:VRY589834 WBU589822:WBU589834 WLQ589822:WLQ589834 WVM589822:WVM589834 I655382:I655394 JA655358:JA655370 SW655358:SW655370 ACS655358:ACS655370 AMO655358:AMO655370 AWK655358:AWK655370 BGG655358:BGG655370 BQC655358:BQC655370 BZY655358:BZY655370 CJU655358:CJU655370 CTQ655358:CTQ655370 DDM655358:DDM655370 DNI655358:DNI655370 DXE655358:DXE655370 EHA655358:EHA655370 EQW655358:EQW655370 FAS655358:FAS655370 FKO655358:FKO655370 FUK655358:FUK655370 GEG655358:GEG655370 GOC655358:GOC655370 GXY655358:GXY655370 HHU655358:HHU655370 HRQ655358:HRQ655370 IBM655358:IBM655370 ILI655358:ILI655370 IVE655358:IVE655370 JFA655358:JFA655370 JOW655358:JOW655370 JYS655358:JYS655370 KIO655358:KIO655370 KSK655358:KSK655370 LCG655358:LCG655370 LMC655358:LMC655370 LVY655358:LVY655370 MFU655358:MFU655370 MPQ655358:MPQ655370 MZM655358:MZM655370 NJI655358:NJI655370 NTE655358:NTE655370 ODA655358:ODA655370 OMW655358:OMW655370 OWS655358:OWS655370 PGO655358:PGO655370 PQK655358:PQK655370 QAG655358:QAG655370 QKC655358:QKC655370 QTY655358:QTY655370 RDU655358:RDU655370 RNQ655358:RNQ655370 RXM655358:RXM655370 SHI655358:SHI655370 SRE655358:SRE655370 TBA655358:TBA655370 TKW655358:TKW655370 TUS655358:TUS655370 UEO655358:UEO655370 UOK655358:UOK655370 UYG655358:UYG655370 VIC655358:VIC655370 VRY655358:VRY655370 WBU655358:WBU655370 WLQ655358:WLQ655370 WVM655358:WVM655370 I720918:I720930 JA720894:JA720906 SW720894:SW720906 ACS720894:ACS720906 AMO720894:AMO720906 AWK720894:AWK720906 BGG720894:BGG720906 BQC720894:BQC720906 BZY720894:BZY720906 CJU720894:CJU720906 CTQ720894:CTQ720906 DDM720894:DDM720906 DNI720894:DNI720906 DXE720894:DXE720906 EHA720894:EHA720906 EQW720894:EQW720906 FAS720894:FAS720906 FKO720894:FKO720906 FUK720894:FUK720906 GEG720894:GEG720906 GOC720894:GOC720906 GXY720894:GXY720906 HHU720894:HHU720906 HRQ720894:HRQ720906 IBM720894:IBM720906 ILI720894:ILI720906 IVE720894:IVE720906 JFA720894:JFA720906 JOW720894:JOW720906 JYS720894:JYS720906 KIO720894:KIO720906 KSK720894:KSK720906 LCG720894:LCG720906 LMC720894:LMC720906 LVY720894:LVY720906 MFU720894:MFU720906 MPQ720894:MPQ720906 MZM720894:MZM720906 NJI720894:NJI720906 NTE720894:NTE720906 ODA720894:ODA720906 OMW720894:OMW720906 OWS720894:OWS720906 PGO720894:PGO720906 PQK720894:PQK720906 QAG720894:QAG720906 QKC720894:QKC720906 QTY720894:QTY720906 RDU720894:RDU720906 RNQ720894:RNQ720906 RXM720894:RXM720906 SHI720894:SHI720906 SRE720894:SRE720906 TBA720894:TBA720906 TKW720894:TKW720906 TUS720894:TUS720906 UEO720894:UEO720906 UOK720894:UOK720906 UYG720894:UYG720906 VIC720894:VIC720906 VRY720894:VRY720906 WBU720894:WBU720906 WLQ720894:WLQ720906 WVM720894:WVM720906 I786454:I786466 JA786430:JA786442 SW786430:SW786442 ACS786430:ACS786442 AMO786430:AMO786442 AWK786430:AWK786442 BGG786430:BGG786442 BQC786430:BQC786442 BZY786430:BZY786442 CJU786430:CJU786442 CTQ786430:CTQ786442 DDM786430:DDM786442 DNI786430:DNI786442 DXE786430:DXE786442 EHA786430:EHA786442 EQW786430:EQW786442 FAS786430:FAS786442 FKO786430:FKO786442 FUK786430:FUK786442 GEG786430:GEG786442 GOC786430:GOC786442 GXY786430:GXY786442 HHU786430:HHU786442 HRQ786430:HRQ786442 IBM786430:IBM786442 ILI786430:ILI786442 IVE786430:IVE786442 JFA786430:JFA786442 JOW786430:JOW786442 JYS786430:JYS786442 KIO786430:KIO786442 KSK786430:KSK786442 LCG786430:LCG786442 LMC786430:LMC786442 LVY786430:LVY786442 MFU786430:MFU786442 MPQ786430:MPQ786442 MZM786430:MZM786442 NJI786430:NJI786442 NTE786430:NTE786442 ODA786430:ODA786442 OMW786430:OMW786442 OWS786430:OWS786442 PGO786430:PGO786442 PQK786430:PQK786442 QAG786430:QAG786442 QKC786430:QKC786442 QTY786430:QTY786442 RDU786430:RDU786442 RNQ786430:RNQ786442 RXM786430:RXM786442 SHI786430:SHI786442 SRE786430:SRE786442 TBA786430:TBA786442 TKW786430:TKW786442 TUS786430:TUS786442 UEO786430:UEO786442 UOK786430:UOK786442 UYG786430:UYG786442 VIC786430:VIC786442 VRY786430:VRY786442 WBU786430:WBU786442 WLQ786430:WLQ786442 WVM786430:WVM786442 I851990:I852002 JA851966:JA851978 SW851966:SW851978 ACS851966:ACS851978 AMO851966:AMO851978 AWK851966:AWK851978 BGG851966:BGG851978 BQC851966:BQC851978 BZY851966:BZY851978 CJU851966:CJU851978 CTQ851966:CTQ851978 DDM851966:DDM851978 DNI851966:DNI851978 DXE851966:DXE851978 EHA851966:EHA851978 EQW851966:EQW851978 FAS851966:FAS851978 FKO851966:FKO851978 FUK851966:FUK851978 GEG851966:GEG851978 GOC851966:GOC851978 GXY851966:GXY851978 HHU851966:HHU851978 HRQ851966:HRQ851978 IBM851966:IBM851978 ILI851966:ILI851978 IVE851966:IVE851978 JFA851966:JFA851978 JOW851966:JOW851978 JYS851966:JYS851978 KIO851966:KIO851978 KSK851966:KSK851978 LCG851966:LCG851978 LMC851966:LMC851978 LVY851966:LVY851978 MFU851966:MFU851978 MPQ851966:MPQ851978 MZM851966:MZM851978 NJI851966:NJI851978 NTE851966:NTE851978 ODA851966:ODA851978 OMW851966:OMW851978 OWS851966:OWS851978 PGO851966:PGO851978 PQK851966:PQK851978 QAG851966:QAG851978 QKC851966:QKC851978 QTY851966:QTY851978 RDU851966:RDU851978 RNQ851966:RNQ851978 RXM851966:RXM851978 SHI851966:SHI851978 SRE851966:SRE851978 TBA851966:TBA851978 TKW851966:TKW851978 TUS851966:TUS851978 UEO851966:UEO851978 UOK851966:UOK851978 UYG851966:UYG851978 VIC851966:VIC851978 VRY851966:VRY851978 WBU851966:WBU851978 WLQ851966:WLQ851978 WVM851966:WVM851978 I917526:I917538 JA917502:JA917514 SW917502:SW917514 ACS917502:ACS917514 AMO917502:AMO917514 AWK917502:AWK917514 BGG917502:BGG917514 BQC917502:BQC917514 BZY917502:BZY917514 CJU917502:CJU917514 CTQ917502:CTQ917514 DDM917502:DDM917514 DNI917502:DNI917514 DXE917502:DXE917514 EHA917502:EHA917514 EQW917502:EQW917514 FAS917502:FAS917514 FKO917502:FKO917514 FUK917502:FUK917514 GEG917502:GEG917514 GOC917502:GOC917514 GXY917502:GXY917514 HHU917502:HHU917514 HRQ917502:HRQ917514 IBM917502:IBM917514 ILI917502:ILI917514 IVE917502:IVE917514 JFA917502:JFA917514 JOW917502:JOW917514 JYS917502:JYS917514 KIO917502:KIO917514 KSK917502:KSK917514 LCG917502:LCG917514 LMC917502:LMC917514 LVY917502:LVY917514 MFU917502:MFU917514 MPQ917502:MPQ917514 MZM917502:MZM917514 NJI917502:NJI917514 NTE917502:NTE917514 ODA917502:ODA917514 OMW917502:OMW917514 OWS917502:OWS917514 PGO917502:PGO917514 PQK917502:PQK917514 QAG917502:QAG917514 QKC917502:QKC917514 QTY917502:QTY917514 RDU917502:RDU917514 RNQ917502:RNQ917514 RXM917502:RXM917514 SHI917502:SHI917514 SRE917502:SRE917514 TBA917502:TBA917514 TKW917502:TKW917514 TUS917502:TUS917514 UEO917502:UEO917514 UOK917502:UOK917514 UYG917502:UYG917514 VIC917502:VIC917514 VRY917502:VRY917514 WBU917502:WBU917514 WLQ917502:WLQ917514 WVM917502:WVM917514 I983062:I983074 JA983038:JA983050 SW983038:SW983050 ACS983038:ACS983050 AMO983038:AMO983050 AWK983038:AWK983050 BGG983038:BGG983050 BQC983038:BQC983050 BZY983038:BZY983050 CJU983038:CJU983050 CTQ983038:CTQ983050 DDM983038:DDM983050 DNI983038:DNI983050 DXE983038:DXE983050 EHA983038:EHA983050 EQW983038:EQW983050 FAS983038:FAS983050 FKO983038:FKO983050 FUK983038:FUK983050 GEG983038:GEG983050 GOC983038:GOC983050 GXY983038:GXY983050 HHU983038:HHU983050 HRQ983038:HRQ983050 IBM983038:IBM983050 ILI983038:ILI983050 IVE983038:IVE983050 JFA983038:JFA983050 JOW983038:JOW983050 JYS983038:JYS983050 KIO983038:KIO983050 KSK983038:KSK983050 LCG983038:LCG983050 LMC983038:LMC983050 LVY983038:LVY983050 MFU983038:MFU983050 MPQ983038:MPQ983050 MZM983038:MZM983050 NJI983038:NJI983050 NTE983038:NTE983050 ODA983038:ODA983050 OMW983038:OMW983050 OWS983038:OWS983050 PGO983038:PGO983050 PQK983038:PQK983050 QAG983038:QAG983050 QKC983038:QKC983050 QTY983038:QTY983050 RDU983038:RDU983050 RNQ983038:RNQ983050 RXM983038:RXM983050 SHI983038:SHI983050 SRE983038:SRE983050 TBA983038:TBA983050 TKW983038:TKW983050 TUS983038:TUS983050 UEO983038:UEO983050 UOK983038:UOK983050 UYG983038:UYG983050 VIC983038:VIC983050 VRY983038:VRY983050 WBU983038:WBU983050 WLQ983038:WLQ983050 WVM983038:WVM983050 L65549:L65561 JD65534:JD65546 SZ65534:SZ65546 ACV65534:ACV65546 AMR65534:AMR65546 AWN65534:AWN65546 BGJ65534:BGJ65546 BQF65534:BQF65546 CAB65534:CAB65546 CJX65534:CJX65546 CTT65534:CTT65546 DDP65534:DDP65546 DNL65534:DNL65546 DXH65534:DXH65546 EHD65534:EHD65546 EQZ65534:EQZ65546 FAV65534:FAV65546 FKR65534:FKR65546 FUN65534:FUN65546 GEJ65534:GEJ65546 GOF65534:GOF65546 GYB65534:GYB65546 HHX65534:HHX65546 HRT65534:HRT65546 IBP65534:IBP65546 ILL65534:ILL65546 IVH65534:IVH65546 JFD65534:JFD65546 JOZ65534:JOZ65546 JYV65534:JYV65546 KIR65534:KIR65546 KSN65534:KSN65546 LCJ65534:LCJ65546 LMF65534:LMF65546 LWB65534:LWB65546 MFX65534:MFX65546 MPT65534:MPT65546 MZP65534:MZP65546 NJL65534:NJL65546 NTH65534:NTH65546 ODD65534:ODD65546 OMZ65534:OMZ65546 OWV65534:OWV65546 PGR65534:PGR65546 PQN65534:PQN65546 QAJ65534:QAJ65546 QKF65534:QKF65546 QUB65534:QUB65546 RDX65534:RDX65546 RNT65534:RNT65546 RXP65534:RXP65546 SHL65534:SHL65546 SRH65534:SRH65546 TBD65534:TBD65546 TKZ65534:TKZ65546 TUV65534:TUV65546 UER65534:UER65546 UON65534:UON65546 UYJ65534:UYJ65546 VIF65534:VIF65546 VSB65534:VSB65546 WBX65534:WBX65546 WLT65534:WLT65546 WVP65534:WVP65546 L131085:L131097 JD131070:JD131082 SZ131070:SZ131082 ACV131070:ACV131082 AMR131070:AMR131082 AWN131070:AWN131082 BGJ131070:BGJ131082 BQF131070:BQF131082 CAB131070:CAB131082 CJX131070:CJX131082 CTT131070:CTT131082 DDP131070:DDP131082 DNL131070:DNL131082 DXH131070:DXH131082 EHD131070:EHD131082 EQZ131070:EQZ131082 FAV131070:FAV131082 FKR131070:FKR131082 FUN131070:FUN131082 GEJ131070:GEJ131082 GOF131070:GOF131082 GYB131070:GYB131082 HHX131070:HHX131082 HRT131070:HRT131082 IBP131070:IBP131082 ILL131070:ILL131082 IVH131070:IVH131082 JFD131070:JFD131082 JOZ131070:JOZ131082 JYV131070:JYV131082 KIR131070:KIR131082 KSN131070:KSN131082 LCJ131070:LCJ131082 LMF131070:LMF131082 LWB131070:LWB131082 MFX131070:MFX131082 MPT131070:MPT131082 MZP131070:MZP131082 NJL131070:NJL131082 NTH131070:NTH131082 ODD131070:ODD131082 OMZ131070:OMZ131082 OWV131070:OWV131082 PGR131070:PGR131082 PQN131070:PQN131082 QAJ131070:QAJ131082 QKF131070:QKF131082 QUB131070:QUB131082 RDX131070:RDX131082 RNT131070:RNT131082 RXP131070:RXP131082 SHL131070:SHL131082 SRH131070:SRH131082 TBD131070:TBD131082 TKZ131070:TKZ131082 TUV131070:TUV131082 UER131070:UER131082 UON131070:UON131082 UYJ131070:UYJ131082 VIF131070:VIF131082 VSB131070:VSB131082 WBX131070:WBX131082 WLT131070:WLT131082 WVP131070:WVP131082 L196621:L196633 JD196606:JD196618 SZ196606:SZ196618 ACV196606:ACV196618 AMR196606:AMR196618 AWN196606:AWN196618 BGJ196606:BGJ196618 BQF196606:BQF196618 CAB196606:CAB196618 CJX196606:CJX196618 CTT196606:CTT196618 DDP196606:DDP196618 DNL196606:DNL196618 DXH196606:DXH196618 EHD196606:EHD196618 EQZ196606:EQZ196618 FAV196606:FAV196618 FKR196606:FKR196618 FUN196606:FUN196618 GEJ196606:GEJ196618 GOF196606:GOF196618 GYB196606:GYB196618 HHX196606:HHX196618 HRT196606:HRT196618 IBP196606:IBP196618 ILL196606:ILL196618 IVH196606:IVH196618 JFD196606:JFD196618 JOZ196606:JOZ196618 JYV196606:JYV196618 KIR196606:KIR196618 KSN196606:KSN196618 LCJ196606:LCJ196618 LMF196606:LMF196618 LWB196606:LWB196618 MFX196606:MFX196618 MPT196606:MPT196618 MZP196606:MZP196618 NJL196606:NJL196618 NTH196606:NTH196618 ODD196606:ODD196618 OMZ196606:OMZ196618 OWV196606:OWV196618 PGR196606:PGR196618 PQN196606:PQN196618 QAJ196606:QAJ196618 QKF196606:QKF196618 QUB196606:QUB196618 RDX196606:RDX196618 RNT196606:RNT196618 RXP196606:RXP196618 SHL196606:SHL196618 SRH196606:SRH196618 TBD196606:TBD196618 TKZ196606:TKZ196618 TUV196606:TUV196618 UER196606:UER196618 UON196606:UON196618 UYJ196606:UYJ196618 VIF196606:VIF196618 VSB196606:VSB196618 WBX196606:WBX196618 WLT196606:WLT196618 WVP196606:WVP196618 L262157:L262169 JD262142:JD262154 SZ262142:SZ262154 ACV262142:ACV262154 AMR262142:AMR262154 AWN262142:AWN262154 BGJ262142:BGJ262154 BQF262142:BQF262154 CAB262142:CAB262154 CJX262142:CJX262154 CTT262142:CTT262154 DDP262142:DDP262154 DNL262142:DNL262154 DXH262142:DXH262154 EHD262142:EHD262154 EQZ262142:EQZ262154 FAV262142:FAV262154 FKR262142:FKR262154 FUN262142:FUN262154 GEJ262142:GEJ262154 GOF262142:GOF262154 GYB262142:GYB262154 HHX262142:HHX262154 HRT262142:HRT262154 IBP262142:IBP262154 ILL262142:ILL262154 IVH262142:IVH262154 JFD262142:JFD262154 JOZ262142:JOZ262154 JYV262142:JYV262154 KIR262142:KIR262154 KSN262142:KSN262154 LCJ262142:LCJ262154 LMF262142:LMF262154 LWB262142:LWB262154 MFX262142:MFX262154 MPT262142:MPT262154 MZP262142:MZP262154 NJL262142:NJL262154 NTH262142:NTH262154 ODD262142:ODD262154 OMZ262142:OMZ262154 OWV262142:OWV262154 PGR262142:PGR262154 PQN262142:PQN262154 QAJ262142:QAJ262154 QKF262142:QKF262154 QUB262142:QUB262154 RDX262142:RDX262154 RNT262142:RNT262154 RXP262142:RXP262154 SHL262142:SHL262154 SRH262142:SRH262154 TBD262142:TBD262154 TKZ262142:TKZ262154 TUV262142:TUV262154 UER262142:UER262154 UON262142:UON262154 UYJ262142:UYJ262154 VIF262142:VIF262154 VSB262142:VSB262154 WBX262142:WBX262154 WLT262142:WLT262154 WVP262142:WVP262154 L327693:L327705 JD327678:JD327690 SZ327678:SZ327690 ACV327678:ACV327690 AMR327678:AMR327690 AWN327678:AWN327690 BGJ327678:BGJ327690 BQF327678:BQF327690 CAB327678:CAB327690 CJX327678:CJX327690 CTT327678:CTT327690 DDP327678:DDP327690 DNL327678:DNL327690 DXH327678:DXH327690 EHD327678:EHD327690 EQZ327678:EQZ327690 FAV327678:FAV327690 FKR327678:FKR327690 FUN327678:FUN327690 GEJ327678:GEJ327690 GOF327678:GOF327690 GYB327678:GYB327690 HHX327678:HHX327690 HRT327678:HRT327690 IBP327678:IBP327690 ILL327678:ILL327690 IVH327678:IVH327690 JFD327678:JFD327690 JOZ327678:JOZ327690 JYV327678:JYV327690 KIR327678:KIR327690 KSN327678:KSN327690 LCJ327678:LCJ327690 LMF327678:LMF327690 LWB327678:LWB327690 MFX327678:MFX327690 MPT327678:MPT327690 MZP327678:MZP327690 NJL327678:NJL327690 NTH327678:NTH327690 ODD327678:ODD327690 OMZ327678:OMZ327690 OWV327678:OWV327690 PGR327678:PGR327690 PQN327678:PQN327690 QAJ327678:QAJ327690 QKF327678:QKF327690 QUB327678:QUB327690 RDX327678:RDX327690 RNT327678:RNT327690 RXP327678:RXP327690 SHL327678:SHL327690 SRH327678:SRH327690 TBD327678:TBD327690 TKZ327678:TKZ327690 TUV327678:TUV327690 UER327678:UER327690 UON327678:UON327690 UYJ327678:UYJ327690 VIF327678:VIF327690 VSB327678:VSB327690 WBX327678:WBX327690 WLT327678:WLT327690 WVP327678:WVP327690 L393229:L393241 JD393214:JD393226 SZ393214:SZ393226 ACV393214:ACV393226 AMR393214:AMR393226 AWN393214:AWN393226 BGJ393214:BGJ393226 BQF393214:BQF393226 CAB393214:CAB393226 CJX393214:CJX393226 CTT393214:CTT393226 DDP393214:DDP393226 DNL393214:DNL393226 DXH393214:DXH393226 EHD393214:EHD393226 EQZ393214:EQZ393226 FAV393214:FAV393226 FKR393214:FKR393226 FUN393214:FUN393226 GEJ393214:GEJ393226 GOF393214:GOF393226 GYB393214:GYB393226 HHX393214:HHX393226 HRT393214:HRT393226 IBP393214:IBP393226 ILL393214:ILL393226 IVH393214:IVH393226 JFD393214:JFD393226 JOZ393214:JOZ393226 JYV393214:JYV393226 KIR393214:KIR393226 KSN393214:KSN393226 LCJ393214:LCJ393226 LMF393214:LMF393226 LWB393214:LWB393226 MFX393214:MFX393226 MPT393214:MPT393226 MZP393214:MZP393226 NJL393214:NJL393226 NTH393214:NTH393226 ODD393214:ODD393226 OMZ393214:OMZ393226 OWV393214:OWV393226 PGR393214:PGR393226 PQN393214:PQN393226 QAJ393214:QAJ393226 QKF393214:QKF393226 QUB393214:QUB393226 RDX393214:RDX393226 RNT393214:RNT393226 RXP393214:RXP393226 SHL393214:SHL393226 SRH393214:SRH393226 TBD393214:TBD393226 TKZ393214:TKZ393226 TUV393214:TUV393226 UER393214:UER393226 UON393214:UON393226 UYJ393214:UYJ393226 VIF393214:VIF393226 VSB393214:VSB393226 WBX393214:WBX393226 WLT393214:WLT393226 WVP393214:WVP393226 L458765:L458777 JD458750:JD458762 SZ458750:SZ458762 ACV458750:ACV458762 AMR458750:AMR458762 AWN458750:AWN458762 BGJ458750:BGJ458762 BQF458750:BQF458762 CAB458750:CAB458762 CJX458750:CJX458762 CTT458750:CTT458762 DDP458750:DDP458762 DNL458750:DNL458762 DXH458750:DXH458762 EHD458750:EHD458762 EQZ458750:EQZ458762 FAV458750:FAV458762 FKR458750:FKR458762 FUN458750:FUN458762 GEJ458750:GEJ458762 GOF458750:GOF458762 GYB458750:GYB458762 HHX458750:HHX458762 HRT458750:HRT458762 IBP458750:IBP458762 ILL458750:ILL458762 IVH458750:IVH458762 JFD458750:JFD458762 JOZ458750:JOZ458762 JYV458750:JYV458762 KIR458750:KIR458762 KSN458750:KSN458762 LCJ458750:LCJ458762 LMF458750:LMF458762 LWB458750:LWB458762 MFX458750:MFX458762 MPT458750:MPT458762 MZP458750:MZP458762 NJL458750:NJL458762 NTH458750:NTH458762 ODD458750:ODD458762 OMZ458750:OMZ458762 OWV458750:OWV458762 PGR458750:PGR458762 PQN458750:PQN458762 QAJ458750:QAJ458762 QKF458750:QKF458762 QUB458750:QUB458762 RDX458750:RDX458762 RNT458750:RNT458762 RXP458750:RXP458762 SHL458750:SHL458762 SRH458750:SRH458762 TBD458750:TBD458762 TKZ458750:TKZ458762 TUV458750:TUV458762 UER458750:UER458762 UON458750:UON458762 UYJ458750:UYJ458762 VIF458750:VIF458762 VSB458750:VSB458762 WBX458750:WBX458762 WLT458750:WLT458762 WVP458750:WVP458762 L524301:L524313 JD524286:JD524298 SZ524286:SZ524298 ACV524286:ACV524298 AMR524286:AMR524298 AWN524286:AWN524298 BGJ524286:BGJ524298 BQF524286:BQF524298 CAB524286:CAB524298 CJX524286:CJX524298 CTT524286:CTT524298 DDP524286:DDP524298 DNL524286:DNL524298 DXH524286:DXH524298 EHD524286:EHD524298 EQZ524286:EQZ524298 FAV524286:FAV524298 FKR524286:FKR524298 FUN524286:FUN524298 GEJ524286:GEJ524298 GOF524286:GOF524298 GYB524286:GYB524298 HHX524286:HHX524298 HRT524286:HRT524298 IBP524286:IBP524298 ILL524286:ILL524298 IVH524286:IVH524298 JFD524286:JFD524298 JOZ524286:JOZ524298 JYV524286:JYV524298 KIR524286:KIR524298 KSN524286:KSN524298 LCJ524286:LCJ524298 LMF524286:LMF524298 LWB524286:LWB524298 MFX524286:MFX524298 MPT524286:MPT524298 MZP524286:MZP524298 NJL524286:NJL524298 NTH524286:NTH524298 ODD524286:ODD524298 OMZ524286:OMZ524298 OWV524286:OWV524298 PGR524286:PGR524298 PQN524286:PQN524298 QAJ524286:QAJ524298 QKF524286:QKF524298 QUB524286:QUB524298 RDX524286:RDX524298 RNT524286:RNT524298 RXP524286:RXP524298 SHL524286:SHL524298 SRH524286:SRH524298 TBD524286:TBD524298 TKZ524286:TKZ524298 TUV524286:TUV524298 UER524286:UER524298 UON524286:UON524298 UYJ524286:UYJ524298 VIF524286:VIF524298 VSB524286:VSB524298 WBX524286:WBX524298 WLT524286:WLT524298 WVP524286:WVP524298 L589837:L589849 JD589822:JD589834 SZ589822:SZ589834 ACV589822:ACV589834 AMR589822:AMR589834 AWN589822:AWN589834 BGJ589822:BGJ589834 BQF589822:BQF589834 CAB589822:CAB589834 CJX589822:CJX589834 CTT589822:CTT589834 DDP589822:DDP589834 DNL589822:DNL589834 DXH589822:DXH589834 EHD589822:EHD589834 EQZ589822:EQZ589834 FAV589822:FAV589834 FKR589822:FKR589834 FUN589822:FUN589834 GEJ589822:GEJ589834 GOF589822:GOF589834 GYB589822:GYB589834 HHX589822:HHX589834 HRT589822:HRT589834 IBP589822:IBP589834 ILL589822:ILL589834 IVH589822:IVH589834 JFD589822:JFD589834 JOZ589822:JOZ589834 JYV589822:JYV589834 KIR589822:KIR589834 KSN589822:KSN589834 LCJ589822:LCJ589834 LMF589822:LMF589834 LWB589822:LWB589834 MFX589822:MFX589834 MPT589822:MPT589834 MZP589822:MZP589834 NJL589822:NJL589834 NTH589822:NTH589834 ODD589822:ODD589834 OMZ589822:OMZ589834 OWV589822:OWV589834 PGR589822:PGR589834 PQN589822:PQN589834 QAJ589822:QAJ589834 QKF589822:QKF589834 QUB589822:QUB589834 RDX589822:RDX589834 RNT589822:RNT589834 RXP589822:RXP589834 SHL589822:SHL589834 SRH589822:SRH589834 TBD589822:TBD589834 TKZ589822:TKZ589834 TUV589822:TUV589834 UER589822:UER589834 UON589822:UON589834 UYJ589822:UYJ589834 VIF589822:VIF589834 VSB589822:VSB589834 WBX589822:WBX589834 WLT589822:WLT589834 WVP589822:WVP589834 L655373:L655385 JD655358:JD655370 SZ655358:SZ655370 ACV655358:ACV655370 AMR655358:AMR655370 AWN655358:AWN655370 BGJ655358:BGJ655370 BQF655358:BQF655370 CAB655358:CAB655370 CJX655358:CJX655370 CTT655358:CTT655370 DDP655358:DDP655370 DNL655358:DNL655370 DXH655358:DXH655370 EHD655358:EHD655370 EQZ655358:EQZ655370 FAV655358:FAV655370 FKR655358:FKR655370 FUN655358:FUN655370 GEJ655358:GEJ655370 GOF655358:GOF655370 GYB655358:GYB655370 HHX655358:HHX655370 HRT655358:HRT655370 IBP655358:IBP655370 ILL655358:ILL655370 IVH655358:IVH655370 JFD655358:JFD655370 JOZ655358:JOZ655370 JYV655358:JYV655370 KIR655358:KIR655370 KSN655358:KSN655370 LCJ655358:LCJ655370 LMF655358:LMF655370 LWB655358:LWB655370 MFX655358:MFX655370 MPT655358:MPT655370 MZP655358:MZP655370 NJL655358:NJL655370 NTH655358:NTH655370 ODD655358:ODD655370 OMZ655358:OMZ655370 OWV655358:OWV655370 PGR655358:PGR655370 PQN655358:PQN655370 QAJ655358:QAJ655370 QKF655358:QKF655370 QUB655358:QUB655370 RDX655358:RDX655370 RNT655358:RNT655370 RXP655358:RXP655370 SHL655358:SHL655370 SRH655358:SRH655370 TBD655358:TBD655370 TKZ655358:TKZ655370 TUV655358:TUV655370 UER655358:UER655370 UON655358:UON655370 UYJ655358:UYJ655370 VIF655358:VIF655370 VSB655358:VSB655370 WBX655358:WBX655370 WLT655358:WLT655370 WVP655358:WVP655370 L720909:L720921 JD720894:JD720906 SZ720894:SZ720906 ACV720894:ACV720906 AMR720894:AMR720906 AWN720894:AWN720906 BGJ720894:BGJ720906 BQF720894:BQF720906 CAB720894:CAB720906 CJX720894:CJX720906 CTT720894:CTT720906 DDP720894:DDP720906 DNL720894:DNL720906 DXH720894:DXH720906 EHD720894:EHD720906 EQZ720894:EQZ720906 FAV720894:FAV720906 FKR720894:FKR720906 FUN720894:FUN720906 GEJ720894:GEJ720906 GOF720894:GOF720906 GYB720894:GYB720906 HHX720894:HHX720906 HRT720894:HRT720906 IBP720894:IBP720906 ILL720894:ILL720906 IVH720894:IVH720906 JFD720894:JFD720906 JOZ720894:JOZ720906 JYV720894:JYV720906 KIR720894:KIR720906 KSN720894:KSN720906 LCJ720894:LCJ720906 LMF720894:LMF720906 LWB720894:LWB720906 MFX720894:MFX720906 MPT720894:MPT720906 MZP720894:MZP720906 NJL720894:NJL720906 NTH720894:NTH720906 ODD720894:ODD720906 OMZ720894:OMZ720906 OWV720894:OWV720906 PGR720894:PGR720906 PQN720894:PQN720906 QAJ720894:QAJ720906 QKF720894:QKF720906 QUB720894:QUB720906 RDX720894:RDX720906 RNT720894:RNT720906 RXP720894:RXP720906 SHL720894:SHL720906 SRH720894:SRH720906 TBD720894:TBD720906 TKZ720894:TKZ720906 TUV720894:TUV720906 UER720894:UER720906 UON720894:UON720906 UYJ720894:UYJ720906 VIF720894:VIF720906 VSB720894:VSB720906 WBX720894:WBX720906 WLT720894:WLT720906 WVP720894:WVP720906 L786445:L786457 JD786430:JD786442 SZ786430:SZ786442 ACV786430:ACV786442 AMR786430:AMR786442 AWN786430:AWN786442 BGJ786430:BGJ786442 BQF786430:BQF786442 CAB786430:CAB786442 CJX786430:CJX786442 CTT786430:CTT786442 DDP786430:DDP786442 DNL786430:DNL786442 DXH786430:DXH786442 EHD786430:EHD786442 EQZ786430:EQZ786442 FAV786430:FAV786442 FKR786430:FKR786442 FUN786430:FUN786442 GEJ786430:GEJ786442 GOF786430:GOF786442 GYB786430:GYB786442 HHX786430:HHX786442 HRT786430:HRT786442 IBP786430:IBP786442 ILL786430:ILL786442 IVH786430:IVH786442 JFD786430:JFD786442 JOZ786430:JOZ786442 JYV786430:JYV786442 KIR786430:KIR786442 KSN786430:KSN786442 LCJ786430:LCJ786442 LMF786430:LMF786442 LWB786430:LWB786442 MFX786430:MFX786442 MPT786430:MPT786442 MZP786430:MZP786442 NJL786430:NJL786442 NTH786430:NTH786442 ODD786430:ODD786442 OMZ786430:OMZ786442 OWV786430:OWV786442 PGR786430:PGR786442 PQN786430:PQN786442 QAJ786430:QAJ786442 QKF786430:QKF786442 QUB786430:QUB786442 RDX786430:RDX786442 RNT786430:RNT786442 RXP786430:RXP786442 SHL786430:SHL786442 SRH786430:SRH786442 TBD786430:TBD786442 TKZ786430:TKZ786442 TUV786430:TUV786442 UER786430:UER786442 UON786430:UON786442 UYJ786430:UYJ786442 VIF786430:VIF786442 VSB786430:VSB786442 WBX786430:WBX786442 WLT786430:WLT786442 WVP786430:WVP786442 L851981:L851993 JD851966:JD851978 SZ851966:SZ851978 ACV851966:ACV851978 AMR851966:AMR851978 AWN851966:AWN851978 BGJ851966:BGJ851978 BQF851966:BQF851978 CAB851966:CAB851978 CJX851966:CJX851978 CTT851966:CTT851978 DDP851966:DDP851978 DNL851966:DNL851978 DXH851966:DXH851978 EHD851966:EHD851978 EQZ851966:EQZ851978 FAV851966:FAV851978 FKR851966:FKR851978 FUN851966:FUN851978 GEJ851966:GEJ851978 GOF851966:GOF851978 GYB851966:GYB851978 HHX851966:HHX851978 HRT851966:HRT851978 IBP851966:IBP851978 ILL851966:ILL851978 IVH851966:IVH851978 JFD851966:JFD851978 JOZ851966:JOZ851978 JYV851966:JYV851978 KIR851966:KIR851978 KSN851966:KSN851978 LCJ851966:LCJ851978 LMF851966:LMF851978 LWB851966:LWB851978 MFX851966:MFX851978 MPT851966:MPT851978 MZP851966:MZP851978 NJL851966:NJL851978 NTH851966:NTH851978 ODD851966:ODD851978 OMZ851966:OMZ851978 OWV851966:OWV851978 PGR851966:PGR851978 PQN851966:PQN851978 QAJ851966:QAJ851978 QKF851966:QKF851978 QUB851966:QUB851978 RDX851966:RDX851978 RNT851966:RNT851978 RXP851966:RXP851978 SHL851966:SHL851978 SRH851966:SRH851978 TBD851966:TBD851978 TKZ851966:TKZ851978 TUV851966:TUV851978 UER851966:UER851978 UON851966:UON851978 UYJ851966:UYJ851978 VIF851966:VIF851978 VSB851966:VSB851978 WBX851966:WBX851978 WLT851966:WLT851978 WVP851966:WVP851978 L917517:L917529 JD917502:JD917514 SZ917502:SZ917514 ACV917502:ACV917514 AMR917502:AMR917514 AWN917502:AWN917514 BGJ917502:BGJ917514 BQF917502:BQF917514 CAB917502:CAB917514 CJX917502:CJX917514 CTT917502:CTT917514 DDP917502:DDP917514 DNL917502:DNL917514 DXH917502:DXH917514 EHD917502:EHD917514 EQZ917502:EQZ917514 FAV917502:FAV917514 FKR917502:FKR917514 FUN917502:FUN917514 GEJ917502:GEJ917514 GOF917502:GOF917514 GYB917502:GYB917514 HHX917502:HHX917514 HRT917502:HRT917514 IBP917502:IBP917514 ILL917502:ILL917514 IVH917502:IVH917514 JFD917502:JFD917514 JOZ917502:JOZ917514 JYV917502:JYV917514 KIR917502:KIR917514 KSN917502:KSN917514 LCJ917502:LCJ917514 LMF917502:LMF917514 LWB917502:LWB917514 MFX917502:MFX917514 MPT917502:MPT917514 MZP917502:MZP917514 NJL917502:NJL917514 NTH917502:NTH917514 ODD917502:ODD917514 OMZ917502:OMZ917514 OWV917502:OWV917514 PGR917502:PGR917514 PQN917502:PQN917514 QAJ917502:QAJ917514 QKF917502:QKF917514 QUB917502:QUB917514 RDX917502:RDX917514 RNT917502:RNT917514 RXP917502:RXP917514 SHL917502:SHL917514 SRH917502:SRH917514 TBD917502:TBD917514 TKZ917502:TKZ917514 TUV917502:TUV917514 UER917502:UER917514 UON917502:UON917514 UYJ917502:UYJ917514 VIF917502:VIF917514 VSB917502:VSB917514 WBX917502:WBX917514 WLT917502:WLT917514 WVP917502:WVP917514 L983053:L983065 JD983038:JD983050 SZ983038:SZ983050 ACV983038:ACV983050 AMR983038:AMR983050 AWN983038:AWN983050 BGJ983038:BGJ983050 BQF983038:BQF983050 CAB983038:CAB983050 CJX983038:CJX983050 CTT983038:CTT983050 DDP983038:DDP983050 DNL983038:DNL983050 DXH983038:DXH983050 EHD983038:EHD983050 EQZ983038:EQZ983050 FAV983038:FAV983050 FKR983038:FKR983050 FUN983038:FUN983050 GEJ983038:GEJ983050 GOF983038:GOF983050 GYB983038:GYB983050 HHX983038:HHX983050 HRT983038:HRT983050 IBP983038:IBP983050 ILL983038:ILL983050 IVH983038:IVH983050 JFD983038:JFD983050 JOZ983038:JOZ983050 JYV983038:JYV983050 KIR983038:KIR983050 KSN983038:KSN983050 LCJ983038:LCJ983050 LMF983038:LMF983050 LWB983038:LWB983050 MFX983038:MFX983050 MPT983038:MPT983050 MZP983038:MZP983050 NJL983038:NJL983050 NTH983038:NTH983050 ODD983038:ODD983050 OMZ983038:OMZ983050 OWV983038:OWV983050 PGR983038:PGR983050 PQN983038:PQN983050 QAJ983038:QAJ983050 QKF983038:QKF983050 QUB983038:QUB983050 RDX983038:RDX983050 RNT983038:RNT983050 RXP983038:RXP983050 SHL983038:SHL983050 SRH983038:SRH983050 TBD983038:TBD983050 TKZ983038:TKZ983050 TUV983038:TUV983050 UER983038:UER983050 UON983038:UON983050 UYJ983038:UYJ983050 VIF983038:VIF983050 VSB983038:VSB983050 WBX983038:WBX983050 WLT983038:WLT983050 WVP983038:WVP983050" xr:uid="{00000000-0002-0000-0000-000000000000}">
      <formula1>IF(COUNTIF(GamP,I3)&gt;0,OFFSET(ColP,0,MATCH(I3,GamP,0)-1,COUNTA(OFFSET(ColP,0,MATCH(I3,GamP,0)-1))+1,1),OFFSET(GamPBis,0,0,COUNTIF(GamPBis,"&gt;&lt;")))</formula1>
    </dataValidation>
    <dataValidation type="list" allowBlank="1" showInputMessage="1" showErrorMessage="1" sqref="R65548 WVX2 WMB2 WCF2 VSJ2 VIN2 UYR2 UOV2 UEZ2 TVD2 TLH2 TBL2 SRP2 SHT2 RXX2 ROB2 REF2 QUJ2 QKN2 QAR2 PQV2 PGZ2 OXD2 ONH2 ODL2 NTP2 NJT2 MZX2 MQB2 MGF2 LWJ2 LMN2 LCR2 KSV2 KIZ2 JZD2 JPH2 JFL2 IVP2 ILT2 IBX2 HSB2 HIF2 GYJ2 GON2 GER2 FUV2 FKZ2 FBD2 ERH2 EHL2 DXP2 DNT2 DDX2 CUB2 CKF2 CAJ2 BQN2 BGR2 AWV2 AMZ2 ADD2 TH2 JL2 V2 JL65533 TH65533 ADD65533 AMZ65533 AWV65533 BGR65533 BQN65533 CAJ65533 CKF65533 CUB65533 DDX65533 DNT65533 DXP65533 EHL65533 ERH65533 FBD65533 FKZ65533 FUV65533 GER65533 GON65533 GYJ65533 HIF65533 HSB65533 IBX65533 ILT65533 IVP65533 JFL65533 JPH65533 JZD65533 KIZ65533 KSV65533 LCR65533 LMN65533 LWJ65533 MGF65533 MQB65533 MZX65533 NJT65533 NTP65533 ODL65533 ONH65533 OXD65533 PGZ65533 PQV65533 QAR65533 QKN65533 QUJ65533 REF65533 ROB65533 RXX65533 SHT65533 SRP65533 TBL65533 TLH65533 TVD65533 UEZ65533 UOV65533 UYR65533 VIN65533 VSJ65533 WCF65533 WMB65533 WVX65533 R131084 JL131069 TH131069 ADD131069 AMZ131069 AWV131069 BGR131069 BQN131069 CAJ131069 CKF131069 CUB131069 DDX131069 DNT131069 DXP131069 EHL131069 ERH131069 FBD131069 FKZ131069 FUV131069 GER131069 GON131069 GYJ131069 HIF131069 HSB131069 IBX131069 ILT131069 IVP131069 JFL131069 JPH131069 JZD131069 KIZ131069 KSV131069 LCR131069 LMN131069 LWJ131069 MGF131069 MQB131069 MZX131069 NJT131069 NTP131069 ODL131069 ONH131069 OXD131069 PGZ131069 PQV131069 QAR131069 QKN131069 QUJ131069 REF131069 ROB131069 RXX131069 SHT131069 SRP131069 TBL131069 TLH131069 TVD131069 UEZ131069 UOV131069 UYR131069 VIN131069 VSJ131069 WCF131069 WMB131069 WVX131069 R196620 JL196605 TH196605 ADD196605 AMZ196605 AWV196605 BGR196605 BQN196605 CAJ196605 CKF196605 CUB196605 DDX196605 DNT196605 DXP196605 EHL196605 ERH196605 FBD196605 FKZ196605 FUV196605 GER196605 GON196605 GYJ196605 HIF196605 HSB196605 IBX196605 ILT196605 IVP196605 JFL196605 JPH196605 JZD196605 KIZ196605 KSV196605 LCR196605 LMN196605 LWJ196605 MGF196605 MQB196605 MZX196605 NJT196605 NTP196605 ODL196605 ONH196605 OXD196605 PGZ196605 PQV196605 QAR196605 QKN196605 QUJ196605 REF196605 ROB196605 RXX196605 SHT196605 SRP196605 TBL196605 TLH196605 TVD196605 UEZ196605 UOV196605 UYR196605 VIN196605 VSJ196605 WCF196605 WMB196605 WVX196605 R262156 JL262141 TH262141 ADD262141 AMZ262141 AWV262141 BGR262141 BQN262141 CAJ262141 CKF262141 CUB262141 DDX262141 DNT262141 DXP262141 EHL262141 ERH262141 FBD262141 FKZ262141 FUV262141 GER262141 GON262141 GYJ262141 HIF262141 HSB262141 IBX262141 ILT262141 IVP262141 JFL262141 JPH262141 JZD262141 KIZ262141 KSV262141 LCR262141 LMN262141 LWJ262141 MGF262141 MQB262141 MZX262141 NJT262141 NTP262141 ODL262141 ONH262141 OXD262141 PGZ262141 PQV262141 QAR262141 QKN262141 QUJ262141 REF262141 ROB262141 RXX262141 SHT262141 SRP262141 TBL262141 TLH262141 TVD262141 UEZ262141 UOV262141 UYR262141 VIN262141 VSJ262141 WCF262141 WMB262141 WVX262141 R327692 JL327677 TH327677 ADD327677 AMZ327677 AWV327677 BGR327677 BQN327677 CAJ327677 CKF327677 CUB327677 DDX327677 DNT327677 DXP327677 EHL327677 ERH327677 FBD327677 FKZ327677 FUV327677 GER327677 GON327677 GYJ327677 HIF327677 HSB327677 IBX327677 ILT327677 IVP327677 JFL327677 JPH327677 JZD327677 KIZ327677 KSV327677 LCR327677 LMN327677 LWJ327677 MGF327677 MQB327677 MZX327677 NJT327677 NTP327677 ODL327677 ONH327677 OXD327677 PGZ327677 PQV327677 QAR327677 QKN327677 QUJ327677 REF327677 ROB327677 RXX327677 SHT327677 SRP327677 TBL327677 TLH327677 TVD327677 UEZ327677 UOV327677 UYR327677 VIN327677 VSJ327677 WCF327677 WMB327677 WVX327677 R393228 JL393213 TH393213 ADD393213 AMZ393213 AWV393213 BGR393213 BQN393213 CAJ393213 CKF393213 CUB393213 DDX393213 DNT393213 DXP393213 EHL393213 ERH393213 FBD393213 FKZ393213 FUV393213 GER393213 GON393213 GYJ393213 HIF393213 HSB393213 IBX393213 ILT393213 IVP393213 JFL393213 JPH393213 JZD393213 KIZ393213 KSV393213 LCR393213 LMN393213 LWJ393213 MGF393213 MQB393213 MZX393213 NJT393213 NTP393213 ODL393213 ONH393213 OXD393213 PGZ393213 PQV393213 QAR393213 QKN393213 QUJ393213 REF393213 ROB393213 RXX393213 SHT393213 SRP393213 TBL393213 TLH393213 TVD393213 UEZ393213 UOV393213 UYR393213 VIN393213 VSJ393213 WCF393213 WMB393213 WVX393213 R458764 JL458749 TH458749 ADD458749 AMZ458749 AWV458749 BGR458749 BQN458749 CAJ458749 CKF458749 CUB458749 DDX458749 DNT458749 DXP458749 EHL458749 ERH458749 FBD458749 FKZ458749 FUV458749 GER458749 GON458749 GYJ458749 HIF458749 HSB458749 IBX458749 ILT458749 IVP458749 JFL458749 JPH458749 JZD458749 KIZ458749 KSV458749 LCR458749 LMN458749 LWJ458749 MGF458749 MQB458749 MZX458749 NJT458749 NTP458749 ODL458749 ONH458749 OXD458749 PGZ458749 PQV458749 QAR458749 QKN458749 QUJ458749 REF458749 ROB458749 RXX458749 SHT458749 SRP458749 TBL458749 TLH458749 TVD458749 UEZ458749 UOV458749 UYR458749 VIN458749 VSJ458749 WCF458749 WMB458749 WVX458749 R524300 JL524285 TH524285 ADD524285 AMZ524285 AWV524285 BGR524285 BQN524285 CAJ524285 CKF524285 CUB524285 DDX524285 DNT524285 DXP524285 EHL524285 ERH524285 FBD524285 FKZ524285 FUV524285 GER524285 GON524285 GYJ524285 HIF524285 HSB524285 IBX524285 ILT524285 IVP524285 JFL524285 JPH524285 JZD524285 KIZ524285 KSV524285 LCR524285 LMN524285 LWJ524285 MGF524285 MQB524285 MZX524285 NJT524285 NTP524285 ODL524285 ONH524285 OXD524285 PGZ524285 PQV524285 QAR524285 QKN524285 QUJ524285 REF524285 ROB524285 RXX524285 SHT524285 SRP524285 TBL524285 TLH524285 TVD524285 UEZ524285 UOV524285 UYR524285 VIN524285 VSJ524285 WCF524285 WMB524285 WVX524285 R589836 JL589821 TH589821 ADD589821 AMZ589821 AWV589821 BGR589821 BQN589821 CAJ589821 CKF589821 CUB589821 DDX589821 DNT589821 DXP589821 EHL589821 ERH589821 FBD589821 FKZ589821 FUV589821 GER589821 GON589821 GYJ589821 HIF589821 HSB589821 IBX589821 ILT589821 IVP589821 JFL589821 JPH589821 JZD589821 KIZ589821 KSV589821 LCR589821 LMN589821 LWJ589821 MGF589821 MQB589821 MZX589821 NJT589821 NTP589821 ODL589821 ONH589821 OXD589821 PGZ589821 PQV589821 QAR589821 QKN589821 QUJ589821 REF589821 ROB589821 RXX589821 SHT589821 SRP589821 TBL589821 TLH589821 TVD589821 UEZ589821 UOV589821 UYR589821 VIN589821 VSJ589821 WCF589821 WMB589821 WVX589821 R655372 JL655357 TH655357 ADD655357 AMZ655357 AWV655357 BGR655357 BQN655357 CAJ655357 CKF655357 CUB655357 DDX655357 DNT655357 DXP655357 EHL655357 ERH655357 FBD655357 FKZ655357 FUV655357 GER655357 GON655357 GYJ655357 HIF655357 HSB655357 IBX655357 ILT655357 IVP655357 JFL655357 JPH655357 JZD655357 KIZ655357 KSV655357 LCR655357 LMN655357 LWJ655357 MGF655357 MQB655357 MZX655357 NJT655357 NTP655357 ODL655357 ONH655357 OXD655357 PGZ655357 PQV655357 QAR655357 QKN655357 QUJ655357 REF655357 ROB655357 RXX655357 SHT655357 SRP655357 TBL655357 TLH655357 TVD655357 UEZ655357 UOV655357 UYR655357 VIN655357 VSJ655357 WCF655357 WMB655357 WVX655357 R720908 JL720893 TH720893 ADD720893 AMZ720893 AWV720893 BGR720893 BQN720893 CAJ720893 CKF720893 CUB720893 DDX720893 DNT720893 DXP720893 EHL720893 ERH720893 FBD720893 FKZ720893 FUV720893 GER720893 GON720893 GYJ720893 HIF720893 HSB720893 IBX720893 ILT720893 IVP720893 JFL720893 JPH720893 JZD720893 KIZ720893 KSV720893 LCR720893 LMN720893 LWJ720893 MGF720893 MQB720893 MZX720893 NJT720893 NTP720893 ODL720893 ONH720893 OXD720893 PGZ720893 PQV720893 QAR720893 QKN720893 QUJ720893 REF720893 ROB720893 RXX720893 SHT720893 SRP720893 TBL720893 TLH720893 TVD720893 UEZ720893 UOV720893 UYR720893 VIN720893 VSJ720893 WCF720893 WMB720893 WVX720893 R786444 JL786429 TH786429 ADD786429 AMZ786429 AWV786429 BGR786429 BQN786429 CAJ786429 CKF786429 CUB786429 DDX786429 DNT786429 DXP786429 EHL786429 ERH786429 FBD786429 FKZ786429 FUV786429 GER786429 GON786429 GYJ786429 HIF786429 HSB786429 IBX786429 ILT786429 IVP786429 JFL786429 JPH786429 JZD786429 KIZ786429 KSV786429 LCR786429 LMN786429 LWJ786429 MGF786429 MQB786429 MZX786429 NJT786429 NTP786429 ODL786429 ONH786429 OXD786429 PGZ786429 PQV786429 QAR786429 QKN786429 QUJ786429 REF786429 ROB786429 RXX786429 SHT786429 SRP786429 TBL786429 TLH786429 TVD786429 UEZ786429 UOV786429 UYR786429 VIN786429 VSJ786429 WCF786429 WMB786429 WVX786429 R851980 JL851965 TH851965 ADD851965 AMZ851965 AWV851965 BGR851965 BQN851965 CAJ851965 CKF851965 CUB851965 DDX851965 DNT851965 DXP851965 EHL851965 ERH851965 FBD851965 FKZ851965 FUV851965 GER851965 GON851965 GYJ851965 HIF851965 HSB851965 IBX851965 ILT851965 IVP851965 JFL851965 JPH851965 JZD851965 KIZ851965 KSV851965 LCR851965 LMN851965 LWJ851965 MGF851965 MQB851965 MZX851965 NJT851965 NTP851965 ODL851965 ONH851965 OXD851965 PGZ851965 PQV851965 QAR851965 QKN851965 QUJ851965 REF851965 ROB851965 RXX851965 SHT851965 SRP851965 TBL851965 TLH851965 TVD851965 UEZ851965 UOV851965 UYR851965 VIN851965 VSJ851965 WCF851965 WMB851965 WVX851965 R917516 JL917501 TH917501 ADD917501 AMZ917501 AWV917501 BGR917501 BQN917501 CAJ917501 CKF917501 CUB917501 DDX917501 DNT917501 DXP917501 EHL917501 ERH917501 FBD917501 FKZ917501 FUV917501 GER917501 GON917501 GYJ917501 HIF917501 HSB917501 IBX917501 ILT917501 IVP917501 JFL917501 JPH917501 JZD917501 KIZ917501 KSV917501 LCR917501 LMN917501 LWJ917501 MGF917501 MQB917501 MZX917501 NJT917501 NTP917501 ODL917501 ONH917501 OXD917501 PGZ917501 PQV917501 QAR917501 QKN917501 QUJ917501 REF917501 ROB917501 RXX917501 SHT917501 SRP917501 TBL917501 TLH917501 TVD917501 UEZ917501 UOV917501 UYR917501 VIN917501 VSJ917501 WCF917501 WMB917501 WVX917501 R983052 JL983037 TH983037 ADD983037 AMZ983037 AWV983037 BGR983037 BQN983037 CAJ983037 CKF983037 CUB983037 DDX983037 DNT983037 DXP983037 EHL983037 ERH983037 FBD983037 FKZ983037 FUV983037 GER983037 GON983037 GYJ983037 HIF983037 HSB983037 IBX983037 ILT983037 IVP983037 JFL983037 JPH983037 JZD983037 KIZ983037 KSV983037 LCR983037 LMN983037 LWJ983037 MGF983037 MQB983037 MZX983037 NJT983037 NTP983037 ODL983037 ONH983037 OXD983037 PGZ983037 PQV983037 QAR983037 QKN983037 QUJ983037 REF983037 ROB983037 RXX983037 SHT983037 SRP983037 TBL983037 TLH983037 TVD983037 UEZ983037 UOV983037 UYR983037 VIN983037 VSJ983037 WCF983037 WMB983037 WVX983037" xr:uid="{00000000-0002-0000-0000-000001000000}">
      <formula1>$M$18:$M$22</formula1>
    </dataValidation>
  </dataValidations>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111"/>
  <sheetViews>
    <sheetView showGridLines="0" showRowColHeaders="0" tabSelected="1" workbookViewId="0">
      <selection activeCell="P9" sqref="P9"/>
    </sheetView>
  </sheetViews>
  <sheetFormatPr baseColWidth="10" defaultRowHeight="12.75" x14ac:dyDescent="0.2"/>
  <cols>
    <col min="1" max="1" width="3.5703125" style="6" customWidth="1"/>
    <col min="2" max="2" width="17" style="1" customWidth="1"/>
    <col min="3" max="3" width="5.85546875" style="1" customWidth="1"/>
    <col min="4" max="4" width="29.140625" style="1" customWidth="1"/>
    <col min="5" max="5" width="12.140625" style="1" customWidth="1"/>
    <col min="6" max="6" width="6.42578125" style="1" customWidth="1"/>
    <col min="7" max="7" width="9.28515625" style="1" customWidth="1"/>
    <col min="8" max="8" width="8.42578125" style="1" customWidth="1"/>
    <col min="9" max="9" width="9.28515625" style="1" customWidth="1"/>
    <col min="10" max="10" width="11.140625" style="1" customWidth="1"/>
    <col min="11" max="13" width="11" style="171" hidden="1" customWidth="1"/>
    <col min="14" max="14" width="10" style="1" customWidth="1"/>
    <col min="15" max="15" width="11.42578125" style="41"/>
    <col min="16" max="256" width="11.42578125" style="1"/>
    <col min="257" max="257" width="3.5703125" style="1" customWidth="1"/>
    <col min="258" max="258" width="12.140625" style="1" customWidth="1"/>
    <col min="259" max="259" width="7.7109375" style="1" customWidth="1"/>
    <col min="260" max="260" width="14.140625" style="1" customWidth="1"/>
    <col min="261" max="261" width="10.140625" style="1" customWidth="1"/>
    <col min="262" max="262" width="6.42578125" style="1" customWidth="1"/>
    <col min="263" max="263" width="9.28515625" style="1" customWidth="1"/>
    <col min="264" max="264" width="8.42578125" style="1" customWidth="1"/>
    <col min="265" max="265" width="9.28515625" style="1" customWidth="1"/>
    <col min="266" max="266" width="11.140625" style="1" customWidth="1"/>
    <col min="267" max="269" width="11" style="1" customWidth="1"/>
    <col min="270" max="270" width="10" style="1" customWidth="1"/>
    <col min="271" max="512" width="11.42578125" style="1"/>
    <col min="513" max="513" width="3.5703125" style="1" customWidth="1"/>
    <col min="514" max="514" width="12.140625" style="1" customWidth="1"/>
    <col min="515" max="515" width="7.7109375" style="1" customWidth="1"/>
    <col min="516" max="516" width="14.140625" style="1" customWidth="1"/>
    <col min="517" max="517" width="10.140625" style="1" customWidth="1"/>
    <col min="518" max="518" width="6.42578125" style="1" customWidth="1"/>
    <col min="519" max="519" width="9.28515625" style="1" customWidth="1"/>
    <col min="520" max="520" width="8.42578125" style="1" customWidth="1"/>
    <col min="521" max="521" width="9.28515625" style="1" customWidth="1"/>
    <col min="522" max="522" width="11.140625" style="1" customWidth="1"/>
    <col min="523" max="525" width="11" style="1" customWidth="1"/>
    <col min="526" max="526" width="10" style="1" customWidth="1"/>
    <col min="527" max="768" width="11.42578125" style="1"/>
    <col min="769" max="769" width="3.5703125" style="1" customWidth="1"/>
    <col min="770" max="770" width="12.140625" style="1" customWidth="1"/>
    <col min="771" max="771" width="7.7109375" style="1" customWidth="1"/>
    <col min="772" max="772" width="14.140625" style="1" customWidth="1"/>
    <col min="773" max="773" width="10.140625" style="1" customWidth="1"/>
    <col min="774" max="774" width="6.42578125" style="1" customWidth="1"/>
    <col min="775" max="775" width="9.28515625" style="1" customWidth="1"/>
    <col min="776" max="776" width="8.42578125" style="1" customWidth="1"/>
    <col min="777" max="777" width="9.28515625" style="1" customWidth="1"/>
    <col min="778" max="778" width="11.140625" style="1" customWidth="1"/>
    <col min="779" max="781" width="11" style="1" customWidth="1"/>
    <col min="782" max="782" width="10" style="1" customWidth="1"/>
    <col min="783" max="1024" width="11.42578125" style="1"/>
    <col min="1025" max="1025" width="3.5703125" style="1" customWidth="1"/>
    <col min="1026" max="1026" width="12.140625" style="1" customWidth="1"/>
    <col min="1027" max="1027" width="7.7109375" style="1" customWidth="1"/>
    <col min="1028" max="1028" width="14.140625" style="1" customWidth="1"/>
    <col min="1029" max="1029" width="10.140625" style="1" customWidth="1"/>
    <col min="1030" max="1030" width="6.42578125" style="1" customWidth="1"/>
    <col min="1031" max="1031" width="9.28515625" style="1" customWidth="1"/>
    <col min="1032" max="1032" width="8.42578125" style="1" customWidth="1"/>
    <col min="1033" max="1033" width="9.28515625" style="1" customWidth="1"/>
    <col min="1034" max="1034" width="11.140625" style="1" customWidth="1"/>
    <col min="1035" max="1037" width="11" style="1" customWidth="1"/>
    <col min="1038" max="1038" width="10" style="1" customWidth="1"/>
    <col min="1039" max="1280" width="11.42578125" style="1"/>
    <col min="1281" max="1281" width="3.5703125" style="1" customWidth="1"/>
    <col min="1282" max="1282" width="12.140625" style="1" customWidth="1"/>
    <col min="1283" max="1283" width="7.7109375" style="1" customWidth="1"/>
    <col min="1284" max="1284" width="14.140625" style="1" customWidth="1"/>
    <col min="1285" max="1285" width="10.140625" style="1" customWidth="1"/>
    <col min="1286" max="1286" width="6.42578125" style="1" customWidth="1"/>
    <col min="1287" max="1287" width="9.28515625" style="1" customWidth="1"/>
    <col min="1288" max="1288" width="8.42578125" style="1" customWidth="1"/>
    <col min="1289" max="1289" width="9.28515625" style="1" customWidth="1"/>
    <col min="1290" max="1290" width="11.140625" style="1" customWidth="1"/>
    <col min="1291" max="1293" width="11" style="1" customWidth="1"/>
    <col min="1294" max="1294" width="10" style="1" customWidth="1"/>
    <col min="1295" max="1536" width="11.42578125" style="1"/>
    <col min="1537" max="1537" width="3.5703125" style="1" customWidth="1"/>
    <col min="1538" max="1538" width="12.140625" style="1" customWidth="1"/>
    <col min="1539" max="1539" width="7.7109375" style="1" customWidth="1"/>
    <col min="1540" max="1540" width="14.140625" style="1" customWidth="1"/>
    <col min="1541" max="1541" width="10.140625" style="1" customWidth="1"/>
    <col min="1542" max="1542" width="6.42578125" style="1" customWidth="1"/>
    <col min="1543" max="1543" width="9.28515625" style="1" customWidth="1"/>
    <col min="1544" max="1544" width="8.42578125" style="1" customWidth="1"/>
    <col min="1545" max="1545" width="9.28515625" style="1" customWidth="1"/>
    <col min="1546" max="1546" width="11.140625" style="1" customWidth="1"/>
    <col min="1547" max="1549" width="11" style="1" customWidth="1"/>
    <col min="1550" max="1550" width="10" style="1" customWidth="1"/>
    <col min="1551" max="1792" width="11.42578125" style="1"/>
    <col min="1793" max="1793" width="3.5703125" style="1" customWidth="1"/>
    <col min="1794" max="1794" width="12.140625" style="1" customWidth="1"/>
    <col min="1795" max="1795" width="7.7109375" style="1" customWidth="1"/>
    <col min="1796" max="1796" width="14.140625" style="1" customWidth="1"/>
    <col min="1797" max="1797" width="10.140625" style="1" customWidth="1"/>
    <col min="1798" max="1798" width="6.42578125" style="1" customWidth="1"/>
    <col min="1799" max="1799" width="9.28515625" style="1" customWidth="1"/>
    <col min="1800" max="1800" width="8.42578125" style="1" customWidth="1"/>
    <col min="1801" max="1801" width="9.28515625" style="1" customWidth="1"/>
    <col min="1802" max="1802" width="11.140625" style="1" customWidth="1"/>
    <col min="1803" max="1805" width="11" style="1" customWidth="1"/>
    <col min="1806" max="1806" width="10" style="1" customWidth="1"/>
    <col min="1807" max="2048" width="11.42578125" style="1"/>
    <col min="2049" max="2049" width="3.5703125" style="1" customWidth="1"/>
    <col min="2050" max="2050" width="12.140625" style="1" customWidth="1"/>
    <col min="2051" max="2051" width="7.7109375" style="1" customWidth="1"/>
    <col min="2052" max="2052" width="14.140625" style="1" customWidth="1"/>
    <col min="2053" max="2053" width="10.140625" style="1" customWidth="1"/>
    <col min="2054" max="2054" width="6.42578125" style="1" customWidth="1"/>
    <col min="2055" max="2055" width="9.28515625" style="1" customWidth="1"/>
    <col min="2056" max="2056" width="8.42578125" style="1" customWidth="1"/>
    <col min="2057" max="2057" width="9.28515625" style="1" customWidth="1"/>
    <col min="2058" max="2058" width="11.140625" style="1" customWidth="1"/>
    <col min="2059" max="2061" width="11" style="1" customWidth="1"/>
    <col min="2062" max="2062" width="10" style="1" customWidth="1"/>
    <col min="2063" max="2304" width="11.42578125" style="1"/>
    <col min="2305" max="2305" width="3.5703125" style="1" customWidth="1"/>
    <col min="2306" max="2306" width="12.140625" style="1" customWidth="1"/>
    <col min="2307" max="2307" width="7.7109375" style="1" customWidth="1"/>
    <col min="2308" max="2308" width="14.140625" style="1" customWidth="1"/>
    <col min="2309" max="2309" width="10.140625" style="1" customWidth="1"/>
    <col min="2310" max="2310" width="6.42578125" style="1" customWidth="1"/>
    <col min="2311" max="2311" width="9.28515625" style="1" customWidth="1"/>
    <col min="2312" max="2312" width="8.42578125" style="1" customWidth="1"/>
    <col min="2313" max="2313" width="9.28515625" style="1" customWidth="1"/>
    <col min="2314" max="2314" width="11.140625" style="1" customWidth="1"/>
    <col min="2315" max="2317" width="11" style="1" customWidth="1"/>
    <col min="2318" max="2318" width="10" style="1" customWidth="1"/>
    <col min="2319" max="2560" width="11.42578125" style="1"/>
    <col min="2561" max="2561" width="3.5703125" style="1" customWidth="1"/>
    <col min="2562" max="2562" width="12.140625" style="1" customWidth="1"/>
    <col min="2563" max="2563" width="7.7109375" style="1" customWidth="1"/>
    <col min="2564" max="2564" width="14.140625" style="1" customWidth="1"/>
    <col min="2565" max="2565" width="10.140625" style="1" customWidth="1"/>
    <col min="2566" max="2566" width="6.42578125" style="1" customWidth="1"/>
    <col min="2567" max="2567" width="9.28515625" style="1" customWidth="1"/>
    <col min="2568" max="2568" width="8.42578125" style="1" customWidth="1"/>
    <col min="2569" max="2569" width="9.28515625" style="1" customWidth="1"/>
    <col min="2570" max="2570" width="11.140625" style="1" customWidth="1"/>
    <col min="2571" max="2573" width="11" style="1" customWidth="1"/>
    <col min="2574" max="2574" width="10" style="1" customWidth="1"/>
    <col min="2575" max="2816" width="11.42578125" style="1"/>
    <col min="2817" max="2817" width="3.5703125" style="1" customWidth="1"/>
    <col min="2818" max="2818" width="12.140625" style="1" customWidth="1"/>
    <col min="2819" max="2819" width="7.7109375" style="1" customWidth="1"/>
    <col min="2820" max="2820" width="14.140625" style="1" customWidth="1"/>
    <col min="2821" max="2821" width="10.140625" style="1" customWidth="1"/>
    <col min="2822" max="2822" width="6.42578125" style="1" customWidth="1"/>
    <col min="2823" max="2823" width="9.28515625" style="1" customWidth="1"/>
    <col min="2824" max="2824" width="8.42578125" style="1" customWidth="1"/>
    <col min="2825" max="2825" width="9.28515625" style="1" customWidth="1"/>
    <col min="2826" max="2826" width="11.140625" style="1" customWidth="1"/>
    <col min="2827" max="2829" width="11" style="1" customWidth="1"/>
    <col min="2830" max="2830" width="10" style="1" customWidth="1"/>
    <col min="2831" max="3072" width="11.42578125" style="1"/>
    <col min="3073" max="3073" width="3.5703125" style="1" customWidth="1"/>
    <col min="3074" max="3074" width="12.140625" style="1" customWidth="1"/>
    <col min="3075" max="3075" width="7.7109375" style="1" customWidth="1"/>
    <col min="3076" max="3076" width="14.140625" style="1" customWidth="1"/>
    <col min="3077" max="3077" width="10.140625" style="1" customWidth="1"/>
    <col min="3078" max="3078" width="6.42578125" style="1" customWidth="1"/>
    <col min="3079" max="3079" width="9.28515625" style="1" customWidth="1"/>
    <col min="3080" max="3080" width="8.42578125" style="1" customWidth="1"/>
    <col min="3081" max="3081" width="9.28515625" style="1" customWidth="1"/>
    <col min="3082" max="3082" width="11.140625" style="1" customWidth="1"/>
    <col min="3083" max="3085" width="11" style="1" customWidth="1"/>
    <col min="3086" max="3086" width="10" style="1" customWidth="1"/>
    <col min="3087" max="3328" width="11.42578125" style="1"/>
    <col min="3329" max="3329" width="3.5703125" style="1" customWidth="1"/>
    <col min="3330" max="3330" width="12.140625" style="1" customWidth="1"/>
    <col min="3331" max="3331" width="7.7109375" style="1" customWidth="1"/>
    <col min="3332" max="3332" width="14.140625" style="1" customWidth="1"/>
    <col min="3333" max="3333" width="10.140625" style="1" customWidth="1"/>
    <col min="3334" max="3334" width="6.42578125" style="1" customWidth="1"/>
    <col min="3335" max="3335" width="9.28515625" style="1" customWidth="1"/>
    <col min="3336" max="3336" width="8.42578125" style="1" customWidth="1"/>
    <col min="3337" max="3337" width="9.28515625" style="1" customWidth="1"/>
    <col min="3338" max="3338" width="11.140625" style="1" customWidth="1"/>
    <col min="3339" max="3341" width="11" style="1" customWidth="1"/>
    <col min="3342" max="3342" width="10" style="1" customWidth="1"/>
    <col min="3343" max="3584" width="11.42578125" style="1"/>
    <col min="3585" max="3585" width="3.5703125" style="1" customWidth="1"/>
    <col min="3586" max="3586" width="12.140625" style="1" customWidth="1"/>
    <col min="3587" max="3587" width="7.7109375" style="1" customWidth="1"/>
    <col min="3588" max="3588" width="14.140625" style="1" customWidth="1"/>
    <col min="3589" max="3589" width="10.140625" style="1" customWidth="1"/>
    <col min="3590" max="3590" width="6.42578125" style="1" customWidth="1"/>
    <col min="3591" max="3591" width="9.28515625" style="1" customWidth="1"/>
    <col min="3592" max="3592" width="8.42578125" style="1" customWidth="1"/>
    <col min="3593" max="3593" width="9.28515625" style="1" customWidth="1"/>
    <col min="3594" max="3594" width="11.140625" style="1" customWidth="1"/>
    <col min="3595" max="3597" width="11" style="1" customWidth="1"/>
    <col min="3598" max="3598" width="10" style="1" customWidth="1"/>
    <col min="3599" max="3840" width="11.42578125" style="1"/>
    <col min="3841" max="3841" width="3.5703125" style="1" customWidth="1"/>
    <col min="3842" max="3842" width="12.140625" style="1" customWidth="1"/>
    <col min="3843" max="3843" width="7.7109375" style="1" customWidth="1"/>
    <col min="3844" max="3844" width="14.140625" style="1" customWidth="1"/>
    <col min="3845" max="3845" width="10.140625" style="1" customWidth="1"/>
    <col min="3846" max="3846" width="6.42578125" style="1" customWidth="1"/>
    <col min="3847" max="3847" width="9.28515625" style="1" customWidth="1"/>
    <col min="3848" max="3848" width="8.42578125" style="1" customWidth="1"/>
    <col min="3849" max="3849" width="9.28515625" style="1" customWidth="1"/>
    <col min="3850" max="3850" width="11.140625" style="1" customWidth="1"/>
    <col min="3851" max="3853" width="11" style="1" customWidth="1"/>
    <col min="3854" max="3854" width="10" style="1" customWidth="1"/>
    <col min="3855" max="4096" width="11.42578125" style="1"/>
    <col min="4097" max="4097" width="3.5703125" style="1" customWidth="1"/>
    <col min="4098" max="4098" width="12.140625" style="1" customWidth="1"/>
    <col min="4099" max="4099" width="7.7109375" style="1" customWidth="1"/>
    <col min="4100" max="4100" width="14.140625" style="1" customWidth="1"/>
    <col min="4101" max="4101" width="10.140625" style="1" customWidth="1"/>
    <col min="4102" max="4102" width="6.42578125" style="1" customWidth="1"/>
    <col min="4103" max="4103" width="9.28515625" style="1" customWidth="1"/>
    <col min="4104" max="4104" width="8.42578125" style="1" customWidth="1"/>
    <col min="4105" max="4105" width="9.28515625" style="1" customWidth="1"/>
    <col min="4106" max="4106" width="11.140625" style="1" customWidth="1"/>
    <col min="4107" max="4109" width="11" style="1" customWidth="1"/>
    <col min="4110" max="4110" width="10" style="1" customWidth="1"/>
    <col min="4111" max="4352" width="11.42578125" style="1"/>
    <col min="4353" max="4353" width="3.5703125" style="1" customWidth="1"/>
    <col min="4354" max="4354" width="12.140625" style="1" customWidth="1"/>
    <col min="4355" max="4355" width="7.7109375" style="1" customWidth="1"/>
    <col min="4356" max="4356" width="14.140625" style="1" customWidth="1"/>
    <col min="4357" max="4357" width="10.140625" style="1" customWidth="1"/>
    <col min="4358" max="4358" width="6.42578125" style="1" customWidth="1"/>
    <col min="4359" max="4359" width="9.28515625" style="1" customWidth="1"/>
    <col min="4360" max="4360" width="8.42578125" style="1" customWidth="1"/>
    <col min="4361" max="4361" width="9.28515625" style="1" customWidth="1"/>
    <col min="4362" max="4362" width="11.140625" style="1" customWidth="1"/>
    <col min="4363" max="4365" width="11" style="1" customWidth="1"/>
    <col min="4366" max="4366" width="10" style="1" customWidth="1"/>
    <col min="4367" max="4608" width="11.42578125" style="1"/>
    <col min="4609" max="4609" width="3.5703125" style="1" customWidth="1"/>
    <col min="4610" max="4610" width="12.140625" style="1" customWidth="1"/>
    <col min="4611" max="4611" width="7.7109375" style="1" customWidth="1"/>
    <col min="4612" max="4612" width="14.140625" style="1" customWidth="1"/>
    <col min="4613" max="4613" width="10.140625" style="1" customWidth="1"/>
    <col min="4614" max="4614" width="6.42578125" style="1" customWidth="1"/>
    <col min="4615" max="4615" width="9.28515625" style="1" customWidth="1"/>
    <col min="4616" max="4616" width="8.42578125" style="1" customWidth="1"/>
    <col min="4617" max="4617" width="9.28515625" style="1" customWidth="1"/>
    <col min="4618" max="4618" width="11.140625" style="1" customWidth="1"/>
    <col min="4619" max="4621" width="11" style="1" customWidth="1"/>
    <col min="4622" max="4622" width="10" style="1" customWidth="1"/>
    <col min="4623" max="4864" width="11.42578125" style="1"/>
    <col min="4865" max="4865" width="3.5703125" style="1" customWidth="1"/>
    <col min="4866" max="4866" width="12.140625" style="1" customWidth="1"/>
    <col min="4867" max="4867" width="7.7109375" style="1" customWidth="1"/>
    <col min="4868" max="4868" width="14.140625" style="1" customWidth="1"/>
    <col min="4869" max="4869" width="10.140625" style="1" customWidth="1"/>
    <col min="4870" max="4870" width="6.42578125" style="1" customWidth="1"/>
    <col min="4871" max="4871" width="9.28515625" style="1" customWidth="1"/>
    <col min="4872" max="4872" width="8.42578125" style="1" customWidth="1"/>
    <col min="4873" max="4873" width="9.28515625" style="1" customWidth="1"/>
    <col min="4874" max="4874" width="11.140625" style="1" customWidth="1"/>
    <col min="4875" max="4877" width="11" style="1" customWidth="1"/>
    <col min="4878" max="4878" width="10" style="1" customWidth="1"/>
    <col min="4879" max="5120" width="11.42578125" style="1"/>
    <col min="5121" max="5121" width="3.5703125" style="1" customWidth="1"/>
    <col min="5122" max="5122" width="12.140625" style="1" customWidth="1"/>
    <col min="5123" max="5123" width="7.7109375" style="1" customWidth="1"/>
    <col min="5124" max="5124" width="14.140625" style="1" customWidth="1"/>
    <col min="5125" max="5125" width="10.140625" style="1" customWidth="1"/>
    <col min="5126" max="5126" width="6.42578125" style="1" customWidth="1"/>
    <col min="5127" max="5127" width="9.28515625" style="1" customWidth="1"/>
    <col min="5128" max="5128" width="8.42578125" style="1" customWidth="1"/>
    <col min="5129" max="5129" width="9.28515625" style="1" customWidth="1"/>
    <col min="5130" max="5130" width="11.140625" style="1" customWidth="1"/>
    <col min="5131" max="5133" width="11" style="1" customWidth="1"/>
    <col min="5134" max="5134" width="10" style="1" customWidth="1"/>
    <col min="5135" max="5376" width="11.42578125" style="1"/>
    <col min="5377" max="5377" width="3.5703125" style="1" customWidth="1"/>
    <col min="5378" max="5378" width="12.140625" style="1" customWidth="1"/>
    <col min="5379" max="5379" width="7.7109375" style="1" customWidth="1"/>
    <col min="5380" max="5380" width="14.140625" style="1" customWidth="1"/>
    <col min="5381" max="5381" width="10.140625" style="1" customWidth="1"/>
    <col min="5382" max="5382" width="6.42578125" style="1" customWidth="1"/>
    <col min="5383" max="5383" width="9.28515625" style="1" customWidth="1"/>
    <col min="5384" max="5384" width="8.42578125" style="1" customWidth="1"/>
    <col min="5385" max="5385" width="9.28515625" style="1" customWidth="1"/>
    <col min="5386" max="5386" width="11.140625" style="1" customWidth="1"/>
    <col min="5387" max="5389" width="11" style="1" customWidth="1"/>
    <col min="5390" max="5390" width="10" style="1" customWidth="1"/>
    <col min="5391" max="5632" width="11.42578125" style="1"/>
    <col min="5633" max="5633" width="3.5703125" style="1" customWidth="1"/>
    <col min="5634" max="5634" width="12.140625" style="1" customWidth="1"/>
    <col min="5635" max="5635" width="7.7109375" style="1" customWidth="1"/>
    <col min="5636" max="5636" width="14.140625" style="1" customWidth="1"/>
    <col min="5637" max="5637" width="10.140625" style="1" customWidth="1"/>
    <col min="5638" max="5638" width="6.42578125" style="1" customWidth="1"/>
    <col min="5639" max="5639" width="9.28515625" style="1" customWidth="1"/>
    <col min="5640" max="5640" width="8.42578125" style="1" customWidth="1"/>
    <col min="5641" max="5641" width="9.28515625" style="1" customWidth="1"/>
    <col min="5642" max="5642" width="11.140625" style="1" customWidth="1"/>
    <col min="5643" max="5645" width="11" style="1" customWidth="1"/>
    <col min="5646" max="5646" width="10" style="1" customWidth="1"/>
    <col min="5647" max="5888" width="11.42578125" style="1"/>
    <col min="5889" max="5889" width="3.5703125" style="1" customWidth="1"/>
    <col min="5890" max="5890" width="12.140625" style="1" customWidth="1"/>
    <col min="5891" max="5891" width="7.7109375" style="1" customWidth="1"/>
    <col min="5892" max="5892" width="14.140625" style="1" customWidth="1"/>
    <col min="5893" max="5893" width="10.140625" style="1" customWidth="1"/>
    <col min="5894" max="5894" width="6.42578125" style="1" customWidth="1"/>
    <col min="5895" max="5895" width="9.28515625" style="1" customWidth="1"/>
    <col min="5896" max="5896" width="8.42578125" style="1" customWidth="1"/>
    <col min="5897" max="5897" width="9.28515625" style="1" customWidth="1"/>
    <col min="5898" max="5898" width="11.140625" style="1" customWidth="1"/>
    <col min="5899" max="5901" width="11" style="1" customWidth="1"/>
    <col min="5902" max="5902" width="10" style="1" customWidth="1"/>
    <col min="5903" max="6144" width="11.42578125" style="1"/>
    <col min="6145" max="6145" width="3.5703125" style="1" customWidth="1"/>
    <col min="6146" max="6146" width="12.140625" style="1" customWidth="1"/>
    <col min="6147" max="6147" width="7.7109375" style="1" customWidth="1"/>
    <col min="6148" max="6148" width="14.140625" style="1" customWidth="1"/>
    <col min="6149" max="6149" width="10.140625" style="1" customWidth="1"/>
    <col min="6150" max="6150" width="6.42578125" style="1" customWidth="1"/>
    <col min="6151" max="6151" width="9.28515625" style="1" customWidth="1"/>
    <col min="6152" max="6152" width="8.42578125" style="1" customWidth="1"/>
    <col min="6153" max="6153" width="9.28515625" style="1" customWidth="1"/>
    <col min="6154" max="6154" width="11.140625" style="1" customWidth="1"/>
    <col min="6155" max="6157" width="11" style="1" customWidth="1"/>
    <col min="6158" max="6158" width="10" style="1" customWidth="1"/>
    <col min="6159" max="6400" width="11.42578125" style="1"/>
    <col min="6401" max="6401" width="3.5703125" style="1" customWidth="1"/>
    <col min="6402" max="6402" width="12.140625" style="1" customWidth="1"/>
    <col min="6403" max="6403" width="7.7109375" style="1" customWidth="1"/>
    <col min="6404" max="6404" width="14.140625" style="1" customWidth="1"/>
    <col min="6405" max="6405" width="10.140625" style="1" customWidth="1"/>
    <col min="6406" max="6406" width="6.42578125" style="1" customWidth="1"/>
    <col min="6407" max="6407" width="9.28515625" style="1" customWidth="1"/>
    <col min="6408" max="6408" width="8.42578125" style="1" customWidth="1"/>
    <col min="6409" max="6409" width="9.28515625" style="1" customWidth="1"/>
    <col min="6410" max="6410" width="11.140625" style="1" customWidth="1"/>
    <col min="6411" max="6413" width="11" style="1" customWidth="1"/>
    <col min="6414" max="6414" width="10" style="1" customWidth="1"/>
    <col min="6415" max="6656" width="11.42578125" style="1"/>
    <col min="6657" max="6657" width="3.5703125" style="1" customWidth="1"/>
    <col min="6658" max="6658" width="12.140625" style="1" customWidth="1"/>
    <col min="6659" max="6659" width="7.7109375" style="1" customWidth="1"/>
    <col min="6660" max="6660" width="14.140625" style="1" customWidth="1"/>
    <col min="6661" max="6661" width="10.140625" style="1" customWidth="1"/>
    <col min="6662" max="6662" width="6.42578125" style="1" customWidth="1"/>
    <col min="6663" max="6663" width="9.28515625" style="1" customWidth="1"/>
    <col min="6664" max="6664" width="8.42578125" style="1" customWidth="1"/>
    <col min="6665" max="6665" width="9.28515625" style="1" customWidth="1"/>
    <col min="6666" max="6666" width="11.140625" style="1" customWidth="1"/>
    <col min="6667" max="6669" width="11" style="1" customWidth="1"/>
    <col min="6670" max="6670" width="10" style="1" customWidth="1"/>
    <col min="6671" max="6912" width="11.42578125" style="1"/>
    <col min="6913" max="6913" width="3.5703125" style="1" customWidth="1"/>
    <col min="6914" max="6914" width="12.140625" style="1" customWidth="1"/>
    <col min="6915" max="6915" width="7.7109375" style="1" customWidth="1"/>
    <col min="6916" max="6916" width="14.140625" style="1" customWidth="1"/>
    <col min="6917" max="6917" width="10.140625" style="1" customWidth="1"/>
    <col min="6918" max="6918" width="6.42578125" style="1" customWidth="1"/>
    <col min="6919" max="6919" width="9.28515625" style="1" customWidth="1"/>
    <col min="6920" max="6920" width="8.42578125" style="1" customWidth="1"/>
    <col min="6921" max="6921" width="9.28515625" style="1" customWidth="1"/>
    <col min="6922" max="6922" width="11.140625" style="1" customWidth="1"/>
    <col min="6923" max="6925" width="11" style="1" customWidth="1"/>
    <col min="6926" max="6926" width="10" style="1" customWidth="1"/>
    <col min="6927" max="7168" width="11.42578125" style="1"/>
    <col min="7169" max="7169" width="3.5703125" style="1" customWidth="1"/>
    <col min="7170" max="7170" width="12.140625" style="1" customWidth="1"/>
    <col min="7171" max="7171" width="7.7109375" style="1" customWidth="1"/>
    <col min="7172" max="7172" width="14.140625" style="1" customWidth="1"/>
    <col min="7173" max="7173" width="10.140625" style="1" customWidth="1"/>
    <col min="7174" max="7174" width="6.42578125" style="1" customWidth="1"/>
    <col min="7175" max="7175" width="9.28515625" style="1" customWidth="1"/>
    <col min="7176" max="7176" width="8.42578125" style="1" customWidth="1"/>
    <col min="7177" max="7177" width="9.28515625" style="1" customWidth="1"/>
    <col min="7178" max="7178" width="11.140625" style="1" customWidth="1"/>
    <col min="7179" max="7181" width="11" style="1" customWidth="1"/>
    <col min="7182" max="7182" width="10" style="1" customWidth="1"/>
    <col min="7183" max="7424" width="11.42578125" style="1"/>
    <col min="7425" max="7425" width="3.5703125" style="1" customWidth="1"/>
    <col min="7426" max="7426" width="12.140625" style="1" customWidth="1"/>
    <col min="7427" max="7427" width="7.7109375" style="1" customWidth="1"/>
    <col min="7428" max="7428" width="14.140625" style="1" customWidth="1"/>
    <col min="7429" max="7429" width="10.140625" style="1" customWidth="1"/>
    <col min="7430" max="7430" width="6.42578125" style="1" customWidth="1"/>
    <col min="7431" max="7431" width="9.28515625" style="1" customWidth="1"/>
    <col min="7432" max="7432" width="8.42578125" style="1" customWidth="1"/>
    <col min="7433" max="7433" width="9.28515625" style="1" customWidth="1"/>
    <col min="7434" max="7434" width="11.140625" style="1" customWidth="1"/>
    <col min="7435" max="7437" width="11" style="1" customWidth="1"/>
    <col min="7438" max="7438" width="10" style="1" customWidth="1"/>
    <col min="7439" max="7680" width="11.42578125" style="1"/>
    <col min="7681" max="7681" width="3.5703125" style="1" customWidth="1"/>
    <col min="7682" max="7682" width="12.140625" style="1" customWidth="1"/>
    <col min="7683" max="7683" width="7.7109375" style="1" customWidth="1"/>
    <col min="7684" max="7684" width="14.140625" style="1" customWidth="1"/>
    <col min="7685" max="7685" width="10.140625" style="1" customWidth="1"/>
    <col min="7686" max="7686" width="6.42578125" style="1" customWidth="1"/>
    <col min="7687" max="7687" width="9.28515625" style="1" customWidth="1"/>
    <col min="7688" max="7688" width="8.42578125" style="1" customWidth="1"/>
    <col min="7689" max="7689" width="9.28515625" style="1" customWidth="1"/>
    <col min="7690" max="7690" width="11.140625" style="1" customWidth="1"/>
    <col min="7691" max="7693" width="11" style="1" customWidth="1"/>
    <col min="7694" max="7694" width="10" style="1" customWidth="1"/>
    <col min="7695" max="7936" width="11.42578125" style="1"/>
    <col min="7937" max="7937" width="3.5703125" style="1" customWidth="1"/>
    <col min="7938" max="7938" width="12.140625" style="1" customWidth="1"/>
    <col min="7939" max="7939" width="7.7109375" style="1" customWidth="1"/>
    <col min="7940" max="7940" width="14.140625" style="1" customWidth="1"/>
    <col min="7941" max="7941" width="10.140625" style="1" customWidth="1"/>
    <col min="7942" max="7942" width="6.42578125" style="1" customWidth="1"/>
    <col min="7943" max="7943" width="9.28515625" style="1" customWidth="1"/>
    <col min="7944" max="7944" width="8.42578125" style="1" customWidth="1"/>
    <col min="7945" max="7945" width="9.28515625" style="1" customWidth="1"/>
    <col min="7946" max="7946" width="11.140625" style="1" customWidth="1"/>
    <col min="7947" max="7949" width="11" style="1" customWidth="1"/>
    <col min="7950" max="7950" width="10" style="1" customWidth="1"/>
    <col min="7951" max="8192" width="11.42578125" style="1"/>
    <col min="8193" max="8193" width="3.5703125" style="1" customWidth="1"/>
    <col min="8194" max="8194" width="12.140625" style="1" customWidth="1"/>
    <col min="8195" max="8195" width="7.7109375" style="1" customWidth="1"/>
    <col min="8196" max="8196" width="14.140625" style="1" customWidth="1"/>
    <col min="8197" max="8197" width="10.140625" style="1" customWidth="1"/>
    <col min="8198" max="8198" width="6.42578125" style="1" customWidth="1"/>
    <col min="8199" max="8199" width="9.28515625" style="1" customWidth="1"/>
    <col min="8200" max="8200" width="8.42578125" style="1" customWidth="1"/>
    <col min="8201" max="8201" width="9.28515625" style="1" customWidth="1"/>
    <col min="8202" max="8202" width="11.140625" style="1" customWidth="1"/>
    <col min="8203" max="8205" width="11" style="1" customWidth="1"/>
    <col min="8206" max="8206" width="10" style="1" customWidth="1"/>
    <col min="8207" max="8448" width="11.42578125" style="1"/>
    <col min="8449" max="8449" width="3.5703125" style="1" customWidth="1"/>
    <col min="8450" max="8450" width="12.140625" style="1" customWidth="1"/>
    <col min="8451" max="8451" width="7.7109375" style="1" customWidth="1"/>
    <col min="8452" max="8452" width="14.140625" style="1" customWidth="1"/>
    <col min="8453" max="8453" width="10.140625" style="1" customWidth="1"/>
    <col min="8454" max="8454" width="6.42578125" style="1" customWidth="1"/>
    <col min="8455" max="8455" width="9.28515625" style="1" customWidth="1"/>
    <col min="8456" max="8456" width="8.42578125" style="1" customWidth="1"/>
    <col min="8457" max="8457" width="9.28515625" style="1" customWidth="1"/>
    <col min="8458" max="8458" width="11.140625" style="1" customWidth="1"/>
    <col min="8459" max="8461" width="11" style="1" customWidth="1"/>
    <col min="8462" max="8462" width="10" style="1" customWidth="1"/>
    <col min="8463" max="8704" width="11.42578125" style="1"/>
    <col min="8705" max="8705" width="3.5703125" style="1" customWidth="1"/>
    <col min="8706" max="8706" width="12.140625" style="1" customWidth="1"/>
    <col min="8707" max="8707" width="7.7109375" style="1" customWidth="1"/>
    <col min="8708" max="8708" width="14.140625" style="1" customWidth="1"/>
    <col min="8709" max="8709" width="10.140625" style="1" customWidth="1"/>
    <col min="8710" max="8710" width="6.42578125" style="1" customWidth="1"/>
    <col min="8711" max="8711" width="9.28515625" style="1" customWidth="1"/>
    <col min="8712" max="8712" width="8.42578125" style="1" customWidth="1"/>
    <col min="8713" max="8713" width="9.28515625" style="1" customWidth="1"/>
    <col min="8714" max="8714" width="11.140625" style="1" customWidth="1"/>
    <col min="8715" max="8717" width="11" style="1" customWidth="1"/>
    <col min="8718" max="8718" width="10" style="1" customWidth="1"/>
    <col min="8719" max="8960" width="11.42578125" style="1"/>
    <col min="8961" max="8961" width="3.5703125" style="1" customWidth="1"/>
    <col min="8962" max="8962" width="12.140625" style="1" customWidth="1"/>
    <col min="8963" max="8963" width="7.7109375" style="1" customWidth="1"/>
    <col min="8964" max="8964" width="14.140625" style="1" customWidth="1"/>
    <col min="8965" max="8965" width="10.140625" style="1" customWidth="1"/>
    <col min="8966" max="8966" width="6.42578125" style="1" customWidth="1"/>
    <col min="8967" max="8967" width="9.28515625" style="1" customWidth="1"/>
    <col min="8968" max="8968" width="8.42578125" style="1" customWidth="1"/>
    <col min="8969" max="8969" width="9.28515625" style="1" customWidth="1"/>
    <col min="8970" max="8970" width="11.140625" style="1" customWidth="1"/>
    <col min="8971" max="8973" width="11" style="1" customWidth="1"/>
    <col min="8974" max="8974" width="10" style="1" customWidth="1"/>
    <col min="8975" max="9216" width="11.42578125" style="1"/>
    <col min="9217" max="9217" width="3.5703125" style="1" customWidth="1"/>
    <col min="9218" max="9218" width="12.140625" style="1" customWidth="1"/>
    <col min="9219" max="9219" width="7.7109375" style="1" customWidth="1"/>
    <col min="9220" max="9220" width="14.140625" style="1" customWidth="1"/>
    <col min="9221" max="9221" width="10.140625" style="1" customWidth="1"/>
    <col min="9222" max="9222" width="6.42578125" style="1" customWidth="1"/>
    <col min="9223" max="9223" width="9.28515625" style="1" customWidth="1"/>
    <col min="9224" max="9224" width="8.42578125" style="1" customWidth="1"/>
    <col min="9225" max="9225" width="9.28515625" style="1" customWidth="1"/>
    <col min="9226" max="9226" width="11.140625" style="1" customWidth="1"/>
    <col min="9227" max="9229" width="11" style="1" customWidth="1"/>
    <col min="9230" max="9230" width="10" style="1" customWidth="1"/>
    <col min="9231" max="9472" width="11.42578125" style="1"/>
    <col min="9473" max="9473" width="3.5703125" style="1" customWidth="1"/>
    <col min="9474" max="9474" width="12.140625" style="1" customWidth="1"/>
    <col min="9475" max="9475" width="7.7109375" style="1" customWidth="1"/>
    <col min="9476" max="9476" width="14.140625" style="1" customWidth="1"/>
    <col min="9477" max="9477" width="10.140625" style="1" customWidth="1"/>
    <col min="9478" max="9478" width="6.42578125" style="1" customWidth="1"/>
    <col min="9479" max="9479" width="9.28515625" style="1" customWidth="1"/>
    <col min="9480" max="9480" width="8.42578125" style="1" customWidth="1"/>
    <col min="9481" max="9481" width="9.28515625" style="1" customWidth="1"/>
    <col min="9482" max="9482" width="11.140625" style="1" customWidth="1"/>
    <col min="9483" max="9485" width="11" style="1" customWidth="1"/>
    <col min="9486" max="9486" width="10" style="1" customWidth="1"/>
    <col min="9487" max="9728" width="11.42578125" style="1"/>
    <col min="9729" max="9729" width="3.5703125" style="1" customWidth="1"/>
    <col min="9730" max="9730" width="12.140625" style="1" customWidth="1"/>
    <col min="9731" max="9731" width="7.7109375" style="1" customWidth="1"/>
    <col min="9732" max="9732" width="14.140625" style="1" customWidth="1"/>
    <col min="9733" max="9733" width="10.140625" style="1" customWidth="1"/>
    <col min="9734" max="9734" width="6.42578125" style="1" customWidth="1"/>
    <col min="9735" max="9735" width="9.28515625" style="1" customWidth="1"/>
    <col min="9736" max="9736" width="8.42578125" style="1" customWidth="1"/>
    <col min="9737" max="9737" width="9.28515625" style="1" customWidth="1"/>
    <col min="9738" max="9738" width="11.140625" style="1" customWidth="1"/>
    <col min="9739" max="9741" width="11" style="1" customWidth="1"/>
    <col min="9742" max="9742" width="10" style="1" customWidth="1"/>
    <col min="9743" max="9984" width="11.42578125" style="1"/>
    <col min="9985" max="9985" width="3.5703125" style="1" customWidth="1"/>
    <col min="9986" max="9986" width="12.140625" style="1" customWidth="1"/>
    <col min="9987" max="9987" width="7.7109375" style="1" customWidth="1"/>
    <col min="9988" max="9988" width="14.140625" style="1" customWidth="1"/>
    <col min="9989" max="9989" width="10.140625" style="1" customWidth="1"/>
    <col min="9990" max="9990" width="6.42578125" style="1" customWidth="1"/>
    <col min="9991" max="9991" width="9.28515625" style="1" customWidth="1"/>
    <col min="9992" max="9992" width="8.42578125" style="1" customWidth="1"/>
    <col min="9993" max="9993" width="9.28515625" style="1" customWidth="1"/>
    <col min="9994" max="9994" width="11.140625" style="1" customWidth="1"/>
    <col min="9995" max="9997" width="11" style="1" customWidth="1"/>
    <col min="9998" max="9998" width="10" style="1" customWidth="1"/>
    <col min="9999" max="10240" width="11.42578125" style="1"/>
    <col min="10241" max="10241" width="3.5703125" style="1" customWidth="1"/>
    <col min="10242" max="10242" width="12.140625" style="1" customWidth="1"/>
    <col min="10243" max="10243" width="7.7109375" style="1" customWidth="1"/>
    <col min="10244" max="10244" width="14.140625" style="1" customWidth="1"/>
    <col min="10245" max="10245" width="10.140625" style="1" customWidth="1"/>
    <col min="10246" max="10246" width="6.42578125" style="1" customWidth="1"/>
    <col min="10247" max="10247" width="9.28515625" style="1" customWidth="1"/>
    <col min="10248" max="10248" width="8.42578125" style="1" customWidth="1"/>
    <col min="10249" max="10249" width="9.28515625" style="1" customWidth="1"/>
    <col min="10250" max="10250" width="11.140625" style="1" customWidth="1"/>
    <col min="10251" max="10253" width="11" style="1" customWidth="1"/>
    <col min="10254" max="10254" width="10" style="1" customWidth="1"/>
    <col min="10255" max="10496" width="11.42578125" style="1"/>
    <col min="10497" max="10497" width="3.5703125" style="1" customWidth="1"/>
    <col min="10498" max="10498" width="12.140625" style="1" customWidth="1"/>
    <col min="10499" max="10499" width="7.7109375" style="1" customWidth="1"/>
    <col min="10500" max="10500" width="14.140625" style="1" customWidth="1"/>
    <col min="10501" max="10501" width="10.140625" style="1" customWidth="1"/>
    <col min="10502" max="10502" width="6.42578125" style="1" customWidth="1"/>
    <col min="10503" max="10503" width="9.28515625" style="1" customWidth="1"/>
    <col min="10504" max="10504" width="8.42578125" style="1" customWidth="1"/>
    <col min="10505" max="10505" width="9.28515625" style="1" customWidth="1"/>
    <col min="10506" max="10506" width="11.140625" style="1" customWidth="1"/>
    <col min="10507" max="10509" width="11" style="1" customWidth="1"/>
    <col min="10510" max="10510" width="10" style="1" customWidth="1"/>
    <col min="10511" max="10752" width="11.42578125" style="1"/>
    <col min="10753" max="10753" width="3.5703125" style="1" customWidth="1"/>
    <col min="10754" max="10754" width="12.140625" style="1" customWidth="1"/>
    <col min="10755" max="10755" width="7.7109375" style="1" customWidth="1"/>
    <col min="10756" max="10756" width="14.140625" style="1" customWidth="1"/>
    <col min="10757" max="10757" width="10.140625" style="1" customWidth="1"/>
    <col min="10758" max="10758" width="6.42578125" style="1" customWidth="1"/>
    <col min="10759" max="10759" width="9.28515625" style="1" customWidth="1"/>
    <col min="10760" max="10760" width="8.42578125" style="1" customWidth="1"/>
    <col min="10761" max="10761" width="9.28515625" style="1" customWidth="1"/>
    <col min="10762" max="10762" width="11.140625" style="1" customWidth="1"/>
    <col min="10763" max="10765" width="11" style="1" customWidth="1"/>
    <col min="10766" max="10766" width="10" style="1" customWidth="1"/>
    <col min="10767" max="11008" width="11.42578125" style="1"/>
    <col min="11009" max="11009" width="3.5703125" style="1" customWidth="1"/>
    <col min="11010" max="11010" width="12.140625" style="1" customWidth="1"/>
    <col min="11011" max="11011" width="7.7109375" style="1" customWidth="1"/>
    <col min="11012" max="11012" width="14.140625" style="1" customWidth="1"/>
    <col min="11013" max="11013" width="10.140625" style="1" customWidth="1"/>
    <col min="11014" max="11014" width="6.42578125" style="1" customWidth="1"/>
    <col min="11015" max="11015" width="9.28515625" style="1" customWidth="1"/>
    <col min="11016" max="11016" width="8.42578125" style="1" customWidth="1"/>
    <col min="11017" max="11017" width="9.28515625" style="1" customWidth="1"/>
    <col min="11018" max="11018" width="11.140625" style="1" customWidth="1"/>
    <col min="11019" max="11021" width="11" style="1" customWidth="1"/>
    <col min="11022" max="11022" width="10" style="1" customWidth="1"/>
    <col min="11023" max="11264" width="11.42578125" style="1"/>
    <col min="11265" max="11265" width="3.5703125" style="1" customWidth="1"/>
    <col min="11266" max="11266" width="12.140625" style="1" customWidth="1"/>
    <col min="11267" max="11267" width="7.7109375" style="1" customWidth="1"/>
    <col min="11268" max="11268" width="14.140625" style="1" customWidth="1"/>
    <col min="11269" max="11269" width="10.140625" style="1" customWidth="1"/>
    <col min="11270" max="11270" width="6.42578125" style="1" customWidth="1"/>
    <col min="11271" max="11271" width="9.28515625" style="1" customWidth="1"/>
    <col min="11272" max="11272" width="8.42578125" style="1" customWidth="1"/>
    <col min="11273" max="11273" width="9.28515625" style="1" customWidth="1"/>
    <col min="11274" max="11274" width="11.140625" style="1" customWidth="1"/>
    <col min="11275" max="11277" width="11" style="1" customWidth="1"/>
    <col min="11278" max="11278" width="10" style="1" customWidth="1"/>
    <col min="11279" max="11520" width="11.42578125" style="1"/>
    <col min="11521" max="11521" width="3.5703125" style="1" customWidth="1"/>
    <col min="11522" max="11522" width="12.140625" style="1" customWidth="1"/>
    <col min="11523" max="11523" width="7.7109375" style="1" customWidth="1"/>
    <col min="11524" max="11524" width="14.140625" style="1" customWidth="1"/>
    <col min="11525" max="11525" width="10.140625" style="1" customWidth="1"/>
    <col min="11526" max="11526" width="6.42578125" style="1" customWidth="1"/>
    <col min="11527" max="11527" width="9.28515625" style="1" customWidth="1"/>
    <col min="11528" max="11528" width="8.42578125" style="1" customWidth="1"/>
    <col min="11529" max="11529" width="9.28515625" style="1" customWidth="1"/>
    <col min="11530" max="11530" width="11.140625" style="1" customWidth="1"/>
    <col min="11531" max="11533" width="11" style="1" customWidth="1"/>
    <col min="11534" max="11534" width="10" style="1" customWidth="1"/>
    <col min="11535" max="11776" width="11.42578125" style="1"/>
    <col min="11777" max="11777" width="3.5703125" style="1" customWidth="1"/>
    <col min="11778" max="11778" width="12.140625" style="1" customWidth="1"/>
    <col min="11779" max="11779" width="7.7109375" style="1" customWidth="1"/>
    <col min="11780" max="11780" width="14.140625" style="1" customWidth="1"/>
    <col min="11781" max="11781" width="10.140625" style="1" customWidth="1"/>
    <col min="11782" max="11782" width="6.42578125" style="1" customWidth="1"/>
    <col min="11783" max="11783" width="9.28515625" style="1" customWidth="1"/>
    <col min="11784" max="11784" width="8.42578125" style="1" customWidth="1"/>
    <col min="11785" max="11785" width="9.28515625" style="1" customWidth="1"/>
    <col min="11786" max="11786" width="11.140625" style="1" customWidth="1"/>
    <col min="11787" max="11789" width="11" style="1" customWidth="1"/>
    <col min="11790" max="11790" width="10" style="1" customWidth="1"/>
    <col min="11791" max="12032" width="11.42578125" style="1"/>
    <col min="12033" max="12033" width="3.5703125" style="1" customWidth="1"/>
    <col min="12034" max="12034" width="12.140625" style="1" customWidth="1"/>
    <col min="12035" max="12035" width="7.7109375" style="1" customWidth="1"/>
    <col min="12036" max="12036" width="14.140625" style="1" customWidth="1"/>
    <col min="12037" max="12037" width="10.140625" style="1" customWidth="1"/>
    <col min="12038" max="12038" width="6.42578125" style="1" customWidth="1"/>
    <col min="12039" max="12039" width="9.28515625" style="1" customWidth="1"/>
    <col min="12040" max="12040" width="8.42578125" style="1" customWidth="1"/>
    <col min="12041" max="12041" width="9.28515625" style="1" customWidth="1"/>
    <col min="12042" max="12042" width="11.140625" style="1" customWidth="1"/>
    <col min="12043" max="12045" width="11" style="1" customWidth="1"/>
    <col min="12046" max="12046" width="10" style="1" customWidth="1"/>
    <col min="12047" max="12288" width="11.42578125" style="1"/>
    <col min="12289" max="12289" width="3.5703125" style="1" customWidth="1"/>
    <col min="12290" max="12290" width="12.140625" style="1" customWidth="1"/>
    <col min="12291" max="12291" width="7.7109375" style="1" customWidth="1"/>
    <col min="12292" max="12292" width="14.140625" style="1" customWidth="1"/>
    <col min="12293" max="12293" width="10.140625" style="1" customWidth="1"/>
    <col min="12294" max="12294" width="6.42578125" style="1" customWidth="1"/>
    <col min="12295" max="12295" width="9.28515625" style="1" customWidth="1"/>
    <col min="12296" max="12296" width="8.42578125" style="1" customWidth="1"/>
    <col min="12297" max="12297" width="9.28515625" style="1" customWidth="1"/>
    <col min="12298" max="12298" width="11.140625" style="1" customWidth="1"/>
    <col min="12299" max="12301" width="11" style="1" customWidth="1"/>
    <col min="12302" max="12302" width="10" style="1" customWidth="1"/>
    <col min="12303" max="12544" width="11.42578125" style="1"/>
    <col min="12545" max="12545" width="3.5703125" style="1" customWidth="1"/>
    <col min="12546" max="12546" width="12.140625" style="1" customWidth="1"/>
    <col min="12547" max="12547" width="7.7109375" style="1" customWidth="1"/>
    <col min="12548" max="12548" width="14.140625" style="1" customWidth="1"/>
    <col min="12549" max="12549" width="10.140625" style="1" customWidth="1"/>
    <col min="12550" max="12550" width="6.42578125" style="1" customWidth="1"/>
    <col min="12551" max="12551" width="9.28515625" style="1" customWidth="1"/>
    <col min="12552" max="12552" width="8.42578125" style="1" customWidth="1"/>
    <col min="12553" max="12553" width="9.28515625" style="1" customWidth="1"/>
    <col min="12554" max="12554" width="11.140625" style="1" customWidth="1"/>
    <col min="12555" max="12557" width="11" style="1" customWidth="1"/>
    <col min="12558" max="12558" width="10" style="1" customWidth="1"/>
    <col min="12559" max="12800" width="11.42578125" style="1"/>
    <col min="12801" max="12801" width="3.5703125" style="1" customWidth="1"/>
    <col min="12802" max="12802" width="12.140625" style="1" customWidth="1"/>
    <col min="12803" max="12803" width="7.7109375" style="1" customWidth="1"/>
    <col min="12804" max="12804" width="14.140625" style="1" customWidth="1"/>
    <col min="12805" max="12805" width="10.140625" style="1" customWidth="1"/>
    <col min="12806" max="12806" width="6.42578125" style="1" customWidth="1"/>
    <col min="12807" max="12807" width="9.28515625" style="1" customWidth="1"/>
    <col min="12808" max="12808" width="8.42578125" style="1" customWidth="1"/>
    <col min="12809" max="12809" width="9.28515625" style="1" customWidth="1"/>
    <col min="12810" max="12810" width="11.140625" style="1" customWidth="1"/>
    <col min="12811" max="12813" width="11" style="1" customWidth="1"/>
    <col min="12814" max="12814" width="10" style="1" customWidth="1"/>
    <col min="12815" max="13056" width="11.42578125" style="1"/>
    <col min="13057" max="13057" width="3.5703125" style="1" customWidth="1"/>
    <col min="13058" max="13058" width="12.140625" style="1" customWidth="1"/>
    <col min="13059" max="13059" width="7.7109375" style="1" customWidth="1"/>
    <col min="13060" max="13060" width="14.140625" style="1" customWidth="1"/>
    <col min="13061" max="13061" width="10.140625" style="1" customWidth="1"/>
    <col min="13062" max="13062" width="6.42578125" style="1" customWidth="1"/>
    <col min="13063" max="13063" width="9.28515625" style="1" customWidth="1"/>
    <col min="13064" max="13064" width="8.42578125" style="1" customWidth="1"/>
    <col min="13065" max="13065" width="9.28515625" style="1" customWidth="1"/>
    <col min="13066" max="13066" width="11.140625" style="1" customWidth="1"/>
    <col min="13067" max="13069" width="11" style="1" customWidth="1"/>
    <col min="13070" max="13070" width="10" style="1" customWidth="1"/>
    <col min="13071" max="13312" width="11.42578125" style="1"/>
    <col min="13313" max="13313" width="3.5703125" style="1" customWidth="1"/>
    <col min="13314" max="13314" width="12.140625" style="1" customWidth="1"/>
    <col min="13315" max="13315" width="7.7109375" style="1" customWidth="1"/>
    <col min="13316" max="13316" width="14.140625" style="1" customWidth="1"/>
    <col min="13317" max="13317" width="10.140625" style="1" customWidth="1"/>
    <col min="13318" max="13318" width="6.42578125" style="1" customWidth="1"/>
    <col min="13319" max="13319" width="9.28515625" style="1" customWidth="1"/>
    <col min="13320" max="13320" width="8.42578125" style="1" customWidth="1"/>
    <col min="13321" max="13321" width="9.28515625" style="1" customWidth="1"/>
    <col min="13322" max="13322" width="11.140625" style="1" customWidth="1"/>
    <col min="13323" max="13325" width="11" style="1" customWidth="1"/>
    <col min="13326" max="13326" width="10" style="1" customWidth="1"/>
    <col min="13327" max="13568" width="11.42578125" style="1"/>
    <col min="13569" max="13569" width="3.5703125" style="1" customWidth="1"/>
    <col min="13570" max="13570" width="12.140625" style="1" customWidth="1"/>
    <col min="13571" max="13571" width="7.7109375" style="1" customWidth="1"/>
    <col min="13572" max="13572" width="14.140625" style="1" customWidth="1"/>
    <col min="13573" max="13573" width="10.140625" style="1" customWidth="1"/>
    <col min="13574" max="13574" width="6.42578125" style="1" customWidth="1"/>
    <col min="13575" max="13575" width="9.28515625" style="1" customWidth="1"/>
    <col min="13576" max="13576" width="8.42578125" style="1" customWidth="1"/>
    <col min="13577" max="13577" width="9.28515625" style="1" customWidth="1"/>
    <col min="13578" max="13578" width="11.140625" style="1" customWidth="1"/>
    <col min="13579" max="13581" width="11" style="1" customWidth="1"/>
    <col min="13582" max="13582" width="10" style="1" customWidth="1"/>
    <col min="13583" max="13824" width="11.42578125" style="1"/>
    <col min="13825" max="13825" width="3.5703125" style="1" customWidth="1"/>
    <col min="13826" max="13826" width="12.140625" style="1" customWidth="1"/>
    <col min="13827" max="13827" width="7.7109375" style="1" customWidth="1"/>
    <col min="13828" max="13828" width="14.140625" style="1" customWidth="1"/>
    <col min="13829" max="13829" width="10.140625" style="1" customWidth="1"/>
    <col min="13830" max="13830" width="6.42578125" style="1" customWidth="1"/>
    <col min="13831" max="13831" width="9.28515625" style="1" customWidth="1"/>
    <col min="13832" max="13832" width="8.42578125" style="1" customWidth="1"/>
    <col min="13833" max="13833" width="9.28515625" style="1" customWidth="1"/>
    <col min="13834" max="13834" width="11.140625" style="1" customWidth="1"/>
    <col min="13835" max="13837" width="11" style="1" customWidth="1"/>
    <col min="13838" max="13838" width="10" style="1" customWidth="1"/>
    <col min="13839" max="14080" width="11.42578125" style="1"/>
    <col min="14081" max="14081" width="3.5703125" style="1" customWidth="1"/>
    <col min="14082" max="14082" width="12.140625" style="1" customWidth="1"/>
    <col min="14083" max="14083" width="7.7109375" style="1" customWidth="1"/>
    <col min="14084" max="14084" width="14.140625" style="1" customWidth="1"/>
    <col min="14085" max="14085" width="10.140625" style="1" customWidth="1"/>
    <col min="14086" max="14086" width="6.42578125" style="1" customWidth="1"/>
    <col min="14087" max="14087" width="9.28515625" style="1" customWidth="1"/>
    <col min="14088" max="14088" width="8.42578125" style="1" customWidth="1"/>
    <col min="14089" max="14089" width="9.28515625" style="1" customWidth="1"/>
    <col min="14090" max="14090" width="11.140625" style="1" customWidth="1"/>
    <col min="14091" max="14093" width="11" style="1" customWidth="1"/>
    <col min="14094" max="14094" width="10" style="1" customWidth="1"/>
    <col min="14095" max="14336" width="11.42578125" style="1"/>
    <col min="14337" max="14337" width="3.5703125" style="1" customWidth="1"/>
    <col min="14338" max="14338" width="12.140625" style="1" customWidth="1"/>
    <col min="14339" max="14339" width="7.7109375" style="1" customWidth="1"/>
    <col min="14340" max="14340" width="14.140625" style="1" customWidth="1"/>
    <col min="14341" max="14341" width="10.140625" style="1" customWidth="1"/>
    <col min="14342" max="14342" width="6.42578125" style="1" customWidth="1"/>
    <col min="14343" max="14343" width="9.28515625" style="1" customWidth="1"/>
    <col min="14344" max="14344" width="8.42578125" style="1" customWidth="1"/>
    <col min="14345" max="14345" width="9.28515625" style="1" customWidth="1"/>
    <col min="14346" max="14346" width="11.140625" style="1" customWidth="1"/>
    <col min="14347" max="14349" width="11" style="1" customWidth="1"/>
    <col min="14350" max="14350" width="10" style="1" customWidth="1"/>
    <col min="14351" max="14592" width="11.42578125" style="1"/>
    <col min="14593" max="14593" width="3.5703125" style="1" customWidth="1"/>
    <col min="14594" max="14594" width="12.140625" style="1" customWidth="1"/>
    <col min="14595" max="14595" width="7.7109375" style="1" customWidth="1"/>
    <col min="14596" max="14596" width="14.140625" style="1" customWidth="1"/>
    <col min="14597" max="14597" width="10.140625" style="1" customWidth="1"/>
    <col min="14598" max="14598" width="6.42578125" style="1" customWidth="1"/>
    <col min="14599" max="14599" width="9.28515625" style="1" customWidth="1"/>
    <col min="14600" max="14600" width="8.42578125" style="1" customWidth="1"/>
    <col min="14601" max="14601" width="9.28515625" style="1" customWidth="1"/>
    <col min="14602" max="14602" width="11.140625" style="1" customWidth="1"/>
    <col min="14603" max="14605" width="11" style="1" customWidth="1"/>
    <col min="14606" max="14606" width="10" style="1" customWidth="1"/>
    <col min="14607" max="14848" width="11.42578125" style="1"/>
    <col min="14849" max="14849" width="3.5703125" style="1" customWidth="1"/>
    <col min="14850" max="14850" width="12.140625" style="1" customWidth="1"/>
    <col min="14851" max="14851" width="7.7109375" style="1" customWidth="1"/>
    <col min="14852" max="14852" width="14.140625" style="1" customWidth="1"/>
    <col min="14853" max="14853" width="10.140625" style="1" customWidth="1"/>
    <col min="14854" max="14854" width="6.42578125" style="1" customWidth="1"/>
    <col min="14855" max="14855" width="9.28515625" style="1" customWidth="1"/>
    <col min="14856" max="14856" width="8.42578125" style="1" customWidth="1"/>
    <col min="14857" max="14857" width="9.28515625" style="1" customWidth="1"/>
    <col min="14858" max="14858" width="11.140625" style="1" customWidth="1"/>
    <col min="14859" max="14861" width="11" style="1" customWidth="1"/>
    <col min="14862" max="14862" width="10" style="1" customWidth="1"/>
    <col min="14863" max="15104" width="11.42578125" style="1"/>
    <col min="15105" max="15105" width="3.5703125" style="1" customWidth="1"/>
    <col min="15106" max="15106" width="12.140625" style="1" customWidth="1"/>
    <col min="15107" max="15107" width="7.7109375" style="1" customWidth="1"/>
    <col min="15108" max="15108" width="14.140625" style="1" customWidth="1"/>
    <col min="15109" max="15109" width="10.140625" style="1" customWidth="1"/>
    <col min="15110" max="15110" width="6.42578125" style="1" customWidth="1"/>
    <col min="15111" max="15111" width="9.28515625" style="1" customWidth="1"/>
    <col min="15112" max="15112" width="8.42578125" style="1" customWidth="1"/>
    <col min="15113" max="15113" width="9.28515625" style="1" customWidth="1"/>
    <col min="15114" max="15114" width="11.140625" style="1" customWidth="1"/>
    <col min="15115" max="15117" width="11" style="1" customWidth="1"/>
    <col min="15118" max="15118" width="10" style="1" customWidth="1"/>
    <col min="15119" max="15360" width="11.42578125" style="1"/>
    <col min="15361" max="15361" width="3.5703125" style="1" customWidth="1"/>
    <col min="15362" max="15362" width="12.140625" style="1" customWidth="1"/>
    <col min="15363" max="15363" width="7.7109375" style="1" customWidth="1"/>
    <col min="15364" max="15364" width="14.140625" style="1" customWidth="1"/>
    <col min="15365" max="15365" width="10.140625" style="1" customWidth="1"/>
    <col min="15366" max="15366" width="6.42578125" style="1" customWidth="1"/>
    <col min="15367" max="15367" width="9.28515625" style="1" customWidth="1"/>
    <col min="15368" max="15368" width="8.42578125" style="1" customWidth="1"/>
    <col min="15369" max="15369" width="9.28515625" style="1" customWidth="1"/>
    <col min="15370" max="15370" width="11.140625" style="1" customWidth="1"/>
    <col min="15371" max="15373" width="11" style="1" customWidth="1"/>
    <col min="15374" max="15374" width="10" style="1" customWidth="1"/>
    <col min="15375" max="15616" width="11.42578125" style="1"/>
    <col min="15617" max="15617" width="3.5703125" style="1" customWidth="1"/>
    <col min="15618" max="15618" width="12.140625" style="1" customWidth="1"/>
    <col min="15619" max="15619" width="7.7109375" style="1" customWidth="1"/>
    <col min="15620" max="15620" width="14.140625" style="1" customWidth="1"/>
    <col min="15621" max="15621" width="10.140625" style="1" customWidth="1"/>
    <col min="15622" max="15622" width="6.42578125" style="1" customWidth="1"/>
    <col min="15623" max="15623" width="9.28515625" style="1" customWidth="1"/>
    <col min="15624" max="15624" width="8.42578125" style="1" customWidth="1"/>
    <col min="15625" max="15625" width="9.28515625" style="1" customWidth="1"/>
    <col min="15626" max="15626" width="11.140625" style="1" customWidth="1"/>
    <col min="15627" max="15629" width="11" style="1" customWidth="1"/>
    <col min="15630" max="15630" width="10" style="1" customWidth="1"/>
    <col min="15631" max="15872" width="11.42578125" style="1"/>
    <col min="15873" max="15873" width="3.5703125" style="1" customWidth="1"/>
    <col min="15874" max="15874" width="12.140625" style="1" customWidth="1"/>
    <col min="15875" max="15875" width="7.7109375" style="1" customWidth="1"/>
    <col min="15876" max="15876" width="14.140625" style="1" customWidth="1"/>
    <col min="15877" max="15877" width="10.140625" style="1" customWidth="1"/>
    <col min="15878" max="15878" width="6.42578125" style="1" customWidth="1"/>
    <col min="15879" max="15879" width="9.28515625" style="1" customWidth="1"/>
    <col min="15880" max="15880" width="8.42578125" style="1" customWidth="1"/>
    <col min="15881" max="15881" width="9.28515625" style="1" customWidth="1"/>
    <col min="15882" max="15882" width="11.140625" style="1" customWidth="1"/>
    <col min="15883" max="15885" width="11" style="1" customWidth="1"/>
    <col min="15886" max="15886" width="10" style="1" customWidth="1"/>
    <col min="15887" max="16128" width="11.42578125" style="1"/>
    <col min="16129" max="16129" width="3.5703125" style="1" customWidth="1"/>
    <col min="16130" max="16130" width="12.140625" style="1" customWidth="1"/>
    <col min="16131" max="16131" width="7.7109375" style="1" customWidth="1"/>
    <col min="16132" max="16132" width="14.140625" style="1" customWidth="1"/>
    <col min="16133" max="16133" width="10.140625" style="1" customWidth="1"/>
    <col min="16134" max="16134" width="6.42578125" style="1" customWidth="1"/>
    <col min="16135" max="16135" width="9.28515625" style="1" customWidth="1"/>
    <col min="16136" max="16136" width="8.42578125" style="1" customWidth="1"/>
    <col min="16137" max="16137" width="9.28515625" style="1" customWidth="1"/>
    <col min="16138" max="16138" width="11.140625" style="1" customWidth="1"/>
    <col min="16139" max="16141" width="11" style="1" customWidth="1"/>
    <col min="16142" max="16142" width="10" style="1" customWidth="1"/>
    <col min="16143" max="16384" width="11.42578125" style="1"/>
  </cols>
  <sheetData>
    <row r="1" spans="1:29" x14ac:dyDescent="0.2">
      <c r="A1" s="3"/>
      <c r="B1" s="8"/>
      <c r="C1" s="8"/>
      <c r="D1" s="8"/>
      <c r="E1" s="8"/>
      <c r="F1" s="8"/>
      <c r="G1" s="8"/>
      <c r="H1" s="8"/>
      <c r="I1" s="8"/>
      <c r="J1" s="8"/>
      <c r="K1" s="170"/>
      <c r="L1" s="170"/>
      <c r="M1" s="170"/>
      <c r="N1" s="8"/>
      <c r="O1" s="40"/>
      <c r="P1" s="8"/>
      <c r="Q1" s="8"/>
      <c r="R1" s="8"/>
      <c r="S1" s="8"/>
      <c r="T1" s="8"/>
      <c r="U1" s="8"/>
      <c r="V1" s="8"/>
      <c r="W1" s="8"/>
      <c r="X1" s="8"/>
      <c r="Y1" s="8"/>
      <c r="Z1" s="8"/>
      <c r="AA1" s="8"/>
      <c r="AB1" s="8"/>
      <c r="AC1" s="8"/>
    </row>
    <row r="2" spans="1:29" x14ac:dyDescent="0.2">
      <c r="A2" s="3"/>
      <c r="B2" s="187"/>
      <c r="C2" s="187"/>
      <c r="D2" s="187"/>
      <c r="E2" s="187"/>
      <c r="F2" s="187"/>
      <c r="G2" s="187"/>
      <c r="H2" s="187"/>
      <c r="I2" s="187"/>
      <c r="J2" s="187"/>
      <c r="N2" s="3"/>
      <c r="O2" s="40"/>
      <c r="P2" s="8"/>
      <c r="Q2" s="8"/>
      <c r="R2" s="8"/>
      <c r="S2" s="8"/>
      <c r="T2" s="8"/>
      <c r="U2" s="8"/>
      <c r="V2" s="8"/>
      <c r="W2" s="8"/>
      <c r="X2" s="8"/>
      <c r="Y2" s="8"/>
      <c r="Z2" s="8"/>
      <c r="AA2" s="8"/>
      <c r="AB2" s="8"/>
      <c r="AC2" s="8"/>
    </row>
    <row r="3" spans="1:29" ht="20.25" x14ac:dyDescent="0.3">
      <c r="A3" s="3"/>
      <c r="B3" s="203" t="s">
        <v>801</v>
      </c>
      <c r="C3" s="504" t="s">
        <v>802</v>
      </c>
      <c r="D3" s="504"/>
      <c r="E3" s="4" t="s">
        <v>368</v>
      </c>
      <c r="F3" s="507" t="s">
        <v>369</v>
      </c>
      <c r="G3" s="507"/>
      <c r="H3" s="507"/>
      <c r="I3" s="507"/>
      <c r="J3" s="5" t="s">
        <v>118</v>
      </c>
      <c r="N3" s="3"/>
      <c r="O3" s="40"/>
      <c r="P3" s="8"/>
      <c r="Q3" s="8"/>
      <c r="R3" s="8"/>
      <c r="S3" s="8"/>
      <c r="T3" s="8"/>
      <c r="U3" s="8"/>
      <c r="V3" s="8"/>
      <c r="W3" s="8"/>
      <c r="X3" s="8"/>
      <c r="Y3" s="8"/>
      <c r="Z3" s="8"/>
      <c r="AA3" s="8"/>
      <c r="AB3" s="8"/>
      <c r="AC3" s="8"/>
    </row>
    <row r="4" spans="1:29" x14ac:dyDescent="0.2">
      <c r="A4" s="3"/>
      <c r="B4" s="510"/>
      <c r="C4" s="510"/>
      <c r="D4" s="511"/>
      <c r="E4" s="511"/>
      <c r="F4" s="508"/>
      <c r="G4" s="508"/>
      <c r="H4" s="508"/>
      <c r="I4" s="508"/>
      <c r="J4" s="200"/>
      <c r="N4" s="3"/>
      <c r="O4" s="40"/>
      <c r="P4" s="8"/>
      <c r="Q4" s="8"/>
      <c r="R4" s="8"/>
      <c r="S4" s="8"/>
      <c r="T4" s="8"/>
      <c r="U4" s="8"/>
      <c r="V4" s="8"/>
      <c r="W4" s="8"/>
      <c r="X4" s="8"/>
      <c r="Y4" s="8"/>
      <c r="Z4" s="8"/>
      <c r="AA4" s="8"/>
      <c r="AB4" s="8"/>
      <c r="AC4" s="8"/>
    </row>
    <row r="5" spans="1:29" x14ac:dyDescent="0.2">
      <c r="A5" s="3"/>
      <c r="B5" s="511"/>
      <c r="C5" s="511"/>
      <c r="D5" s="512">
        <f ca="1">TODAY()</f>
        <v>45764</v>
      </c>
      <c r="E5" s="512"/>
      <c r="F5" s="508" t="s">
        <v>798</v>
      </c>
      <c r="G5" s="508"/>
      <c r="H5" s="508"/>
      <c r="I5" s="508"/>
      <c r="J5" s="508"/>
      <c r="N5" s="3"/>
      <c r="O5" s="40"/>
      <c r="P5" s="8"/>
      <c r="Q5" s="8"/>
      <c r="R5" s="8"/>
      <c r="S5" s="8"/>
      <c r="T5" s="8"/>
      <c r="U5" s="8"/>
      <c r="V5" s="8"/>
      <c r="W5" s="8"/>
      <c r="X5" s="8"/>
      <c r="Y5" s="8"/>
      <c r="Z5" s="8"/>
      <c r="AA5" s="8"/>
      <c r="AB5" s="8"/>
      <c r="AC5" s="8"/>
    </row>
    <row r="6" spans="1:29" s="2" customFormat="1" ht="12" x14ac:dyDescent="0.2">
      <c r="A6" s="9"/>
      <c r="B6" s="492"/>
      <c r="C6" s="492"/>
      <c r="D6" s="492"/>
      <c r="E6" s="492"/>
      <c r="F6" s="509" t="s">
        <v>609</v>
      </c>
      <c r="G6" s="509"/>
      <c r="H6" s="509"/>
      <c r="I6" s="509"/>
      <c r="J6" s="509"/>
      <c r="K6" s="171"/>
      <c r="L6" s="171"/>
      <c r="M6" s="171"/>
      <c r="N6" s="9"/>
      <c r="O6" s="9"/>
      <c r="P6" s="9"/>
      <c r="Q6" s="9"/>
      <c r="R6" s="9"/>
      <c r="S6" s="9"/>
      <c r="T6" s="9"/>
      <c r="U6" s="9"/>
      <c r="V6" s="9"/>
      <c r="W6" s="9"/>
      <c r="X6" s="9"/>
      <c r="Y6" s="9"/>
      <c r="Z6" s="9"/>
      <c r="AA6" s="9"/>
      <c r="AB6" s="9"/>
      <c r="AC6" s="9"/>
    </row>
    <row r="7" spans="1:29" s="2" customFormat="1" thickBot="1" x14ac:dyDescent="0.25">
      <c r="A7" s="9"/>
      <c r="B7" s="164"/>
      <c r="C7" s="164"/>
      <c r="D7" s="164"/>
      <c r="E7" s="164"/>
      <c r="F7" s="165"/>
      <c r="G7" s="165"/>
      <c r="H7" s="165"/>
      <c r="I7" s="165"/>
      <c r="J7" s="165"/>
      <c r="K7" s="171"/>
      <c r="L7" s="171"/>
      <c r="M7" s="171"/>
      <c r="N7" s="9"/>
      <c r="O7" s="9"/>
      <c r="P7" s="9"/>
      <c r="Q7" s="9"/>
      <c r="R7" s="9"/>
      <c r="S7" s="9"/>
      <c r="T7" s="9"/>
      <c r="U7" s="9"/>
      <c r="V7" s="9"/>
      <c r="W7" s="9"/>
      <c r="X7" s="9"/>
      <c r="Y7" s="9"/>
      <c r="Z7" s="9"/>
      <c r="AA7" s="9"/>
      <c r="AB7" s="9"/>
      <c r="AC7" s="9"/>
    </row>
    <row r="8" spans="1:29" ht="14.25" thickTop="1" thickBot="1" x14ac:dyDescent="0.25">
      <c r="A8" s="3"/>
      <c r="B8" s="10" t="s">
        <v>806</v>
      </c>
      <c r="C8" s="324"/>
      <c r="D8" s="325" t="str">
        <f>D35</f>
        <v>Virement</v>
      </c>
      <c r="E8" s="11" t="s">
        <v>628</v>
      </c>
      <c r="F8" s="12"/>
      <c r="G8" s="503" t="s">
        <v>370</v>
      </c>
      <c r="H8" s="503"/>
      <c r="I8" s="501">
        <f ca="1">SUM(D5+10)</f>
        <v>45774</v>
      </c>
      <c r="J8" s="502"/>
      <c r="N8" s="3"/>
      <c r="O8" s="40"/>
      <c r="P8" s="8"/>
      <c r="Q8" s="8"/>
      <c r="R8" s="8"/>
      <c r="S8" s="8"/>
      <c r="T8" s="8"/>
      <c r="U8" s="8"/>
      <c r="V8" s="8"/>
      <c r="W8" s="8"/>
      <c r="X8" s="8"/>
      <c r="Y8" s="8"/>
      <c r="Z8" s="8"/>
      <c r="AA8" s="8"/>
      <c r="AB8" s="8"/>
      <c r="AC8" s="8"/>
    </row>
    <row r="9" spans="1:29" ht="13.5" thickBot="1" x14ac:dyDescent="0.25">
      <c r="A9" s="3"/>
      <c r="B9" s="199" t="s">
        <v>371</v>
      </c>
      <c r="C9" s="493"/>
      <c r="D9" s="493"/>
      <c r="E9" s="493"/>
      <c r="F9" s="493"/>
      <c r="G9" s="493"/>
      <c r="H9" s="493"/>
      <c r="I9" s="493"/>
      <c r="J9" s="494"/>
      <c r="N9" s="3"/>
      <c r="O9" s="40"/>
      <c r="P9" s="8"/>
      <c r="Q9" s="8"/>
      <c r="R9" s="8"/>
      <c r="S9" s="8"/>
      <c r="T9" s="8"/>
      <c r="U9" s="8"/>
      <c r="V9" s="8"/>
      <c r="W9" s="8"/>
      <c r="X9" s="8"/>
      <c r="Y9" s="8"/>
      <c r="Z9" s="8"/>
      <c r="AA9" s="8"/>
      <c r="AB9" s="8"/>
      <c r="AC9" s="8"/>
    </row>
    <row r="10" spans="1:29" ht="14.25" thickTop="1" thickBot="1" x14ac:dyDescent="0.25">
      <c r="A10" s="3"/>
      <c r="B10" s="193" t="str">
        <f>B3</f>
        <v>Facture</v>
      </c>
      <c r="C10" s="194" t="s">
        <v>803</v>
      </c>
      <c r="D10" s="196"/>
      <c r="E10" s="197" t="str">
        <f>IF(D10&lt;&gt;"",D5+30,"")</f>
        <v/>
      </c>
      <c r="F10" s="495"/>
      <c r="G10" s="495"/>
      <c r="H10" s="198" t="s">
        <v>805</v>
      </c>
      <c r="I10" s="505">
        <f ca="1">TODAY()</f>
        <v>45764</v>
      </c>
      <c r="J10" s="506"/>
      <c r="K10" s="188"/>
      <c r="L10" s="188"/>
      <c r="M10" s="188"/>
      <c r="N10" s="186"/>
      <c r="O10" s="40"/>
      <c r="P10" s="8"/>
      <c r="Q10" s="8"/>
      <c r="R10" s="8"/>
      <c r="S10" s="8"/>
      <c r="T10" s="8"/>
      <c r="U10" s="8"/>
      <c r="V10" s="8"/>
      <c r="W10" s="8"/>
      <c r="X10" s="8"/>
      <c r="Y10" s="8"/>
      <c r="Z10" s="8"/>
      <c r="AA10" s="8"/>
      <c r="AB10" s="8"/>
      <c r="AC10" s="8"/>
    </row>
    <row r="11" spans="1:29" ht="23.25" thickBot="1" x14ac:dyDescent="0.25">
      <c r="A11" s="3"/>
      <c r="B11" s="13" t="s">
        <v>375</v>
      </c>
      <c r="C11" s="14" t="s">
        <v>376</v>
      </c>
      <c r="D11" s="496" t="s">
        <v>377</v>
      </c>
      <c r="E11" s="497"/>
      <c r="F11" s="15" t="s">
        <v>378</v>
      </c>
      <c r="G11" s="16" t="s">
        <v>379</v>
      </c>
      <c r="H11" s="496" t="s">
        <v>380</v>
      </c>
      <c r="I11" s="498"/>
      <c r="J11" s="17" t="s">
        <v>381</v>
      </c>
      <c r="K11" s="195" t="s">
        <v>799</v>
      </c>
      <c r="L11" s="195"/>
      <c r="N11" s="3"/>
      <c r="O11" s="40"/>
      <c r="P11" s="8"/>
      <c r="Q11" s="8"/>
      <c r="R11" s="8"/>
      <c r="S11" s="8"/>
      <c r="T11" s="8"/>
      <c r="U11" s="8"/>
      <c r="V11" s="8"/>
      <c r="W11" s="8"/>
      <c r="X11" s="8"/>
      <c r="Y11" s="8"/>
      <c r="Z11" s="8"/>
      <c r="AA11" s="8"/>
      <c r="AB11" s="8"/>
      <c r="AC11" s="8"/>
    </row>
    <row r="12" spans="1:29" ht="13.5" thickBot="1" x14ac:dyDescent="0.25">
      <c r="A12" s="3"/>
      <c r="B12" s="18" t="str">
        <f t="shared" ref="B12:B32" ca="1" si="0">FormP</f>
        <v>CLAUD 4</v>
      </c>
      <c r="C12" s="19">
        <v>1</v>
      </c>
      <c r="D12" s="499" t="s">
        <v>1326</v>
      </c>
      <c r="E12" s="500"/>
      <c r="F12" s="102" t="s">
        <v>817</v>
      </c>
      <c r="G12" s="20">
        <f t="shared" ref="G12:G24" ca="1" si="1">IF(B12&lt;&gt;"",VLOOKUP(B12,CodeDP,4,FALSE),"")</f>
        <v>44.12</v>
      </c>
      <c r="H12" s="21"/>
      <c r="I12" s="22">
        <f t="shared" ref="I12:I32" ca="1" si="2">IF(AND(C12&lt;&gt;"",D12&lt;&gt;"",H12),C12*G12*H12,"")</f>
        <v>0</v>
      </c>
      <c r="J12" s="23">
        <f t="shared" ref="J12:J32" ca="1" si="3">IF(AND(B12&lt;&gt;"",G12&lt;&gt;"",F12&lt;&gt;""),(G12*C12)-I12,"")</f>
        <v>44.12</v>
      </c>
      <c r="K12" s="201" t="s">
        <v>800</v>
      </c>
      <c r="L12" s="202" t="s">
        <v>804</v>
      </c>
      <c r="N12" s="3"/>
      <c r="O12" s="40"/>
      <c r="P12" s="8"/>
      <c r="Q12" s="8"/>
      <c r="R12" s="8"/>
      <c r="S12" s="8"/>
      <c r="T12" s="8"/>
      <c r="U12" s="8"/>
      <c r="V12" s="8"/>
      <c r="W12" s="8"/>
      <c r="X12" s="8"/>
      <c r="Y12" s="8"/>
      <c r="Z12" s="8"/>
      <c r="AA12" s="8"/>
      <c r="AB12" s="8"/>
      <c r="AC12" s="8"/>
    </row>
    <row r="13" spans="1:29" x14ac:dyDescent="0.2">
      <c r="A13" s="3"/>
      <c r="B13" s="18" t="str">
        <f t="shared" ca="1" si="0"/>
        <v/>
      </c>
      <c r="C13" s="19"/>
      <c r="D13" s="490"/>
      <c r="E13" s="491"/>
      <c r="F13" s="103" t="str">
        <f>IF(AND(C13&lt;&gt;"",D13&lt;&gt;""),$F$12,"")</f>
        <v/>
      </c>
      <c r="G13" s="20" t="str">
        <f t="shared" ca="1" si="1"/>
        <v/>
      </c>
      <c r="H13" s="21"/>
      <c r="I13" s="22" t="str">
        <f t="shared" si="2"/>
        <v/>
      </c>
      <c r="J13" s="23" t="str">
        <f t="shared" ca="1" si="3"/>
        <v/>
      </c>
      <c r="K13" s="202" t="s">
        <v>801</v>
      </c>
      <c r="L13" s="172"/>
      <c r="N13" s="3"/>
      <c r="O13" s="40"/>
      <c r="P13" s="8"/>
      <c r="Q13" s="8"/>
      <c r="R13" s="8"/>
      <c r="S13" s="8"/>
      <c r="T13" s="8"/>
      <c r="U13" s="8"/>
      <c r="V13" s="8"/>
      <c r="W13" s="8"/>
      <c r="X13" s="8"/>
      <c r="Y13" s="8"/>
      <c r="Z13" s="8"/>
      <c r="AA13" s="8"/>
      <c r="AB13" s="8"/>
      <c r="AC13" s="8"/>
    </row>
    <row r="14" spans="1:29" x14ac:dyDescent="0.2">
      <c r="A14" s="3"/>
      <c r="B14" s="18" t="str">
        <f t="shared" ca="1" si="0"/>
        <v/>
      </c>
      <c r="C14" s="19"/>
      <c r="D14" s="490"/>
      <c r="E14" s="491"/>
      <c r="F14" s="103" t="str">
        <f t="shared" ref="F14:F34" si="4">IF(AND(C14&lt;&gt;"",D14&lt;&gt;""),$F$12,"")</f>
        <v/>
      </c>
      <c r="G14" s="20" t="str">
        <f t="shared" ca="1" si="1"/>
        <v/>
      </c>
      <c r="H14" s="21"/>
      <c r="I14" s="22" t="str">
        <f t="shared" si="2"/>
        <v/>
      </c>
      <c r="J14" s="23" t="str">
        <f t="shared" ca="1" si="3"/>
        <v/>
      </c>
      <c r="L14" s="172"/>
      <c r="M14" s="172"/>
      <c r="N14" s="3"/>
      <c r="O14" s="40"/>
      <c r="P14" s="8"/>
      <c r="Q14" s="8"/>
      <c r="R14" s="8"/>
      <c r="S14" s="8"/>
      <c r="T14" s="8"/>
      <c r="U14" s="8"/>
      <c r="V14" s="8"/>
      <c r="W14" s="8"/>
      <c r="X14" s="8"/>
      <c r="Y14" s="8"/>
      <c r="Z14" s="8"/>
      <c r="AA14" s="8"/>
      <c r="AB14" s="8"/>
      <c r="AC14" s="8"/>
    </row>
    <row r="15" spans="1:29" x14ac:dyDescent="0.2">
      <c r="A15" s="3"/>
      <c r="B15" s="18" t="str">
        <f t="shared" ca="1" si="0"/>
        <v/>
      </c>
      <c r="C15" s="19"/>
      <c r="D15" s="490"/>
      <c r="E15" s="491"/>
      <c r="F15" s="103" t="str">
        <f t="shared" si="4"/>
        <v/>
      </c>
      <c r="G15" s="20" t="str">
        <f t="shared" ca="1" si="1"/>
        <v/>
      </c>
      <c r="H15" s="21"/>
      <c r="I15" s="22" t="str">
        <f t="shared" si="2"/>
        <v/>
      </c>
      <c r="J15" s="23" t="str">
        <f t="shared" ca="1" si="3"/>
        <v/>
      </c>
      <c r="L15" s="172"/>
      <c r="M15" s="172"/>
      <c r="N15" s="3"/>
      <c r="O15" s="40"/>
      <c r="P15" s="8"/>
      <c r="Q15" s="8"/>
      <c r="R15" s="8"/>
      <c r="S15" s="8"/>
      <c r="T15" s="8"/>
      <c r="U15" s="8"/>
      <c r="V15" s="8"/>
      <c r="W15" s="8"/>
      <c r="X15" s="8"/>
      <c r="Y15" s="8"/>
      <c r="Z15" s="8"/>
      <c r="AA15" s="8"/>
      <c r="AB15" s="8"/>
      <c r="AC15" s="8"/>
    </row>
    <row r="16" spans="1:29" x14ac:dyDescent="0.2">
      <c r="A16" s="3"/>
      <c r="B16" s="18" t="str">
        <f t="shared" ca="1" si="0"/>
        <v/>
      </c>
      <c r="C16" s="19"/>
      <c r="D16" s="490"/>
      <c r="E16" s="491"/>
      <c r="F16" s="103" t="str">
        <f t="shared" si="4"/>
        <v/>
      </c>
      <c r="G16" s="20" t="str">
        <f t="shared" ca="1" si="1"/>
        <v/>
      </c>
      <c r="H16" s="21"/>
      <c r="I16" s="22" t="str">
        <f t="shared" si="2"/>
        <v/>
      </c>
      <c r="J16" s="23" t="str">
        <f t="shared" ca="1" si="3"/>
        <v/>
      </c>
      <c r="K16" s="173"/>
      <c r="L16" s="173"/>
      <c r="M16" s="173"/>
      <c r="N16" s="3"/>
      <c r="O16" s="40"/>
      <c r="P16" s="8"/>
      <c r="Q16" s="8"/>
      <c r="R16" s="8"/>
      <c r="S16" s="8"/>
      <c r="T16" s="8"/>
      <c r="U16" s="8"/>
      <c r="V16" s="8"/>
      <c r="W16" s="8"/>
      <c r="X16" s="8"/>
      <c r="Y16" s="8"/>
      <c r="Z16" s="8"/>
      <c r="AA16" s="8"/>
      <c r="AB16" s="8"/>
      <c r="AC16" s="8"/>
    </row>
    <row r="17" spans="1:29" x14ac:dyDescent="0.2">
      <c r="A17" s="3"/>
      <c r="B17" s="18" t="str">
        <f t="shared" ca="1" si="0"/>
        <v/>
      </c>
      <c r="C17" s="19"/>
      <c r="D17" s="490"/>
      <c r="E17" s="491"/>
      <c r="F17" s="103" t="str">
        <f t="shared" ref="F17:F22" si="5">IF(AND(C17&lt;&gt;"",D17&lt;&gt;""),$F$12,"")</f>
        <v/>
      </c>
      <c r="G17" s="20" t="str">
        <f t="shared" ref="G17:G22" ca="1" si="6">IF(B17&lt;&gt;"",VLOOKUP(B17,CodeDP,4,FALSE),"")</f>
        <v/>
      </c>
      <c r="H17" s="21"/>
      <c r="I17" s="22" t="str">
        <f t="shared" ref="I17:I22" si="7">IF(AND(C17&lt;&gt;"",D17&lt;&gt;"",H17),C17*G17*H17,"")</f>
        <v/>
      </c>
      <c r="J17" s="23" t="str">
        <f t="shared" ref="J17:J22" ca="1" si="8">IF(AND(B17&lt;&gt;"",G17&lt;&gt;"",F17&lt;&gt;""),(G17*C17)-I17,"")</f>
        <v/>
      </c>
      <c r="K17" s="174" t="s">
        <v>372</v>
      </c>
      <c r="L17" s="175" t="s">
        <v>373</v>
      </c>
      <c r="M17" s="175" t="s">
        <v>374</v>
      </c>
      <c r="N17" s="3"/>
      <c r="O17" s="40"/>
      <c r="P17" s="8"/>
      <c r="Q17" s="8"/>
      <c r="R17" s="8"/>
      <c r="S17" s="8"/>
      <c r="T17" s="8"/>
      <c r="U17" s="8"/>
      <c r="V17" s="8"/>
      <c r="W17" s="8"/>
      <c r="X17" s="8"/>
      <c r="Y17" s="8"/>
      <c r="Z17" s="8"/>
      <c r="AA17" s="8"/>
      <c r="AB17" s="8"/>
      <c r="AC17" s="8"/>
    </row>
    <row r="18" spans="1:29" x14ac:dyDescent="0.2">
      <c r="A18" s="3"/>
      <c r="B18" s="18" t="str">
        <f t="shared" ca="1" si="0"/>
        <v/>
      </c>
      <c r="C18" s="19"/>
      <c r="D18" s="490"/>
      <c r="E18" s="491"/>
      <c r="F18" s="103" t="str">
        <f t="shared" si="5"/>
        <v/>
      </c>
      <c r="G18" s="20" t="str">
        <f t="shared" ca="1" si="6"/>
        <v/>
      </c>
      <c r="H18" s="21"/>
      <c r="I18" s="22" t="str">
        <f t="shared" si="7"/>
        <v/>
      </c>
      <c r="J18" s="23" t="str">
        <f t="shared" ca="1" si="8"/>
        <v/>
      </c>
      <c r="K18" s="176"/>
      <c r="L18" s="177"/>
      <c r="M18" s="177"/>
      <c r="N18" s="3"/>
      <c r="O18" s="40"/>
      <c r="P18" s="8"/>
      <c r="Q18" s="8"/>
      <c r="R18" s="8"/>
      <c r="S18" s="8"/>
      <c r="T18" s="8"/>
      <c r="U18" s="8"/>
      <c r="V18" s="8"/>
      <c r="W18" s="8"/>
      <c r="X18" s="8"/>
      <c r="Y18" s="8"/>
      <c r="Z18" s="8"/>
      <c r="AA18" s="8"/>
      <c r="AB18" s="8"/>
      <c r="AC18" s="8"/>
    </row>
    <row r="19" spans="1:29" x14ac:dyDescent="0.2">
      <c r="A19" s="3"/>
      <c r="B19" s="18" t="str">
        <f t="shared" ca="1" si="0"/>
        <v/>
      </c>
      <c r="C19" s="19"/>
      <c r="D19" s="490"/>
      <c r="E19" s="491"/>
      <c r="F19" s="103" t="str">
        <f t="shared" si="5"/>
        <v/>
      </c>
      <c r="G19" s="20" t="str">
        <f t="shared" ca="1" si="6"/>
        <v/>
      </c>
      <c r="H19" s="21"/>
      <c r="I19" s="22" t="str">
        <f t="shared" si="7"/>
        <v/>
      </c>
      <c r="J19" s="23" t="str">
        <f t="shared" ca="1" si="8"/>
        <v/>
      </c>
      <c r="K19" s="178">
        <f>IF('DonnesP-Sajade'!C3,'DonnesP-Sajade'!C3,"")</f>
        <v>0.1</v>
      </c>
      <c r="L19" s="178">
        <f>IF('DonnesP-Sajade'!C4,'DonnesP-Sajade'!C4,"")</f>
        <v>0.2</v>
      </c>
      <c r="M19" s="179" t="s">
        <v>382</v>
      </c>
      <c r="N19" s="3"/>
      <c r="O19" s="40"/>
      <c r="P19" s="8"/>
      <c r="Q19" s="8"/>
      <c r="R19" s="8"/>
      <c r="S19" s="8"/>
      <c r="T19" s="8"/>
      <c r="U19" s="8"/>
      <c r="V19" s="8"/>
      <c r="W19" s="8"/>
      <c r="X19" s="8"/>
      <c r="Y19" s="8"/>
      <c r="Z19" s="8"/>
      <c r="AA19" s="8"/>
      <c r="AB19" s="8"/>
      <c r="AC19" s="8"/>
    </row>
    <row r="20" spans="1:29" x14ac:dyDescent="0.2">
      <c r="A20" s="3"/>
      <c r="B20" s="18" t="str">
        <f t="shared" ca="1" si="0"/>
        <v/>
      </c>
      <c r="C20" s="19"/>
      <c r="D20" s="490"/>
      <c r="E20" s="491"/>
      <c r="F20" s="103" t="str">
        <f t="shared" si="5"/>
        <v/>
      </c>
      <c r="G20" s="20" t="str">
        <f t="shared" ca="1" si="6"/>
        <v/>
      </c>
      <c r="H20" s="21"/>
      <c r="I20" s="22" t="str">
        <f t="shared" si="7"/>
        <v/>
      </c>
      <c r="J20" s="23" t="str">
        <f t="shared" ca="1" si="8"/>
        <v/>
      </c>
      <c r="K20" s="180" t="str">
        <f t="shared" ref="K20:K42" ca="1" si="9">IF(AND(J12&lt;&gt;"",F12="P"),J12,"")</f>
        <v/>
      </c>
      <c r="L20" s="180">
        <f t="shared" ref="L20:L42" ca="1" si="10">IF(AND(J12&lt;&gt;"",F12="V"),J12,"")</f>
        <v>44.12</v>
      </c>
      <c r="M20" s="180" t="str">
        <f t="shared" ref="M20:M40" ca="1" si="11">IF(AND(J12&lt;&gt;"",F12=0),J12,"")</f>
        <v/>
      </c>
      <c r="N20" s="3"/>
      <c r="O20" s="40"/>
      <c r="P20" s="8"/>
      <c r="Q20" s="8"/>
      <c r="R20" s="8"/>
      <c r="S20" s="8"/>
      <c r="T20" s="8"/>
      <c r="U20" s="8"/>
      <c r="V20" s="8"/>
      <c r="W20" s="8"/>
      <c r="X20" s="8"/>
      <c r="Y20" s="8"/>
      <c r="Z20" s="8"/>
      <c r="AA20" s="8"/>
      <c r="AB20" s="8"/>
      <c r="AC20" s="8"/>
    </row>
    <row r="21" spans="1:29" x14ac:dyDescent="0.2">
      <c r="A21" s="3"/>
      <c r="B21" s="18" t="str">
        <f t="shared" ca="1" si="0"/>
        <v/>
      </c>
      <c r="C21" s="19"/>
      <c r="D21" s="490"/>
      <c r="E21" s="491"/>
      <c r="F21" s="103" t="str">
        <f t="shared" si="5"/>
        <v/>
      </c>
      <c r="G21" s="20" t="str">
        <f t="shared" ca="1" si="6"/>
        <v/>
      </c>
      <c r="H21" s="21"/>
      <c r="I21" s="22" t="str">
        <f t="shared" si="7"/>
        <v/>
      </c>
      <c r="J21" s="23" t="str">
        <f t="shared" ca="1" si="8"/>
        <v/>
      </c>
      <c r="K21" s="180" t="str">
        <f t="shared" ca="1" si="9"/>
        <v/>
      </c>
      <c r="L21" s="180" t="str">
        <f t="shared" ca="1" si="10"/>
        <v/>
      </c>
      <c r="M21" s="180" t="str">
        <f t="shared" ca="1" si="11"/>
        <v/>
      </c>
      <c r="N21" s="3"/>
      <c r="O21" s="40"/>
      <c r="P21" s="8"/>
      <c r="Q21" s="8"/>
      <c r="R21" s="8"/>
      <c r="S21" s="8"/>
      <c r="T21" s="8"/>
      <c r="U21" s="8"/>
      <c r="V21" s="8"/>
      <c r="W21" s="8"/>
      <c r="X21" s="8"/>
      <c r="Y21" s="8"/>
      <c r="Z21" s="8"/>
      <c r="AA21" s="8"/>
      <c r="AB21" s="8"/>
      <c r="AC21" s="8"/>
    </row>
    <row r="22" spans="1:29" x14ac:dyDescent="0.2">
      <c r="A22" s="3"/>
      <c r="B22" s="18" t="str">
        <f t="shared" ca="1" si="0"/>
        <v/>
      </c>
      <c r="C22" s="19"/>
      <c r="D22" s="490"/>
      <c r="E22" s="491"/>
      <c r="F22" s="103" t="str">
        <f t="shared" si="5"/>
        <v/>
      </c>
      <c r="G22" s="20" t="str">
        <f t="shared" ca="1" si="6"/>
        <v/>
      </c>
      <c r="H22" s="21"/>
      <c r="I22" s="22" t="str">
        <f t="shared" si="7"/>
        <v/>
      </c>
      <c r="J22" s="23" t="str">
        <f t="shared" ca="1" si="8"/>
        <v/>
      </c>
      <c r="K22" s="180" t="str">
        <f t="shared" ca="1" si="9"/>
        <v/>
      </c>
      <c r="L22" s="180" t="str">
        <f t="shared" ca="1" si="10"/>
        <v/>
      </c>
      <c r="M22" s="180" t="str">
        <f t="shared" ca="1" si="11"/>
        <v/>
      </c>
      <c r="N22" s="3"/>
      <c r="O22" s="40"/>
      <c r="P22" s="8"/>
      <c r="Q22" s="8"/>
      <c r="R22" s="8"/>
      <c r="S22" s="8"/>
      <c r="T22" s="8"/>
      <c r="U22" s="8"/>
      <c r="V22" s="8"/>
      <c r="W22" s="8"/>
      <c r="X22" s="8"/>
      <c r="Y22" s="8"/>
      <c r="Z22" s="8"/>
      <c r="AA22" s="8"/>
      <c r="AB22" s="8"/>
      <c r="AC22" s="8"/>
    </row>
    <row r="23" spans="1:29" x14ac:dyDescent="0.2">
      <c r="A23" s="3"/>
      <c r="B23" s="18" t="str">
        <f t="shared" ca="1" si="0"/>
        <v/>
      </c>
      <c r="C23" s="19"/>
      <c r="D23" s="490"/>
      <c r="E23" s="491"/>
      <c r="F23" s="103" t="str">
        <f t="shared" si="4"/>
        <v/>
      </c>
      <c r="G23" s="20" t="str">
        <f t="shared" ca="1" si="1"/>
        <v/>
      </c>
      <c r="H23" s="21"/>
      <c r="I23" s="22" t="str">
        <f t="shared" si="2"/>
        <v/>
      </c>
      <c r="J23" s="23" t="str">
        <f t="shared" ca="1" si="3"/>
        <v/>
      </c>
      <c r="K23" s="180" t="str">
        <f t="shared" ca="1" si="9"/>
        <v/>
      </c>
      <c r="L23" s="180" t="str">
        <f t="shared" ca="1" si="10"/>
        <v/>
      </c>
      <c r="M23" s="180" t="str">
        <f t="shared" ca="1" si="11"/>
        <v/>
      </c>
      <c r="N23" s="3"/>
      <c r="O23" s="40"/>
      <c r="P23" s="8"/>
      <c r="Q23" s="8"/>
      <c r="R23" s="8"/>
      <c r="S23" s="8"/>
      <c r="T23" s="8"/>
      <c r="U23" s="8"/>
      <c r="V23" s="8"/>
      <c r="W23" s="8"/>
      <c r="X23" s="8"/>
      <c r="Y23" s="8"/>
      <c r="Z23" s="8"/>
      <c r="AA23" s="8"/>
      <c r="AB23" s="8"/>
      <c r="AC23" s="8"/>
    </row>
    <row r="24" spans="1:29" x14ac:dyDescent="0.2">
      <c r="A24" s="3"/>
      <c r="B24" s="18" t="str">
        <f t="shared" ca="1" si="0"/>
        <v/>
      </c>
      <c r="C24" s="19"/>
      <c r="D24" s="490"/>
      <c r="E24" s="491"/>
      <c r="F24" s="103" t="str">
        <f t="shared" si="4"/>
        <v/>
      </c>
      <c r="G24" s="20" t="str">
        <f t="shared" ca="1" si="1"/>
        <v/>
      </c>
      <c r="H24" s="21"/>
      <c r="I24" s="22" t="str">
        <f t="shared" si="2"/>
        <v/>
      </c>
      <c r="J24" s="23" t="str">
        <f t="shared" ca="1" si="3"/>
        <v/>
      </c>
      <c r="K24" s="180" t="str">
        <f t="shared" ca="1" si="9"/>
        <v/>
      </c>
      <c r="L24" s="180" t="str">
        <f t="shared" ca="1" si="10"/>
        <v/>
      </c>
      <c r="M24" s="180" t="str">
        <f t="shared" ca="1" si="11"/>
        <v/>
      </c>
      <c r="N24" s="3"/>
      <c r="O24" s="40"/>
      <c r="P24" s="8"/>
      <c r="Q24" s="8"/>
      <c r="R24" s="8"/>
      <c r="S24" s="8"/>
      <c r="T24" s="8"/>
      <c r="U24" s="8"/>
      <c r="V24" s="8"/>
      <c r="W24" s="8"/>
      <c r="X24" s="8"/>
      <c r="Y24" s="8"/>
      <c r="Z24" s="8"/>
      <c r="AA24" s="8"/>
      <c r="AB24" s="8"/>
      <c r="AC24" s="8"/>
    </row>
    <row r="25" spans="1:29" x14ac:dyDescent="0.2">
      <c r="A25" s="3"/>
      <c r="B25" s="18" t="str">
        <f t="shared" ca="1" si="0"/>
        <v/>
      </c>
      <c r="C25" s="19"/>
      <c r="D25" s="490"/>
      <c r="E25" s="491"/>
      <c r="F25" s="103" t="str">
        <f t="shared" si="4"/>
        <v/>
      </c>
      <c r="G25" s="20" t="str">
        <f t="shared" ref="G25:G32" ca="1" si="12">IF(B25&lt;&gt;"",VLOOKUP(B25,CodeDP,4,FALSE),"")</f>
        <v/>
      </c>
      <c r="H25" s="21"/>
      <c r="I25" s="22" t="str">
        <f t="shared" si="2"/>
        <v/>
      </c>
      <c r="J25" s="23" t="str">
        <f t="shared" ca="1" si="3"/>
        <v/>
      </c>
      <c r="K25" s="180" t="str">
        <f t="shared" ref="K25:K30" ca="1" si="13">IF(AND(J17&lt;&gt;"",F17="P"),J17,"")</f>
        <v/>
      </c>
      <c r="L25" s="180" t="str">
        <f t="shared" ref="L25:L30" ca="1" si="14">IF(AND(J17&lt;&gt;"",F17="V"),J17,"")</f>
        <v/>
      </c>
      <c r="M25" s="180" t="str">
        <f t="shared" ref="M25:M30" ca="1" si="15">IF(AND(J17&lt;&gt;"",F17=0),J17,"")</f>
        <v/>
      </c>
      <c r="N25" s="3"/>
      <c r="O25" s="40"/>
      <c r="P25" s="8"/>
      <c r="Q25" s="8"/>
      <c r="R25" s="8"/>
      <c r="S25" s="8"/>
      <c r="T25" s="8"/>
      <c r="U25" s="8"/>
      <c r="V25" s="8"/>
      <c r="W25" s="8"/>
      <c r="X25" s="8"/>
      <c r="Y25" s="8"/>
      <c r="Z25" s="8"/>
      <c r="AA25" s="8"/>
      <c r="AB25" s="8"/>
      <c r="AC25" s="8"/>
    </row>
    <row r="26" spans="1:29" x14ac:dyDescent="0.2">
      <c r="A26" s="3"/>
      <c r="B26" s="18" t="str">
        <f t="shared" ca="1" si="0"/>
        <v/>
      </c>
      <c r="C26" s="19"/>
      <c r="D26" s="490"/>
      <c r="E26" s="491"/>
      <c r="F26" s="103" t="str">
        <f t="shared" si="4"/>
        <v/>
      </c>
      <c r="G26" s="20" t="str">
        <f t="shared" ca="1" si="12"/>
        <v/>
      </c>
      <c r="H26" s="21"/>
      <c r="I26" s="22" t="str">
        <f t="shared" si="2"/>
        <v/>
      </c>
      <c r="J26" s="23" t="str">
        <f t="shared" ca="1" si="3"/>
        <v/>
      </c>
      <c r="K26" s="180" t="str">
        <f t="shared" ca="1" si="13"/>
        <v/>
      </c>
      <c r="L26" s="180" t="str">
        <f t="shared" ca="1" si="14"/>
        <v/>
      </c>
      <c r="M26" s="180" t="str">
        <f t="shared" ca="1" si="15"/>
        <v/>
      </c>
      <c r="N26" s="3"/>
      <c r="O26" s="40"/>
      <c r="P26" s="8"/>
      <c r="Q26" s="8"/>
      <c r="R26" s="8"/>
      <c r="S26" s="8"/>
      <c r="T26" s="8"/>
      <c r="U26" s="8"/>
      <c r="V26" s="8"/>
      <c r="W26" s="8"/>
      <c r="X26" s="8"/>
      <c r="Y26" s="8"/>
      <c r="Z26" s="8"/>
      <c r="AA26" s="8"/>
      <c r="AB26" s="8"/>
      <c r="AC26" s="8"/>
    </row>
    <row r="27" spans="1:29" x14ac:dyDescent="0.2">
      <c r="A27" s="3"/>
      <c r="B27" s="18" t="str">
        <f t="shared" ca="1" si="0"/>
        <v/>
      </c>
      <c r="C27" s="19"/>
      <c r="D27" s="490"/>
      <c r="E27" s="491"/>
      <c r="F27" s="103" t="str">
        <f t="shared" si="4"/>
        <v/>
      </c>
      <c r="G27" s="20" t="str">
        <f t="shared" ca="1" si="12"/>
        <v/>
      </c>
      <c r="H27" s="21"/>
      <c r="I27" s="22" t="str">
        <f t="shared" si="2"/>
        <v/>
      </c>
      <c r="J27" s="23" t="str">
        <f t="shared" ca="1" si="3"/>
        <v/>
      </c>
      <c r="K27" s="180" t="str">
        <f t="shared" ca="1" si="13"/>
        <v/>
      </c>
      <c r="L27" s="180" t="str">
        <f t="shared" ca="1" si="14"/>
        <v/>
      </c>
      <c r="M27" s="180" t="str">
        <f t="shared" ca="1" si="15"/>
        <v/>
      </c>
      <c r="N27" s="3"/>
      <c r="O27" s="40"/>
      <c r="P27" s="8"/>
      <c r="Q27" s="8"/>
      <c r="R27" s="8"/>
      <c r="S27" s="8"/>
      <c r="T27" s="8"/>
      <c r="U27" s="8"/>
      <c r="V27" s="8"/>
      <c r="W27" s="8"/>
      <c r="X27" s="8"/>
      <c r="Y27" s="8"/>
      <c r="Z27" s="8"/>
      <c r="AA27" s="8"/>
      <c r="AB27" s="8"/>
      <c r="AC27" s="8"/>
    </row>
    <row r="28" spans="1:29" x14ac:dyDescent="0.2">
      <c r="A28" s="3"/>
      <c r="B28" s="18" t="str">
        <f t="shared" ca="1" si="0"/>
        <v/>
      </c>
      <c r="C28" s="19"/>
      <c r="D28" s="490"/>
      <c r="E28" s="491"/>
      <c r="F28" s="103" t="str">
        <f t="shared" si="4"/>
        <v/>
      </c>
      <c r="G28" s="20" t="str">
        <f t="shared" ca="1" si="12"/>
        <v/>
      </c>
      <c r="H28" s="21"/>
      <c r="I28" s="22" t="str">
        <f t="shared" si="2"/>
        <v/>
      </c>
      <c r="J28" s="23" t="str">
        <f t="shared" ca="1" si="3"/>
        <v/>
      </c>
      <c r="K28" s="180" t="str">
        <f t="shared" ca="1" si="13"/>
        <v/>
      </c>
      <c r="L28" s="180" t="str">
        <f t="shared" ca="1" si="14"/>
        <v/>
      </c>
      <c r="M28" s="180" t="str">
        <f t="shared" ca="1" si="15"/>
        <v/>
      </c>
      <c r="N28" s="3"/>
      <c r="O28" s="40"/>
      <c r="P28" s="8"/>
      <c r="Q28" s="8"/>
      <c r="R28" s="8"/>
      <c r="S28" s="8"/>
      <c r="T28" s="8"/>
      <c r="U28" s="8"/>
      <c r="V28" s="8"/>
      <c r="W28" s="8"/>
      <c r="X28" s="8"/>
      <c r="Y28" s="8"/>
      <c r="Z28" s="8"/>
      <c r="AA28" s="8"/>
      <c r="AB28" s="8"/>
      <c r="AC28" s="8"/>
    </row>
    <row r="29" spans="1:29" x14ac:dyDescent="0.2">
      <c r="A29" s="3"/>
      <c r="B29" s="18" t="str">
        <f t="shared" ca="1" si="0"/>
        <v/>
      </c>
      <c r="C29" s="19"/>
      <c r="D29" s="490"/>
      <c r="E29" s="491"/>
      <c r="F29" s="103" t="str">
        <f t="shared" si="4"/>
        <v/>
      </c>
      <c r="G29" s="20" t="str">
        <f t="shared" ca="1" si="12"/>
        <v/>
      </c>
      <c r="H29" s="21"/>
      <c r="I29" s="22" t="str">
        <f t="shared" si="2"/>
        <v/>
      </c>
      <c r="J29" s="23" t="str">
        <f t="shared" ca="1" si="3"/>
        <v/>
      </c>
      <c r="K29" s="180" t="str">
        <f t="shared" ca="1" si="13"/>
        <v/>
      </c>
      <c r="L29" s="180" t="str">
        <f t="shared" ca="1" si="14"/>
        <v/>
      </c>
      <c r="M29" s="180" t="str">
        <f t="shared" ca="1" si="15"/>
        <v/>
      </c>
      <c r="N29" s="3"/>
      <c r="O29" s="40"/>
      <c r="P29" s="8"/>
      <c r="Q29" s="8"/>
      <c r="R29" s="8"/>
      <c r="S29" s="8"/>
      <c r="T29" s="8"/>
      <c r="U29" s="8"/>
      <c r="V29" s="8"/>
      <c r="W29" s="8"/>
      <c r="X29" s="8"/>
      <c r="Y29" s="8"/>
      <c r="Z29" s="8"/>
      <c r="AA29" s="8"/>
      <c r="AB29" s="8"/>
      <c r="AC29" s="8"/>
    </row>
    <row r="30" spans="1:29" x14ac:dyDescent="0.2">
      <c r="A30" s="3"/>
      <c r="B30" s="18" t="str">
        <f t="shared" ca="1" si="0"/>
        <v/>
      </c>
      <c r="C30" s="19"/>
      <c r="D30" s="490"/>
      <c r="E30" s="491"/>
      <c r="F30" s="103" t="str">
        <f t="shared" si="4"/>
        <v/>
      </c>
      <c r="G30" s="20" t="str">
        <f t="shared" ca="1" si="12"/>
        <v/>
      </c>
      <c r="H30" s="21"/>
      <c r="I30" s="22" t="str">
        <f t="shared" si="2"/>
        <v/>
      </c>
      <c r="J30" s="23" t="str">
        <f t="shared" ca="1" si="3"/>
        <v/>
      </c>
      <c r="K30" s="180" t="str">
        <f t="shared" ca="1" si="13"/>
        <v/>
      </c>
      <c r="L30" s="180" t="str">
        <f t="shared" ca="1" si="14"/>
        <v/>
      </c>
      <c r="M30" s="180" t="str">
        <f t="shared" ca="1" si="15"/>
        <v/>
      </c>
      <c r="N30" s="3"/>
      <c r="O30" s="40"/>
      <c r="P30" s="8"/>
      <c r="Q30" s="8"/>
      <c r="R30" s="8"/>
      <c r="S30" s="8"/>
      <c r="T30" s="8"/>
      <c r="U30" s="8"/>
      <c r="V30" s="8"/>
      <c r="W30" s="8"/>
      <c r="X30" s="8"/>
      <c r="Y30" s="8"/>
      <c r="Z30" s="8"/>
      <c r="AA30" s="8"/>
      <c r="AB30" s="8"/>
      <c r="AC30" s="8"/>
    </row>
    <row r="31" spans="1:29" s="6" customFormat="1" x14ac:dyDescent="0.2">
      <c r="A31" s="3"/>
      <c r="B31" s="18" t="str">
        <f t="shared" ca="1" si="0"/>
        <v/>
      </c>
      <c r="C31" s="19"/>
      <c r="D31" s="490"/>
      <c r="E31" s="491"/>
      <c r="F31" s="103" t="str">
        <f t="shared" si="4"/>
        <v/>
      </c>
      <c r="G31" s="20" t="str">
        <f t="shared" ca="1" si="12"/>
        <v/>
      </c>
      <c r="H31" s="21"/>
      <c r="I31" s="22" t="str">
        <f t="shared" si="2"/>
        <v/>
      </c>
      <c r="J31" s="23" t="str">
        <f t="shared" ca="1" si="3"/>
        <v/>
      </c>
      <c r="K31" s="180" t="str">
        <f t="shared" ca="1" si="9"/>
        <v/>
      </c>
      <c r="L31" s="180" t="str">
        <f t="shared" ca="1" si="10"/>
        <v/>
      </c>
      <c r="M31" s="180" t="str">
        <f t="shared" ca="1" si="11"/>
        <v/>
      </c>
      <c r="N31" s="3"/>
      <c r="O31" s="3"/>
      <c r="P31" s="3"/>
      <c r="Q31" s="3"/>
      <c r="R31" s="3"/>
      <c r="S31" s="3"/>
      <c r="T31" s="3"/>
      <c r="U31" s="3"/>
      <c r="V31" s="3"/>
      <c r="W31" s="3"/>
      <c r="X31" s="3"/>
      <c r="Y31" s="3"/>
      <c r="Z31" s="3"/>
      <c r="AA31" s="3"/>
      <c r="AB31" s="3"/>
      <c r="AC31" s="3"/>
    </row>
    <row r="32" spans="1:29" s="6" customFormat="1" x14ac:dyDescent="0.2">
      <c r="A32" s="3"/>
      <c r="B32" s="18" t="str">
        <f t="shared" ca="1" si="0"/>
        <v/>
      </c>
      <c r="C32" s="19"/>
      <c r="D32" s="490"/>
      <c r="E32" s="521"/>
      <c r="F32" s="103" t="str">
        <f t="shared" si="4"/>
        <v/>
      </c>
      <c r="G32" s="20" t="str">
        <f t="shared" ca="1" si="12"/>
        <v/>
      </c>
      <c r="H32" s="21"/>
      <c r="I32" s="22" t="str">
        <f t="shared" si="2"/>
        <v/>
      </c>
      <c r="J32" s="23" t="str">
        <f t="shared" ca="1" si="3"/>
        <v/>
      </c>
      <c r="K32" s="180" t="str">
        <f t="shared" ca="1" si="9"/>
        <v/>
      </c>
      <c r="L32" s="180" t="str">
        <f t="shared" ca="1" si="10"/>
        <v/>
      </c>
      <c r="M32" s="180" t="str">
        <f t="shared" ca="1" si="11"/>
        <v/>
      </c>
      <c r="N32" s="3"/>
      <c r="O32" s="3"/>
      <c r="P32" s="3"/>
      <c r="Q32" s="3"/>
      <c r="R32" s="3"/>
      <c r="S32" s="3"/>
      <c r="T32" s="3"/>
      <c r="U32" s="3"/>
      <c r="V32" s="3"/>
      <c r="W32" s="3"/>
      <c r="X32" s="3"/>
      <c r="Y32" s="3"/>
      <c r="Z32" s="3"/>
      <c r="AA32" s="3"/>
      <c r="AB32" s="3"/>
      <c r="AC32" s="3"/>
    </row>
    <row r="33" spans="1:29" ht="15" x14ac:dyDescent="0.25">
      <c r="A33" s="3"/>
      <c r="B33" s="24" t="s">
        <v>383</v>
      </c>
      <c r="C33" s="25"/>
      <c r="D33" s="518" t="s">
        <v>1323</v>
      </c>
      <c r="E33" s="519"/>
      <c r="F33" s="519"/>
      <c r="G33" s="520"/>
      <c r="H33" s="21"/>
      <c r="I33" s="26"/>
      <c r="J33" s="27">
        <f ca="1">-SUM(J6:J32)*H33</f>
        <v>0</v>
      </c>
      <c r="K33" s="180" t="str">
        <f t="shared" ca="1" si="9"/>
        <v/>
      </c>
      <c r="L33" s="180" t="str">
        <f t="shared" ca="1" si="10"/>
        <v/>
      </c>
      <c r="M33" s="180" t="str">
        <f t="shared" ca="1" si="11"/>
        <v/>
      </c>
      <c r="N33" s="3"/>
      <c r="O33" s="40"/>
      <c r="P33" s="8"/>
      <c r="Q33" s="8"/>
      <c r="R33" s="8"/>
      <c r="S33" s="8"/>
      <c r="T33" s="8"/>
      <c r="U33" s="8"/>
      <c r="V33" s="8"/>
      <c r="W33" s="8"/>
      <c r="X33" s="8"/>
      <c r="Y33" s="8"/>
      <c r="Z33" s="8"/>
      <c r="AA33" s="8"/>
      <c r="AB33" s="8"/>
      <c r="AC33" s="8"/>
    </row>
    <row r="34" spans="1:29" ht="13.5" thickBot="1" x14ac:dyDescent="0.25">
      <c r="A34" s="3"/>
      <c r="B34" s="28"/>
      <c r="C34" s="29">
        <v>1</v>
      </c>
      <c r="D34" s="515" t="s">
        <v>384</v>
      </c>
      <c r="E34" s="516"/>
      <c r="F34" s="103" t="str">
        <f t="shared" si="4"/>
        <v>v</v>
      </c>
      <c r="G34" s="459">
        <v>32</v>
      </c>
      <c r="H34" s="30"/>
      <c r="I34" s="30">
        <f ca="1">SUM(I12:I33)</f>
        <v>0</v>
      </c>
      <c r="J34" s="31">
        <f>IF(AND(C34&lt;&gt;"",G34&lt;&gt;"",F34&lt;&gt;""),G34*C34,G34)</f>
        <v>32</v>
      </c>
      <c r="K34" s="180" t="str">
        <f t="shared" ca="1" si="9"/>
        <v/>
      </c>
      <c r="L34" s="180" t="str">
        <f t="shared" ca="1" si="10"/>
        <v/>
      </c>
      <c r="M34" s="180" t="str">
        <f t="shared" ca="1" si="11"/>
        <v/>
      </c>
      <c r="N34" s="3"/>
      <c r="O34" s="40"/>
      <c r="P34" s="8"/>
      <c r="Q34" s="8"/>
      <c r="R34" s="8"/>
      <c r="S34" s="8"/>
      <c r="T34" s="8"/>
      <c r="U34" s="8"/>
      <c r="V34" s="8"/>
      <c r="W34" s="8"/>
      <c r="X34" s="8"/>
      <c r="Y34" s="8"/>
      <c r="Z34" s="8"/>
      <c r="AA34" s="8"/>
      <c r="AB34" s="8"/>
      <c r="AC34" s="8"/>
    </row>
    <row r="35" spans="1:29" ht="13.5" thickTop="1" x14ac:dyDescent="0.2">
      <c r="A35" s="3"/>
      <c r="B35" s="510" t="s">
        <v>385</v>
      </c>
      <c r="C35" s="510"/>
      <c r="D35" s="32" t="s">
        <v>365</v>
      </c>
      <c r="E35" s="517" t="s">
        <v>386</v>
      </c>
      <c r="F35" s="517"/>
      <c r="G35" s="517"/>
      <c r="H35" s="517"/>
      <c r="I35" s="33"/>
      <c r="J35" s="34">
        <f ca="1">IF(SUM(J12:J34)&lt;&gt;"",SUM(J12:J34),"")</f>
        <v>76.12</v>
      </c>
      <c r="K35" s="180" t="str">
        <f t="shared" ca="1" si="9"/>
        <v/>
      </c>
      <c r="L35" s="180" t="str">
        <f t="shared" ca="1" si="10"/>
        <v/>
      </c>
      <c r="M35" s="180" t="str">
        <f t="shared" ca="1" si="11"/>
        <v/>
      </c>
      <c r="N35" s="3"/>
      <c r="O35" s="40"/>
      <c r="P35" s="8"/>
      <c r="Q35" s="8"/>
      <c r="R35" s="8"/>
      <c r="S35" s="8"/>
      <c r="T35" s="8"/>
      <c r="U35" s="8"/>
      <c r="V35" s="8"/>
      <c r="W35" s="8"/>
      <c r="X35" s="8"/>
      <c r="Y35" s="8"/>
      <c r="Z35" s="8"/>
      <c r="AA35" s="8"/>
      <c r="AB35" s="8"/>
      <c r="AC35" s="8"/>
    </row>
    <row r="36" spans="1:29" x14ac:dyDescent="0.2">
      <c r="A36" s="3"/>
      <c r="B36" s="100"/>
      <c r="C36" s="100"/>
      <c r="D36" s="32"/>
      <c r="E36" s="513" t="s">
        <v>627</v>
      </c>
      <c r="F36" s="513"/>
      <c r="G36" s="513"/>
      <c r="H36" s="513"/>
      <c r="I36" s="35">
        <f>IF('DonnesP-Sajade'!C3&lt;&gt;"",('DonnesP-Sajade'!C3),"")</f>
        <v>0.1</v>
      </c>
      <c r="J36" s="101">
        <f ca="1">IF(K43&lt;&gt;"",K43*I36,"")</f>
        <v>0</v>
      </c>
      <c r="K36" s="180" t="str">
        <f t="shared" ca="1" si="9"/>
        <v/>
      </c>
      <c r="L36" s="180" t="str">
        <f t="shared" ca="1" si="10"/>
        <v/>
      </c>
      <c r="M36" s="180" t="str">
        <f t="shared" ca="1" si="11"/>
        <v/>
      </c>
      <c r="N36" s="3"/>
      <c r="O36" s="40"/>
      <c r="P36" s="8"/>
      <c r="Q36" s="8"/>
      <c r="R36" s="8"/>
      <c r="S36" s="8"/>
      <c r="T36" s="8"/>
      <c r="U36" s="8"/>
      <c r="V36" s="8"/>
      <c r="W36" s="8"/>
      <c r="X36" s="8"/>
      <c r="Y36" s="8"/>
      <c r="Z36" s="8"/>
      <c r="AA36" s="8"/>
      <c r="AB36" s="8"/>
      <c r="AC36" s="8"/>
    </row>
    <row r="37" spans="1:29" x14ac:dyDescent="0.2">
      <c r="A37" s="3"/>
      <c r="B37" s="492"/>
      <c r="C37" s="492"/>
      <c r="D37" s="492"/>
      <c r="E37" s="513" t="s">
        <v>387</v>
      </c>
      <c r="F37" s="513"/>
      <c r="G37" s="513"/>
      <c r="H37" s="513"/>
      <c r="I37" s="35">
        <f>IF('DonnesP-Sajade'!C4&lt;&gt;"",('DonnesP-Sajade'!C4),"")</f>
        <v>0.2</v>
      </c>
      <c r="J37" s="36">
        <f ca="1">IF(L43&lt;&gt;"",L43*I37,"")</f>
        <v>15.224000000000002</v>
      </c>
      <c r="K37" s="180" t="str">
        <f t="shared" ca="1" si="9"/>
        <v/>
      </c>
      <c r="L37" s="180" t="str">
        <f t="shared" ca="1" si="10"/>
        <v/>
      </c>
      <c r="M37" s="180" t="str">
        <f t="shared" ca="1" si="11"/>
        <v/>
      </c>
      <c r="N37" s="8"/>
      <c r="O37" s="40"/>
      <c r="P37" s="8"/>
      <c r="Q37" s="8"/>
      <c r="R37" s="8"/>
      <c r="S37" s="8"/>
      <c r="T37" s="8"/>
      <c r="U37" s="8"/>
      <c r="V37" s="8"/>
      <c r="W37" s="8"/>
      <c r="X37" s="8"/>
      <c r="Y37" s="8"/>
      <c r="Z37" s="8"/>
      <c r="AA37" s="8"/>
      <c r="AB37" s="8"/>
      <c r="AC37" s="8"/>
    </row>
    <row r="38" spans="1:29" ht="13.5" thickBot="1" x14ac:dyDescent="0.25">
      <c r="A38" s="3"/>
      <c r="B38" s="492"/>
      <c r="C38" s="492"/>
      <c r="D38" s="492"/>
      <c r="E38" s="514" t="s">
        <v>388</v>
      </c>
      <c r="F38" s="514"/>
      <c r="G38" s="514"/>
      <c r="H38" s="514"/>
      <c r="I38" s="37"/>
      <c r="J38" s="38">
        <f ca="1">IF(J35&lt;&gt;"",SUM(J35:J37),"")</f>
        <v>91.344000000000008</v>
      </c>
      <c r="K38" s="180" t="str">
        <f t="shared" ca="1" si="9"/>
        <v/>
      </c>
      <c r="L38" s="180" t="str">
        <f t="shared" ca="1" si="10"/>
        <v/>
      </c>
      <c r="M38" s="180" t="str">
        <f t="shared" ca="1" si="11"/>
        <v/>
      </c>
      <c r="N38" s="8"/>
      <c r="O38" s="40"/>
      <c r="P38" s="8"/>
      <c r="Q38" s="8"/>
      <c r="R38" s="8"/>
      <c r="S38" s="8"/>
      <c r="T38" s="8"/>
      <c r="U38" s="8"/>
      <c r="V38" s="8"/>
      <c r="W38" s="8"/>
      <c r="X38" s="8"/>
      <c r="Y38" s="8"/>
      <c r="Z38" s="8"/>
      <c r="AA38" s="8"/>
      <c r="AB38" s="8"/>
      <c r="AC38" s="8"/>
    </row>
    <row r="39" spans="1:29" ht="13.5" thickTop="1" x14ac:dyDescent="0.2">
      <c r="A39" s="3"/>
      <c r="B39" s="8"/>
      <c r="C39" s="8"/>
      <c r="D39" s="8"/>
      <c r="E39" s="8"/>
      <c r="F39" s="8"/>
      <c r="G39" s="8"/>
      <c r="H39" s="8"/>
      <c r="I39" s="8"/>
      <c r="J39" s="8"/>
      <c r="K39" s="180" t="str">
        <f t="shared" ca="1" si="9"/>
        <v/>
      </c>
      <c r="L39" s="180" t="str">
        <f t="shared" ca="1" si="10"/>
        <v/>
      </c>
      <c r="M39" s="180" t="str">
        <f t="shared" ca="1" si="11"/>
        <v/>
      </c>
      <c r="N39" s="8"/>
      <c r="O39" s="40"/>
      <c r="P39" s="8"/>
      <c r="Q39" s="8"/>
      <c r="R39" s="8"/>
      <c r="S39" s="8"/>
      <c r="T39" s="8"/>
      <c r="U39" s="8"/>
      <c r="V39" s="8"/>
      <c r="W39" s="8"/>
      <c r="X39" s="8"/>
      <c r="Y39" s="8"/>
      <c r="Z39" s="8"/>
      <c r="AA39" s="8"/>
      <c r="AB39" s="8"/>
      <c r="AC39" s="8"/>
    </row>
    <row r="40" spans="1:29" x14ac:dyDescent="0.2">
      <c r="A40" s="3"/>
      <c r="B40" s="8"/>
      <c r="C40" s="8"/>
      <c r="D40" s="8"/>
      <c r="E40" s="8"/>
      <c r="F40" s="8"/>
      <c r="G40" s="8"/>
      <c r="H40" s="8"/>
      <c r="I40" s="8"/>
      <c r="J40" s="8"/>
      <c r="K40" s="180" t="str">
        <f t="shared" ca="1" si="9"/>
        <v/>
      </c>
      <c r="L40" s="180" t="str">
        <f t="shared" ca="1" si="10"/>
        <v/>
      </c>
      <c r="M40" s="180" t="str">
        <f t="shared" ca="1" si="11"/>
        <v/>
      </c>
      <c r="N40" s="8"/>
      <c r="O40" s="40"/>
      <c r="P40" s="8"/>
      <c r="Q40" s="8"/>
      <c r="R40" s="8"/>
      <c r="S40" s="8"/>
      <c r="T40" s="8"/>
      <c r="U40" s="8"/>
      <c r="V40" s="8"/>
      <c r="W40" s="8"/>
      <c r="X40" s="8"/>
      <c r="Y40" s="8"/>
      <c r="Z40" s="8"/>
      <c r="AA40" s="8"/>
      <c r="AB40" s="8"/>
      <c r="AC40" s="8"/>
    </row>
    <row r="41" spans="1:29" ht="18" x14ac:dyDescent="0.25">
      <c r="A41" s="186"/>
      <c r="B41" s="8"/>
      <c r="C41" s="8"/>
      <c r="D41" s="39"/>
      <c r="E41" s="8"/>
      <c r="F41" s="8"/>
      <c r="G41" s="8"/>
      <c r="H41" s="8"/>
      <c r="I41" s="8"/>
      <c r="J41" s="8"/>
      <c r="K41" s="180" t="str">
        <f ca="1">IF(AND(J33&lt;&gt;"",F12="P"),J33,"")</f>
        <v/>
      </c>
      <c r="L41" s="181">
        <f ca="1">IF(AND(J33&lt;&gt;"",F12="V"),J33,"")</f>
        <v>0</v>
      </c>
      <c r="M41" s="180"/>
      <c r="N41" s="187"/>
      <c r="O41" s="169"/>
      <c r="P41" s="187"/>
      <c r="Q41" s="187"/>
      <c r="R41" s="187"/>
      <c r="S41" s="187"/>
      <c r="T41" s="187"/>
      <c r="U41" s="187"/>
      <c r="V41" s="187"/>
      <c r="W41" s="187"/>
      <c r="X41" s="187"/>
      <c r="Y41" s="187"/>
      <c r="Z41" s="187"/>
      <c r="AA41" s="187"/>
      <c r="AB41" s="187"/>
      <c r="AC41" s="187"/>
    </row>
    <row r="42" spans="1:29" x14ac:dyDescent="0.2">
      <c r="A42" s="186"/>
      <c r="B42" s="8"/>
      <c r="C42" s="8"/>
      <c r="D42" s="8"/>
      <c r="E42" s="8"/>
      <c r="F42" s="8"/>
      <c r="G42" s="8"/>
      <c r="H42" s="8"/>
      <c r="I42" s="8"/>
      <c r="J42" s="8"/>
      <c r="K42" s="180" t="str">
        <f t="shared" si="9"/>
        <v/>
      </c>
      <c r="L42" s="180">
        <f t="shared" si="10"/>
        <v>32</v>
      </c>
      <c r="M42" s="180" t="str">
        <f>IF(AND(J34&lt;&gt;"",F34=0),J34,"")</f>
        <v/>
      </c>
      <c r="N42" s="187"/>
      <c r="O42" s="169"/>
      <c r="P42" s="187"/>
      <c r="Q42" s="187"/>
      <c r="R42" s="187"/>
      <c r="S42" s="187"/>
      <c r="T42" s="187"/>
      <c r="U42" s="187"/>
      <c r="V42" s="187"/>
      <c r="W42" s="187"/>
      <c r="X42" s="187"/>
      <c r="Y42" s="187"/>
      <c r="Z42" s="187"/>
      <c r="AA42" s="187"/>
      <c r="AB42" s="187"/>
      <c r="AC42" s="187"/>
    </row>
    <row r="43" spans="1:29" s="253" customFormat="1" x14ac:dyDescent="0.2">
      <c r="A43" s="249"/>
      <c r="B43" s="250" t="s">
        <v>623</v>
      </c>
      <c r="C43" s="251" t="s">
        <v>626</v>
      </c>
      <c r="D43" s="250"/>
      <c r="E43" s="250"/>
      <c r="F43" s="250"/>
      <c r="G43" s="250"/>
      <c r="H43" s="250"/>
      <c r="I43" s="250"/>
      <c r="J43" s="250"/>
      <c r="K43" s="182">
        <f ca="1">SUM(K20:K42)</f>
        <v>0</v>
      </c>
      <c r="L43" s="183">
        <f ca="1">SUM(L20:L42)</f>
        <v>76.12</v>
      </c>
      <c r="M43" s="183">
        <f ca="1">SUM(M20:M42)</f>
        <v>0</v>
      </c>
      <c r="N43" s="250"/>
      <c r="O43" s="252"/>
      <c r="P43" s="250"/>
      <c r="Q43" s="250"/>
      <c r="R43" s="250"/>
      <c r="S43" s="250"/>
      <c r="T43" s="250"/>
      <c r="U43" s="250"/>
      <c r="V43" s="250"/>
      <c r="W43" s="250"/>
      <c r="X43" s="250"/>
      <c r="Y43" s="250"/>
      <c r="Z43" s="250"/>
      <c r="AA43" s="250"/>
      <c r="AB43" s="250"/>
      <c r="AC43" s="250"/>
    </row>
    <row r="44" spans="1:29" s="253" customFormat="1" x14ac:dyDescent="0.2">
      <c r="A44" s="254"/>
      <c r="B44" s="250" t="s">
        <v>625</v>
      </c>
      <c r="C44" s="251" t="s">
        <v>624</v>
      </c>
      <c r="D44" s="250"/>
      <c r="E44" s="250"/>
      <c r="F44" s="250"/>
      <c r="G44" s="250"/>
      <c r="H44" s="250"/>
      <c r="I44" s="250"/>
      <c r="J44" s="250"/>
      <c r="K44" s="184"/>
      <c r="L44" s="184"/>
      <c r="M44" s="184"/>
      <c r="N44" s="255"/>
      <c r="O44" s="256"/>
      <c r="P44" s="255"/>
      <c r="Q44" s="255"/>
      <c r="R44" s="255"/>
      <c r="S44" s="255"/>
      <c r="T44" s="255"/>
      <c r="U44" s="255"/>
      <c r="V44" s="255"/>
      <c r="W44" s="255"/>
      <c r="X44" s="255"/>
      <c r="Y44" s="255"/>
      <c r="Z44" s="255"/>
      <c r="AA44" s="255"/>
      <c r="AB44" s="255"/>
      <c r="AC44" s="255"/>
    </row>
    <row r="45" spans="1:29" x14ac:dyDescent="0.2">
      <c r="A45" s="3"/>
      <c r="B45" s="187"/>
      <c r="C45" s="189"/>
      <c r="D45" s="187"/>
      <c r="E45" s="187"/>
      <c r="F45" s="187"/>
      <c r="G45" s="187"/>
      <c r="H45" s="187"/>
      <c r="I45" s="187"/>
      <c r="J45" s="190"/>
      <c r="K45" s="185">
        <f ca="1">IF(J37&lt;&gt;"",J37,"")</f>
        <v>15.224000000000002</v>
      </c>
      <c r="L45" s="172"/>
      <c r="M45" s="172"/>
      <c r="N45" s="8"/>
      <c r="O45" s="40"/>
      <c r="P45" s="8"/>
      <c r="Q45" s="8"/>
      <c r="R45" s="8"/>
      <c r="S45" s="8"/>
      <c r="T45" s="8"/>
      <c r="U45" s="8"/>
      <c r="V45" s="8"/>
      <c r="W45" s="8"/>
      <c r="X45" s="8"/>
      <c r="Y45" s="8"/>
      <c r="Z45" s="8"/>
      <c r="AA45" s="8"/>
      <c r="AB45" s="8"/>
      <c r="AC45" s="8"/>
    </row>
    <row r="46" spans="1:29" x14ac:dyDescent="0.2">
      <c r="A46" s="3"/>
      <c r="B46" s="8"/>
      <c r="C46" s="8"/>
      <c r="D46" s="8"/>
      <c r="E46" s="8"/>
      <c r="F46" s="8"/>
      <c r="G46" s="8"/>
      <c r="H46" s="8"/>
      <c r="I46" s="8"/>
      <c r="J46" s="8"/>
      <c r="K46" s="172"/>
      <c r="L46" s="172"/>
      <c r="M46" s="172"/>
      <c r="N46" s="8"/>
      <c r="O46" s="40"/>
      <c r="P46" s="8"/>
      <c r="Q46" s="8"/>
      <c r="R46" s="8"/>
      <c r="S46" s="8"/>
      <c r="T46" s="8"/>
      <c r="U46" s="8"/>
      <c r="V46" s="8"/>
      <c r="W46" s="8"/>
      <c r="X46" s="8"/>
      <c r="Y46" s="8"/>
      <c r="Z46" s="8"/>
      <c r="AA46" s="8"/>
      <c r="AB46" s="8"/>
      <c r="AC46" s="8"/>
    </row>
    <row r="47" spans="1:29" x14ac:dyDescent="0.2">
      <c r="A47" s="3"/>
      <c r="B47" s="8"/>
      <c r="C47" s="8"/>
      <c r="D47" s="8"/>
      <c r="E47" s="8"/>
      <c r="F47" s="8"/>
      <c r="G47" s="8"/>
      <c r="H47" s="8"/>
      <c r="I47" s="8"/>
      <c r="J47" s="8"/>
      <c r="K47" s="170"/>
      <c r="L47" s="170"/>
      <c r="M47" s="170"/>
      <c r="N47" s="8"/>
      <c r="O47" s="40"/>
      <c r="P47" s="8"/>
      <c r="Q47" s="8"/>
      <c r="R47" s="8"/>
      <c r="S47" s="8"/>
      <c r="T47" s="8"/>
      <c r="U47" s="8"/>
      <c r="V47" s="8"/>
      <c r="W47" s="8"/>
      <c r="X47" s="8"/>
      <c r="Y47" s="8"/>
      <c r="Z47" s="8"/>
      <c r="AA47" s="8"/>
      <c r="AB47" s="8"/>
      <c r="AC47" s="8"/>
    </row>
    <row r="48" spans="1:29" x14ac:dyDescent="0.2">
      <c r="A48" s="3"/>
      <c r="B48" s="8"/>
      <c r="C48" s="8"/>
      <c r="D48" s="8"/>
      <c r="E48" s="8"/>
      <c r="F48" s="8"/>
      <c r="G48" s="8"/>
      <c r="H48" s="8"/>
      <c r="I48" s="8"/>
      <c r="J48" s="8"/>
      <c r="K48" s="170"/>
      <c r="L48" s="170"/>
      <c r="M48" s="170"/>
      <c r="N48" s="8"/>
      <c r="O48" s="40"/>
      <c r="P48" s="8"/>
      <c r="Q48" s="8"/>
      <c r="R48" s="8"/>
      <c r="S48" s="8"/>
      <c r="T48" s="8"/>
      <c r="U48" s="8"/>
      <c r="V48" s="8"/>
      <c r="W48" s="8"/>
      <c r="X48" s="8"/>
      <c r="Y48" s="8"/>
      <c r="Z48" s="8"/>
      <c r="AA48" s="8"/>
      <c r="AB48" s="8"/>
      <c r="AC48" s="8"/>
    </row>
    <row r="49" spans="1:29" x14ac:dyDescent="0.2">
      <c r="A49" s="3"/>
      <c r="B49" s="8"/>
      <c r="C49" s="8"/>
      <c r="D49" s="8"/>
      <c r="E49" s="8"/>
      <c r="F49" s="8"/>
      <c r="G49" s="8"/>
      <c r="H49" s="8"/>
      <c r="I49" s="8"/>
      <c r="J49" s="8"/>
      <c r="K49" s="170"/>
      <c r="L49" s="170"/>
      <c r="M49" s="170"/>
      <c r="N49" s="8"/>
      <c r="O49" s="40"/>
      <c r="P49" s="8"/>
      <c r="Q49" s="8"/>
      <c r="R49" s="8"/>
      <c r="S49" s="8"/>
      <c r="T49" s="8"/>
      <c r="U49" s="8"/>
      <c r="V49" s="8"/>
      <c r="W49" s="8"/>
      <c r="X49" s="8"/>
      <c r="Y49" s="8"/>
      <c r="Z49" s="8"/>
      <c r="AA49" s="8"/>
      <c r="AB49" s="8"/>
      <c r="AC49" s="8"/>
    </row>
    <row r="50" spans="1:29" x14ac:dyDescent="0.2">
      <c r="A50" s="3"/>
      <c r="B50" s="8"/>
      <c r="C50" s="8"/>
      <c r="D50" s="8"/>
      <c r="E50" s="8"/>
      <c r="F50" s="8"/>
      <c r="G50" s="8"/>
      <c r="H50" s="8"/>
      <c r="I50" s="8"/>
      <c r="J50" s="8"/>
      <c r="K50" s="170"/>
      <c r="L50" s="170"/>
      <c r="M50" s="170"/>
      <c r="N50" s="8"/>
      <c r="O50" s="40"/>
      <c r="P50" s="8"/>
      <c r="Q50" s="8"/>
      <c r="R50" s="8"/>
      <c r="S50" s="8"/>
      <c r="T50" s="8"/>
      <c r="U50" s="8"/>
      <c r="V50" s="8"/>
      <c r="W50" s="8"/>
      <c r="X50" s="8"/>
      <c r="Y50" s="8"/>
      <c r="Z50" s="8"/>
      <c r="AA50" s="8"/>
      <c r="AB50" s="8"/>
      <c r="AC50" s="8"/>
    </row>
    <row r="51" spans="1:29" x14ac:dyDescent="0.2">
      <c r="A51" s="3"/>
      <c r="B51" s="8"/>
      <c r="C51" s="8"/>
      <c r="D51" s="8"/>
      <c r="E51" s="8"/>
      <c r="F51" s="8"/>
      <c r="G51" s="8"/>
      <c r="H51" s="8"/>
      <c r="I51" s="8"/>
      <c r="J51" s="8"/>
      <c r="K51" s="188"/>
      <c r="L51" s="188"/>
      <c r="M51" s="188"/>
      <c r="N51" s="8"/>
      <c r="O51" s="40"/>
      <c r="P51" s="8"/>
      <c r="Q51" s="8"/>
      <c r="R51" s="8"/>
      <c r="S51" s="8"/>
      <c r="T51" s="8"/>
      <c r="U51" s="8"/>
      <c r="V51" s="8"/>
      <c r="W51" s="8"/>
      <c r="X51" s="8"/>
      <c r="Y51" s="8"/>
      <c r="Z51" s="8"/>
      <c r="AA51" s="8"/>
      <c r="AB51" s="8"/>
      <c r="AC51" s="8"/>
    </row>
    <row r="52" spans="1:29" x14ac:dyDescent="0.2">
      <c r="A52" s="3"/>
      <c r="B52" s="8"/>
      <c r="C52" s="8"/>
      <c r="D52" s="8"/>
      <c r="E52" s="8"/>
      <c r="F52" s="8"/>
      <c r="G52" s="8"/>
      <c r="H52" s="8"/>
      <c r="I52" s="8"/>
      <c r="J52" s="8"/>
      <c r="K52" s="188"/>
      <c r="L52" s="188"/>
      <c r="M52" s="188"/>
      <c r="N52" s="8"/>
      <c r="O52" s="40"/>
      <c r="P52" s="8"/>
      <c r="Q52" s="8"/>
      <c r="R52" s="8"/>
      <c r="S52" s="8"/>
      <c r="T52" s="8"/>
      <c r="U52" s="8"/>
      <c r="V52" s="8"/>
      <c r="W52" s="8"/>
      <c r="X52" s="8"/>
      <c r="Y52" s="8"/>
      <c r="Z52" s="8"/>
      <c r="AA52" s="8"/>
      <c r="AB52" s="8"/>
      <c r="AC52" s="8"/>
    </row>
    <row r="53" spans="1:29" x14ac:dyDescent="0.2">
      <c r="A53" s="3"/>
      <c r="B53" s="8"/>
      <c r="C53" s="8"/>
      <c r="D53" s="8"/>
      <c r="E53" s="8"/>
      <c r="F53" s="8"/>
      <c r="G53" s="8"/>
      <c r="H53" s="8"/>
      <c r="I53" s="8"/>
      <c r="J53" s="8"/>
      <c r="K53" s="188"/>
      <c r="L53" s="188"/>
      <c r="M53" s="188"/>
      <c r="N53" s="8"/>
      <c r="O53" s="40"/>
      <c r="P53" s="8"/>
      <c r="Q53" s="8"/>
      <c r="R53" s="8"/>
      <c r="S53" s="8"/>
      <c r="T53" s="8"/>
      <c r="U53" s="8"/>
      <c r="V53" s="8"/>
      <c r="W53" s="8"/>
      <c r="X53" s="8"/>
      <c r="Y53" s="8"/>
      <c r="Z53" s="8"/>
      <c r="AA53" s="8"/>
      <c r="AB53" s="8"/>
      <c r="AC53" s="8"/>
    </row>
    <row r="54" spans="1:29" x14ac:dyDescent="0.2">
      <c r="A54" s="3"/>
      <c r="B54" s="8"/>
      <c r="C54" s="8"/>
      <c r="D54" s="8"/>
      <c r="E54" s="8"/>
      <c r="F54" s="8"/>
      <c r="G54" s="8"/>
      <c r="H54" s="8"/>
      <c r="I54" s="8"/>
      <c r="J54" s="8"/>
      <c r="K54" s="170"/>
      <c r="L54" s="170"/>
      <c r="M54" s="170"/>
      <c r="N54" s="8"/>
      <c r="O54" s="40"/>
      <c r="P54" s="8"/>
      <c r="Q54" s="8"/>
      <c r="R54" s="8"/>
      <c r="S54" s="8"/>
      <c r="T54" s="8"/>
      <c r="U54" s="8"/>
      <c r="V54" s="8"/>
      <c r="W54" s="8"/>
      <c r="X54" s="8"/>
      <c r="Y54" s="8"/>
      <c r="Z54" s="8"/>
      <c r="AA54" s="8"/>
      <c r="AB54" s="8"/>
      <c r="AC54" s="8"/>
    </row>
    <row r="55" spans="1:29" x14ac:dyDescent="0.2">
      <c r="A55" s="3"/>
      <c r="B55" s="8"/>
      <c r="C55" s="8"/>
      <c r="D55" s="8"/>
      <c r="E55" s="8"/>
      <c r="F55" s="8"/>
      <c r="G55" s="8"/>
      <c r="H55" s="8"/>
      <c r="I55" s="8"/>
      <c r="J55" s="8"/>
      <c r="K55" s="170"/>
      <c r="L55" s="170"/>
      <c r="M55" s="170"/>
      <c r="N55" s="8"/>
      <c r="O55" s="40"/>
      <c r="P55" s="8"/>
      <c r="Q55" s="8"/>
      <c r="R55" s="8"/>
      <c r="S55" s="8"/>
      <c r="T55" s="8"/>
      <c r="U55" s="8"/>
      <c r="V55" s="8"/>
      <c r="W55" s="8"/>
      <c r="X55" s="8"/>
      <c r="Y55" s="8"/>
      <c r="Z55" s="8"/>
      <c r="AA55" s="8"/>
      <c r="AB55" s="8"/>
      <c r="AC55" s="8"/>
    </row>
    <row r="56" spans="1:29" x14ac:dyDescent="0.2">
      <c r="A56" s="3"/>
      <c r="B56" s="8"/>
      <c r="C56" s="8"/>
      <c r="D56" s="8"/>
      <c r="E56" s="8"/>
      <c r="F56" s="8"/>
      <c r="G56" s="8"/>
      <c r="H56" s="8"/>
      <c r="I56" s="8"/>
      <c r="J56" s="8"/>
      <c r="K56" s="170"/>
      <c r="L56" s="170"/>
      <c r="M56" s="170"/>
      <c r="N56" s="8"/>
      <c r="O56" s="40"/>
      <c r="P56" s="8"/>
      <c r="Q56" s="8"/>
      <c r="R56" s="8"/>
      <c r="S56" s="8"/>
      <c r="T56" s="8"/>
      <c r="U56" s="8"/>
      <c r="V56" s="8"/>
      <c r="W56" s="8"/>
      <c r="X56" s="8"/>
      <c r="Y56" s="8"/>
      <c r="Z56" s="8"/>
      <c r="AA56" s="8"/>
      <c r="AB56" s="8"/>
      <c r="AC56" s="8"/>
    </row>
    <row r="57" spans="1:29" x14ac:dyDescent="0.2">
      <c r="A57" s="3"/>
      <c r="B57" s="8"/>
      <c r="C57" s="8"/>
      <c r="D57" s="8"/>
      <c r="E57" s="8"/>
      <c r="F57" s="8"/>
      <c r="G57" s="8"/>
      <c r="H57" s="8"/>
      <c r="I57" s="8"/>
      <c r="J57" s="8"/>
      <c r="K57" s="170"/>
      <c r="L57" s="170"/>
      <c r="M57" s="170"/>
      <c r="N57" s="8"/>
      <c r="O57" s="40"/>
      <c r="P57" s="8"/>
      <c r="Q57" s="8"/>
      <c r="R57" s="8"/>
      <c r="S57" s="8"/>
      <c r="T57" s="8"/>
      <c r="U57" s="8"/>
      <c r="V57" s="8"/>
      <c r="W57" s="8"/>
      <c r="X57" s="8"/>
      <c r="Y57" s="8"/>
      <c r="Z57" s="8"/>
      <c r="AA57" s="8"/>
      <c r="AB57" s="8"/>
      <c r="AC57" s="8"/>
    </row>
    <row r="58" spans="1:29" x14ac:dyDescent="0.2">
      <c r="A58" s="3"/>
      <c r="B58" s="8"/>
      <c r="C58" s="8"/>
      <c r="D58" s="8"/>
      <c r="E58" s="8"/>
      <c r="F58" s="8"/>
      <c r="G58" s="8"/>
      <c r="H58" s="8"/>
      <c r="I58" s="8"/>
      <c r="J58" s="8"/>
      <c r="K58" s="170"/>
      <c r="L58" s="170"/>
      <c r="M58" s="170"/>
      <c r="N58" s="8"/>
      <c r="O58" s="40"/>
      <c r="P58" s="8"/>
      <c r="Q58" s="8"/>
      <c r="R58" s="8"/>
      <c r="S58" s="8"/>
      <c r="T58" s="8"/>
      <c r="U58" s="8"/>
      <c r="V58" s="8"/>
      <c r="W58" s="8"/>
      <c r="X58" s="8"/>
      <c r="Y58" s="8"/>
      <c r="Z58" s="8"/>
      <c r="AA58" s="8"/>
      <c r="AB58" s="8"/>
      <c r="AC58" s="8"/>
    </row>
    <row r="59" spans="1:29" x14ac:dyDescent="0.2">
      <c r="A59" s="3"/>
      <c r="B59" s="8"/>
      <c r="C59" s="8"/>
      <c r="D59" s="8"/>
      <c r="E59" s="8"/>
      <c r="F59" s="8"/>
      <c r="G59" s="8"/>
      <c r="H59" s="8"/>
      <c r="I59" s="8"/>
      <c r="J59" s="8"/>
      <c r="K59" s="170"/>
      <c r="L59" s="170"/>
      <c r="M59" s="170"/>
      <c r="N59" s="8"/>
      <c r="O59" s="40"/>
      <c r="P59" s="8"/>
      <c r="Q59" s="8"/>
      <c r="R59" s="8"/>
      <c r="S59" s="8"/>
      <c r="T59" s="8"/>
      <c r="U59" s="8"/>
      <c r="V59" s="8"/>
      <c r="W59" s="8"/>
      <c r="X59" s="8"/>
      <c r="Y59" s="8"/>
      <c r="Z59" s="8"/>
      <c r="AA59" s="8"/>
      <c r="AB59" s="8"/>
      <c r="AC59" s="8"/>
    </row>
    <row r="60" spans="1:29" x14ac:dyDescent="0.2">
      <c r="A60" s="3"/>
      <c r="B60" s="8"/>
      <c r="C60" s="8"/>
      <c r="D60" s="8"/>
      <c r="E60" s="8"/>
      <c r="F60" s="8"/>
      <c r="G60" s="8"/>
      <c r="H60" s="8"/>
      <c r="I60" s="8"/>
      <c r="J60" s="8"/>
      <c r="K60" s="170"/>
      <c r="L60" s="170"/>
      <c r="M60" s="170"/>
      <c r="N60" s="8"/>
      <c r="O60" s="40"/>
      <c r="P60" s="8"/>
      <c r="Q60" s="8"/>
      <c r="R60" s="8"/>
      <c r="S60" s="8"/>
      <c r="T60" s="8"/>
      <c r="U60" s="8"/>
      <c r="V60" s="8"/>
      <c r="W60" s="8"/>
      <c r="X60" s="8"/>
      <c r="Y60" s="8"/>
      <c r="Z60" s="8"/>
      <c r="AA60" s="8"/>
      <c r="AB60" s="8"/>
      <c r="AC60" s="8"/>
    </row>
    <row r="61" spans="1:29" x14ac:dyDescent="0.2">
      <c r="A61" s="3"/>
      <c r="B61" s="8"/>
      <c r="C61" s="8"/>
      <c r="D61" s="8"/>
      <c r="E61" s="8"/>
      <c r="F61" s="8"/>
      <c r="G61" s="8"/>
      <c r="H61" s="8"/>
      <c r="I61" s="8"/>
      <c r="J61" s="8"/>
      <c r="K61" s="170"/>
      <c r="L61" s="170"/>
      <c r="M61" s="170"/>
      <c r="N61" s="8"/>
      <c r="O61" s="40"/>
      <c r="P61" s="8"/>
      <c r="Q61" s="8"/>
      <c r="R61" s="8"/>
      <c r="S61" s="8"/>
      <c r="T61" s="8"/>
      <c r="U61" s="8"/>
      <c r="V61" s="8"/>
      <c r="W61" s="8"/>
      <c r="X61" s="8"/>
      <c r="Y61" s="8"/>
      <c r="Z61" s="8"/>
      <c r="AA61" s="8"/>
      <c r="AB61" s="8"/>
      <c r="AC61" s="8"/>
    </row>
    <row r="62" spans="1:29" x14ac:dyDescent="0.2">
      <c r="A62" s="3"/>
      <c r="B62" s="8"/>
      <c r="C62" s="8"/>
      <c r="D62" s="8"/>
      <c r="E62" s="8"/>
      <c r="F62" s="8"/>
      <c r="G62" s="8"/>
      <c r="H62" s="8"/>
      <c r="I62" s="8"/>
      <c r="J62" s="8"/>
      <c r="K62" s="170"/>
      <c r="L62" s="170"/>
      <c r="M62" s="170"/>
      <c r="N62" s="8"/>
      <c r="O62" s="40"/>
      <c r="P62" s="8"/>
      <c r="Q62" s="8"/>
      <c r="R62" s="8"/>
      <c r="S62" s="8"/>
      <c r="T62" s="8"/>
      <c r="U62" s="8"/>
      <c r="V62" s="8"/>
      <c r="W62" s="8"/>
      <c r="X62" s="8"/>
      <c r="Y62" s="8"/>
      <c r="Z62" s="8"/>
      <c r="AA62" s="8"/>
      <c r="AB62" s="8"/>
      <c r="AC62" s="8"/>
    </row>
    <row r="63" spans="1:29" x14ac:dyDescent="0.2">
      <c r="A63" s="3"/>
      <c r="B63" s="8"/>
      <c r="C63" s="8"/>
      <c r="D63" s="8"/>
      <c r="E63" s="8"/>
      <c r="F63" s="8"/>
      <c r="G63" s="8"/>
      <c r="H63" s="8"/>
      <c r="I63" s="8"/>
      <c r="J63" s="8"/>
      <c r="K63" s="170"/>
      <c r="L63" s="170"/>
      <c r="M63" s="170"/>
      <c r="N63" s="8"/>
      <c r="O63" s="40"/>
      <c r="P63" s="8"/>
      <c r="Q63" s="8"/>
      <c r="R63" s="8"/>
      <c r="S63" s="8"/>
      <c r="T63" s="8"/>
      <c r="U63" s="8"/>
      <c r="V63" s="8"/>
      <c r="W63" s="8"/>
      <c r="X63" s="8"/>
      <c r="Y63" s="8"/>
      <c r="Z63" s="8"/>
      <c r="AA63" s="8"/>
      <c r="AB63" s="8"/>
      <c r="AC63" s="8"/>
    </row>
    <row r="64" spans="1:29" x14ac:dyDescent="0.2">
      <c r="A64" s="3"/>
      <c r="B64" s="8"/>
      <c r="C64" s="8"/>
      <c r="D64" s="8"/>
      <c r="E64" s="8"/>
      <c r="F64" s="8"/>
      <c r="G64" s="8"/>
      <c r="H64" s="8"/>
      <c r="I64" s="8"/>
      <c r="J64" s="8"/>
      <c r="K64" s="170"/>
      <c r="L64" s="170"/>
      <c r="M64" s="170"/>
      <c r="N64" s="8"/>
      <c r="O64" s="40"/>
      <c r="P64" s="8"/>
      <c r="Q64" s="8"/>
      <c r="R64" s="8"/>
      <c r="S64" s="8"/>
      <c r="T64" s="8"/>
      <c r="U64" s="8"/>
      <c r="V64" s="8"/>
      <c r="W64" s="8"/>
      <c r="X64" s="8"/>
      <c r="Y64" s="8"/>
      <c r="Z64" s="8"/>
      <c r="AA64" s="8"/>
      <c r="AB64" s="8"/>
      <c r="AC64" s="8"/>
    </row>
    <row r="65" spans="1:29" x14ac:dyDescent="0.2">
      <c r="A65" s="3"/>
      <c r="B65" s="8"/>
      <c r="C65" s="8"/>
      <c r="D65" s="8"/>
      <c r="E65" s="8"/>
      <c r="F65" s="8"/>
      <c r="G65" s="8"/>
      <c r="H65" s="8"/>
      <c r="I65" s="8"/>
      <c r="J65" s="8"/>
      <c r="K65" s="170"/>
      <c r="L65" s="170"/>
      <c r="M65" s="170"/>
      <c r="N65" s="8"/>
      <c r="O65" s="40"/>
      <c r="P65" s="8"/>
      <c r="Q65" s="8"/>
      <c r="R65" s="8"/>
      <c r="S65" s="8"/>
      <c r="T65" s="8"/>
      <c r="U65" s="8"/>
      <c r="V65" s="8"/>
      <c r="W65" s="8"/>
      <c r="X65" s="8"/>
      <c r="Y65" s="8"/>
      <c r="Z65" s="8"/>
      <c r="AA65" s="8"/>
      <c r="AB65" s="8"/>
      <c r="AC65" s="8"/>
    </row>
    <row r="66" spans="1:29" x14ac:dyDescent="0.2">
      <c r="A66" s="3"/>
      <c r="B66" s="8"/>
      <c r="C66" s="8"/>
      <c r="D66" s="8"/>
      <c r="E66" s="8"/>
      <c r="F66" s="8"/>
      <c r="G66" s="8"/>
      <c r="H66" s="8"/>
      <c r="I66" s="8"/>
      <c r="J66" s="8"/>
      <c r="K66" s="170"/>
      <c r="L66" s="170"/>
      <c r="M66" s="170"/>
      <c r="N66" s="8"/>
      <c r="O66" s="40"/>
      <c r="P66" s="8"/>
      <c r="Q66" s="8"/>
      <c r="R66" s="8"/>
      <c r="S66" s="8"/>
      <c r="T66" s="8"/>
      <c r="U66" s="8"/>
      <c r="V66" s="8"/>
      <c r="W66" s="8"/>
      <c r="X66" s="8"/>
      <c r="Y66" s="8"/>
      <c r="Z66" s="8"/>
      <c r="AA66" s="8"/>
      <c r="AB66" s="8"/>
      <c r="AC66" s="8"/>
    </row>
    <row r="67" spans="1:29" x14ac:dyDescent="0.2">
      <c r="A67" s="3"/>
      <c r="B67" s="8"/>
      <c r="C67" s="8"/>
      <c r="D67" s="8"/>
      <c r="E67" s="8"/>
      <c r="F67" s="8"/>
      <c r="G67" s="8"/>
      <c r="H67" s="8"/>
      <c r="I67" s="8"/>
      <c r="J67" s="8"/>
      <c r="K67" s="170"/>
      <c r="L67" s="170"/>
      <c r="M67" s="170"/>
      <c r="N67" s="8"/>
      <c r="O67" s="40"/>
      <c r="P67" s="8"/>
      <c r="Q67" s="8"/>
      <c r="R67" s="8"/>
      <c r="S67" s="8"/>
      <c r="T67" s="8"/>
      <c r="U67" s="8"/>
      <c r="V67" s="8"/>
      <c r="W67" s="8"/>
      <c r="X67" s="8"/>
      <c r="Y67" s="8"/>
      <c r="Z67" s="8"/>
      <c r="AA67" s="8"/>
      <c r="AB67" s="8"/>
      <c r="AC67" s="8"/>
    </row>
    <row r="68" spans="1:29" x14ac:dyDescent="0.2">
      <c r="A68" s="3"/>
      <c r="B68" s="8"/>
      <c r="C68" s="8"/>
      <c r="D68" s="8"/>
      <c r="E68" s="8"/>
      <c r="F68" s="8"/>
      <c r="G68" s="8"/>
      <c r="H68" s="8"/>
      <c r="I68" s="8"/>
      <c r="J68" s="8"/>
      <c r="K68" s="170"/>
      <c r="L68" s="170"/>
      <c r="M68" s="170"/>
      <c r="N68" s="8"/>
      <c r="O68" s="40"/>
      <c r="P68" s="8"/>
      <c r="Q68" s="8"/>
      <c r="R68" s="8"/>
      <c r="S68" s="8"/>
      <c r="T68" s="8"/>
      <c r="U68" s="8"/>
      <c r="V68" s="8"/>
      <c r="W68" s="8"/>
      <c r="X68" s="8"/>
      <c r="Y68" s="8"/>
      <c r="Z68" s="8"/>
      <c r="AA68" s="8"/>
      <c r="AB68" s="8"/>
      <c r="AC68" s="8"/>
    </row>
    <row r="69" spans="1:29" x14ac:dyDescent="0.2">
      <c r="A69" s="3"/>
      <c r="B69" s="8"/>
      <c r="C69" s="8"/>
      <c r="D69" s="8"/>
      <c r="E69" s="8"/>
      <c r="F69" s="8"/>
      <c r="G69" s="8"/>
      <c r="H69" s="8"/>
      <c r="I69" s="8"/>
      <c r="J69" s="8"/>
      <c r="K69" s="170"/>
      <c r="L69" s="170"/>
      <c r="M69" s="170"/>
      <c r="N69" s="8"/>
      <c r="O69" s="40"/>
      <c r="P69" s="8"/>
      <c r="Q69" s="8"/>
      <c r="R69" s="8"/>
      <c r="S69" s="8"/>
      <c r="T69" s="8"/>
      <c r="U69" s="8"/>
      <c r="V69" s="8"/>
      <c r="W69" s="8"/>
      <c r="X69" s="8"/>
      <c r="Y69" s="8"/>
      <c r="Z69" s="8"/>
      <c r="AA69" s="8"/>
      <c r="AB69" s="8"/>
      <c r="AC69" s="8"/>
    </row>
    <row r="70" spans="1:29" x14ac:dyDescent="0.2">
      <c r="A70" s="3"/>
      <c r="B70" s="8"/>
      <c r="C70" s="8"/>
      <c r="D70" s="8"/>
      <c r="E70" s="8"/>
      <c r="F70" s="8"/>
      <c r="G70" s="8"/>
      <c r="H70" s="8"/>
      <c r="I70" s="8"/>
      <c r="J70" s="8"/>
      <c r="K70" s="170"/>
      <c r="L70" s="170"/>
      <c r="M70" s="170"/>
      <c r="N70" s="8"/>
      <c r="O70" s="40"/>
      <c r="P70" s="8"/>
      <c r="Q70" s="8"/>
      <c r="R70" s="8"/>
      <c r="S70" s="8"/>
      <c r="T70" s="8"/>
      <c r="U70" s="8"/>
      <c r="V70" s="8"/>
      <c r="W70" s="8"/>
      <c r="X70" s="8"/>
      <c r="Y70" s="8"/>
      <c r="Z70" s="8"/>
      <c r="AA70" s="8"/>
      <c r="AB70" s="8"/>
      <c r="AC70" s="8"/>
    </row>
    <row r="71" spans="1:29" x14ac:dyDescent="0.2">
      <c r="A71" s="3"/>
      <c r="B71" s="8"/>
      <c r="C71" s="8"/>
      <c r="D71" s="8"/>
      <c r="E71" s="8"/>
      <c r="F71" s="8"/>
      <c r="G71" s="8"/>
      <c r="H71" s="8"/>
      <c r="I71" s="8"/>
      <c r="J71" s="8"/>
      <c r="K71" s="170"/>
      <c r="L71" s="170"/>
      <c r="M71" s="170"/>
      <c r="N71" s="8"/>
      <c r="O71" s="40"/>
      <c r="P71" s="8"/>
      <c r="Q71" s="8"/>
      <c r="R71" s="8"/>
      <c r="S71" s="8"/>
      <c r="T71" s="8"/>
      <c r="U71" s="8"/>
      <c r="V71" s="8"/>
      <c r="W71" s="8"/>
      <c r="X71" s="8"/>
      <c r="Y71" s="8"/>
      <c r="Z71" s="8"/>
      <c r="AA71" s="8"/>
      <c r="AB71" s="8"/>
      <c r="AC71" s="8"/>
    </row>
    <row r="72" spans="1:29" x14ac:dyDescent="0.2">
      <c r="A72" s="3"/>
      <c r="B72" s="8"/>
      <c r="C72" s="8"/>
      <c r="D72" s="8"/>
      <c r="E72" s="8"/>
      <c r="F72" s="8"/>
      <c r="G72" s="8"/>
      <c r="H72" s="8"/>
      <c r="I72" s="8"/>
      <c r="J72" s="8"/>
      <c r="K72" s="170"/>
      <c r="L72" s="170"/>
      <c r="M72" s="170"/>
      <c r="N72" s="8"/>
      <c r="O72" s="40"/>
      <c r="P72" s="8"/>
      <c r="Q72" s="8"/>
      <c r="R72" s="8"/>
      <c r="S72" s="8"/>
      <c r="T72" s="8"/>
      <c r="U72" s="8"/>
      <c r="V72" s="8"/>
      <c r="W72" s="8"/>
      <c r="X72" s="8"/>
      <c r="Y72" s="8"/>
      <c r="Z72" s="8"/>
      <c r="AA72" s="8"/>
      <c r="AB72" s="8"/>
      <c r="AC72" s="8"/>
    </row>
    <row r="73" spans="1:29" x14ac:dyDescent="0.2">
      <c r="A73" s="3"/>
      <c r="B73" s="8"/>
      <c r="C73" s="8"/>
      <c r="D73" s="8"/>
      <c r="E73" s="8"/>
      <c r="F73" s="8"/>
      <c r="G73" s="8"/>
      <c r="H73" s="8"/>
      <c r="I73" s="8"/>
      <c r="J73" s="8"/>
      <c r="K73" s="170"/>
      <c r="L73" s="170"/>
      <c r="M73" s="170"/>
      <c r="N73" s="8"/>
      <c r="O73" s="40"/>
      <c r="P73" s="8"/>
      <c r="Q73" s="8"/>
      <c r="R73" s="8"/>
      <c r="S73" s="8"/>
      <c r="T73" s="8"/>
      <c r="U73" s="8"/>
      <c r="V73" s="8"/>
      <c r="W73" s="8"/>
      <c r="X73" s="8"/>
      <c r="Y73" s="8"/>
      <c r="Z73" s="8"/>
      <c r="AA73" s="8"/>
      <c r="AB73" s="8"/>
      <c r="AC73" s="8"/>
    </row>
    <row r="74" spans="1:29" x14ac:dyDescent="0.2">
      <c r="A74" s="3"/>
      <c r="B74" s="8"/>
      <c r="C74" s="8"/>
      <c r="D74" s="8"/>
      <c r="E74" s="8"/>
      <c r="F74" s="8"/>
      <c r="G74" s="8"/>
      <c r="H74" s="8"/>
      <c r="I74" s="8"/>
      <c r="J74" s="8"/>
      <c r="K74" s="170"/>
      <c r="L74" s="170"/>
      <c r="M74" s="170"/>
      <c r="N74" s="8"/>
      <c r="O74" s="40"/>
      <c r="P74" s="8"/>
      <c r="Q74" s="8"/>
      <c r="R74" s="8"/>
      <c r="S74" s="8"/>
      <c r="T74" s="8"/>
      <c r="U74" s="8"/>
      <c r="V74" s="8"/>
      <c r="W74" s="8"/>
      <c r="X74" s="8"/>
      <c r="Y74" s="8"/>
      <c r="Z74" s="8"/>
      <c r="AA74" s="8"/>
      <c r="AB74" s="8"/>
      <c r="AC74" s="8"/>
    </row>
    <row r="75" spans="1:29" x14ac:dyDescent="0.2">
      <c r="A75" s="3"/>
      <c r="B75" s="8"/>
      <c r="C75" s="8"/>
      <c r="D75" s="8"/>
      <c r="E75" s="8"/>
      <c r="F75" s="8"/>
      <c r="G75" s="8"/>
      <c r="H75" s="8"/>
      <c r="I75" s="8"/>
      <c r="J75" s="8"/>
      <c r="K75" s="170"/>
      <c r="L75" s="170"/>
      <c r="M75" s="170"/>
      <c r="N75" s="8"/>
      <c r="O75" s="40"/>
      <c r="P75" s="8"/>
      <c r="Q75" s="8"/>
      <c r="R75" s="8"/>
      <c r="S75" s="8"/>
      <c r="T75" s="8"/>
      <c r="U75" s="8"/>
      <c r="V75" s="8"/>
      <c r="W75" s="8"/>
      <c r="X75" s="8"/>
      <c r="Y75" s="8"/>
      <c r="Z75" s="8"/>
      <c r="AA75" s="8"/>
      <c r="AB75" s="8"/>
      <c r="AC75" s="8"/>
    </row>
    <row r="76" spans="1:29" x14ac:dyDescent="0.2">
      <c r="A76" s="3"/>
      <c r="B76" s="8"/>
      <c r="C76" s="8"/>
      <c r="D76" s="8"/>
      <c r="E76" s="8"/>
      <c r="F76" s="8"/>
      <c r="G76" s="8"/>
      <c r="H76" s="8"/>
      <c r="I76" s="8"/>
      <c r="J76" s="8"/>
      <c r="K76" s="170"/>
      <c r="L76" s="170"/>
      <c r="M76" s="170"/>
      <c r="N76" s="8"/>
      <c r="O76" s="40"/>
      <c r="P76" s="8"/>
      <c r="Q76" s="8"/>
      <c r="R76" s="8"/>
      <c r="S76" s="8"/>
      <c r="T76" s="8"/>
      <c r="U76" s="8"/>
      <c r="V76" s="8"/>
      <c r="W76" s="8"/>
      <c r="X76" s="8"/>
      <c r="Y76" s="8"/>
      <c r="Z76" s="8"/>
      <c r="AA76" s="8"/>
      <c r="AB76" s="8"/>
      <c r="AC76" s="8"/>
    </row>
    <row r="77" spans="1:29" x14ac:dyDescent="0.2">
      <c r="A77" s="3"/>
      <c r="B77" s="8"/>
      <c r="C77" s="8"/>
      <c r="D77" s="8"/>
      <c r="E77" s="8"/>
      <c r="F77" s="8"/>
      <c r="G77" s="8"/>
      <c r="H77" s="8"/>
      <c r="I77" s="8"/>
      <c r="J77" s="8"/>
      <c r="K77" s="170"/>
      <c r="L77" s="170"/>
      <c r="M77" s="170"/>
      <c r="N77" s="8"/>
      <c r="O77" s="40"/>
      <c r="P77" s="8"/>
      <c r="Q77" s="8"/>
      <c r="R77" s="8"/>
      <c r="S77" s="8"/>
      <c r="T77" s="8"/>
      <c r="U77" s="8"/>
      <c r="V77" s="8"/>
      <c r="W77" s="8"/>
      <c r="X77" s="8"/>
      <c r="Y77" s="8"/>
      <c r="Z77" s="8"/>
      <c r="AA77" s="8"/>
      <c r="AB77" s="8"/>
      <c r="AC77" s="8"/>
    </row>
    <row r="78" spans="1:29" x14ac:dyDescent="0.2">
      <c r="A78" s="3"/>
      <c r="B78" s="8"/>
      <c r="C78" s="8"/>
      <c r="D78" s="8"/>
      <c r="E78" s="8"/>
      <c r="F78" s="8"/>
      <c r="G78" s="8"/>
      <c r="H78" s="8"/>
      <c r="I78" s="8"/>
      <c r="J78" s="8"/>
      <c r="K78" s="170"/>
      <c r="L78" s="170"/>
      <c r="M78" s="170"/>
      <c r="N78" s="8"/>
      <c r="O78" s="40"/>
      <c r="P78" s="8"/>
      <c r="Q78" s="8"/>
      <c r="R78" s="8"/>
      <c r="S78" s="8"/>
      <c r="T78" s="8"/>
      <c r="U78" s="8"/>
      <c r="V78" s="8"/>
      <c r="W78" s="8"/>
      <c r="X78" s="8"/>
      <c r="Y78" s="8"/>
      <c r="Z78" s="8"/>
      <c r="AA78" s="8"/>
      <c r="AB78" s="8"/>
      <c r="AC78" s="8"/>
    </row>
    <row r="79" spans="1:29" x14ac:dyDescent="0.2">
      <c r="A79" s="3"/>
      <c r="B79" s="8"/>
      <c r="C79" s="8"/>
      <c r="D79" s="8"/>
      <c r="E79" s="8"/>
      <c r="F79" s="8"/>
      <c r="G79" s="8"/>
      <c r="H79" s="8"/>
      <c r="I79" s="8"/>
      <c r="J79" s="8"/>
      <c r="K79" s="170"/>
      <c r="L79" s="170"/>
      <c r="M79" s="170"/>
      <c r="N79" s="8"/>
      <c r="O79" s="40"/>
      <c r="P79" s="8"/>
      <c r="Q79" s="8"/>
      <c r="R79" s="8"/>
      <c r="S79" s="8"/>
      <c r="T79" s="8"/>
      <c r="U79" s="8"/>
      <c r="V79" s="8"/>
      <c r="W79" s="8"/>
      <c r="X79" s="8"/>
      <c r="Y79" s="8"/>
      <c r="Z79" s="8"/>
      <c r="AA79" s="8"/>
      <c r="AB79" s="8"/>
      <c r="AC79" s="8"/>
    </row>
    <row r="80" spans="1:29" x14ac:dyDescent="0.2">
      <c r="A80" s="3"/>
      <c r="B80" s="8"/>
      <c r="C80" s="8"/>
      <c r="D80" s="8"/>
      <c r="E80" s="8"/>
      <c r="F80" s="8"/>
      <c r="G80" s="8"/>
      <c r="H80" s="8"/>
      <c r="I80" s="8"/>
      <c r="J80" s="8"/>
      <c r="K80" s="170"/>
      <c r="L80" s="170"/>
      <c r="M80" s="170"/>
      <c r="N80" s="8"/>
      <c r="O80" s="40"/>
      <c r="P80" s="8"/>
      <c r="Q80" s="8"/>
      <c r="R80" s="8"/>
      <c r="S80" s="8"/>
      <c r="T80" s="8"/>
      <c r="U80" s="8"/>
      <c r="V80" s="8"/>
      <c r="W80" s="8"/>
      <c r="X80" s="8"/>
      <c r="Y80" s="8"/>
      <c r="Z80" s="8"/>
      <c r="AA80" s="8"/>
      <c r="AB80" s="8"/>
      <c r="AC80" s="8"/>
    </row>
    <row r="81" spans="1:29" x14ac:dyDescent="0.2">
      <c r="A81" s="3"/>
      <c r="B81" s="8"/>
      <c r="C81" s="8"/>
      <c r="D81" s="8"/>
      <c r="E81" s="8"/>
      <c r="F81" s="8"/>
      <c r="G81" s="8"/>
      <c r="H81" s="8"/>
      <c r="I81" s="8"/>
      <c r="J81" s="8"/>
      <c r="K81" s="170"/>
      <c r="L81" s="170"/>
      <c r="M81" s="170"/>
      <c r="N81" s="8"/>
      <c r="O81" s="40"/>
      <c r="P81" s="8"/>
      <c r="Q81" s="8"/>
      <c r="R81" s="8"/>
      <c r="S81" s="8"/>
      <c r="T81" s="8"/>
      <c r="U81" s="8"/>
      <c r="V81" s="8"/>
      <c r="W81" s="8"/>
      <c r="X81" s="8"/>
      <c r="Y81" s="8"/>
      <c r="Z81" s="8"/>
      <c r="AA81" s="8"/>
      <c r="AB81" s="8"/>
      <c r="AC81" s="8"/>
    </row>
    <row r="82" spans="1:29" x14ac:dyDescent="0.2">
      <c r="A82" s="3"/>
      <c r="B82" s="8"/>
      <c r="C82" s="8"/>
      <c r="D82" s="8"/>
      <c r="E82" s="8"/>
      <c r="F82" s="8"/>
      <c r="G82" s="8"/>
      <c r="H82" s="8"/>
      <c r="I82" s="8"/>
      <c r="J82" s="8"/>
      <c r="K82" s="170"/>
      <c r="L82" s="170"/>
      <c r="M82" s="170"/>
      <c r="N82" s="8"/>
      <c r="O82" s="40"/>
      <c r="P82" s="8"/>
      <c r="Q82" s="8"/>
      <c r="R82" s="8"/>
      <c r="S82" s="8"/>
      <c r="T82" s="8"/>
      <c r="U82" s="8"/>
      <c r="V82" s="8"/>
      <c r="W82" s="8"/>
      <c r="X82" s="8"/>
      <c r="Y82" s="8"/>
      <c r="Z82" s="8"/>
      <c r="AA82" s="8"/>
      <c r="AB82" s="8"/>
      <c r="AC82" s="8"/>
    </row>
    <row r="83" spans="1:29" x14ac:dyDescent="0.2">
      <c r="A83" s="3"/>
      <c r="B83" s="8"/>
      <c r="C83" s="8"/>
      <c r="D83" s="8"/>
      <c r="E83" s="8"/>
      <c r="F83" s="8"/>
      <c r="G83" s="8"/>
      <c r="H83" s="8"/>
      <c r="I83" s="8"/>
      <c r="J83" s="8"/>
      <c r="K83" s="170"/>
      <c r="L83" s="170"/>
      <c r="M83" s="170"/>
      <c r="N83" s="8"/>
      <c r="O83" s="40"/>
      <c r="P83" s="8"/>
      <c r="Q83" s="8"/>
      <c r="R83" s="8"/>
      <c r="S83" s="8"/>
      <c r="T83" s="8"/>
      <c r="U83" s="8"/>
      <c r="V83" s="8"/>
      <c r="W83" s="8"/>
      <c r="X83" s="8"/>
      <c r="Y83" s="8"/>
      <c r="Z83" s="8"/>
      <c r="AA83" s="8"/>
      <c r="AB83" s="8"/>
      <c r="AC83" s="8"/>
    </row>
    <row r="84" spans="1:29" x14ac:dyDescent="0.2">
      <c r="A84" s="3"/>
      <c r="B84" s="8"/>
      <c r="C84" s="8"/>
      <c r="D84" s="8"/>
      <c r="E84" s="8"/>
      <c r="F84" s="8"/>
      <c r="G84" s="8"/>
      <c r="H84" s="8"/>
      <c r="I84" s="8"/>
      <c r="J84" s="8"/>
      <c r="K84" s="170"/>
      <c r="L84" s="170"/>
      <c r="M84" s="170"/>
      <c r="N84" s="8"/>
      <c r="O84" s="40"/>
      <c r="P84" s="8"/>
      <c r="Q84" s="8"/>
      <c r="R84" s="8"/>
      <c r="S84" s="8"/>
      <c r="T84" s="8"/>
      <c r="U84" s="8"/>
      <c r="V84" s="8"/>
      <c r="W84" s="8"/>
      <c r="X84" s="8"/>
      <c r="Y84" s="8"/>
      <c r="Z84" s="8"/>
      <c r="AA84" s="8"/>
      <c r="AB84" s="8"/>
      <c r="AC84" s="8"/>
    </row>
    <row r="85" spans="1:29" x14ac:dyDescent="0.2">
      <c r="A85" s="3"/>
      <c r="B85" s="8"/>
      <c r="C85" s="8"/>
      <c r="D85" s="8"/>
      <c r="E85" s="8"/>
      <c r="F85" s="8"/>
      <c r="G85" s="8"/>
      <c r="H85" s="8"/>
      <c r="I85" s="8"/>
      <c r="J85" s="8"/>
      <c r="K85" s="170"/>
      <c r="L85" s="170"/>
      <c r="M85" s="170"/>
      <c r="N85" s="8"/>
      <c r="O85" s="40"/>
      <c r="P85" s="8"/>
      <c r="Q85" s="8"/>
      <c r="R85" s="8"/>
      <c r="S85" s="8"/>
      <c r="T85" s="8"/>
      <c r="U85" s="8"/>
      <c r="V85" s="8"/>
      <c r="W85" s="8"/>
      <c r="X85" s="8"/>
      <c r="Y85" s="8"/>
      <c r="Z85" s="8"/>
      <c r="AA85" s="8"/>
      <c r="AB85" s="8"/>
      <c r="AC85" s="8"/>
    </row>
    <row r="86" spans="1:29" x14ac:dyDescent="0.2">
      <c r="A86" s="3"/>
      <c r="B86" s="8"/>
      <c r="C86" s="8"/>
      <c r="D86" s="187"/>
      <c r="E86" s="8"/>
      <c r="F86" s="8"/>
      <c r="G86" s="8"/>
      <c r="H86" s="8"/>
      <c r="I86" s="8"/>
      <c r="J86" s="8"/>
      <c r="K86" s="170"/>
      <c r="L86" s="170"/>
      <c r="M86" s="170"/>
      <c r="N86" s="8"/>
      <c r="O86" s="40"/>
      <c r="P86" s="8"/>
      <c r="Q86" s="8"/>
      <c r="R86" s="8"/>
      <c r="S86" s="8"/>
      <c r="T86" s="8"/>
      <c r="U86" s="8"/>
      <c r="V86" s="8"/>
      <c r="W86" s="8"/>
      <c r="X86" s="8"/>
      <c r="Y86" s="8"/>
      <c r="Z86" s="8"/>
      <c r="AA86" s="8"/>
      <c r="AB86" s="8"/>
      <c r="AC86" s="8"/>
    </row>
    <row r="87" spans="1:29" x14ac:dyDescent="0.2">
      <c r="A87" s="3"/>
      <c r="B87" s="8"/>
      <c r="C87" s="8"/>
      <c r="D87" s="8"/>
      <c r="E87" s="8"/>
      <c r="F87" s="8"/>
      <c r="G87" s="8"/>
      <c r="H87" s="8"/>
      <c r="I87" s="8"/>
      <c r="J87" s="8"/>
      <c r="K87" s="170"/>
      <c r="L87" s="170"/>
      <c r="M87" s="170"/>
      <c r="N87" s="8"/>
      <c r="O87" s="40"/>
      <c r="P87" s="8"/>
      <c r="Q87" s="8"/>
      <c r="R87" s="8"/>
      <c r="S87" s="8"/>
      <c r="T87" s="8"/>
      <c r="U87" s="8"/>
      <c r="V87" s="8"/>
      <c r="W87" s="8"/>
      <c r="X87" s="8"/>
      <c r="Y87" s="8"/>
      <c r="Z87" s="8"/>
      <c r="AA87" s="8"/>
      <c r="AB87" s="8"/>
      <c r="AC87" s="8"/>
    </row>
    <row r="88" spans="1:29" x14ac:dyDescent="0.2">
      <c r="A88" s="3"/>
      <c r="B88" s="8"/>
      <c r="C88" s="8"/>
      <c r="D88" s="8"/>
      <c r="E88" s="8"/>
      <c r="F88" s="8"/>
      <c r="G88" s="8"/>
      <c r="H88" s="8"/>
      <c r="I88" s="8"/>
      <c r="J88" s="8"/>
      <c r="K88" s="170"/>
      <c r="L88" s="170"/>
      <c r="M88" s="170"/>
      <c r="N88" s="8"/>
      <c r="O88" s="40"/>
      <c r="P88" s="8"/>
      <c r="Q88" s="8"/>
      <c r="R88" s="8"/>
      <c r="S88" s="8"/>
      <c r="T88" s="8"/>
      <c r="U88" s="8"/>
      <c r="V88" s="8"/>
      <c r="W88" s="8"/>
      <c r="X88" s="8"/>
      <c r="Y88" s="8"/>
      <c r="Z88" s="8"/>
      <c r="AA88" s="8"/>
      <c r="AB88" s="8"/>
      <c r="AC88" s="8"/>
    </row>
    <row r="89" spans="1:29" x14ac:dyDescent="0.2">
      <c r="A89" s="3"/>
      <c r="B89" s="8"/>
      <c r="C89" s="8"/>
      <c r="D89" s="8"/>
      <c r="E89" s="8"/>
      <c r="F89" s="8"/>
      <c r="G89" s="8"/>
      <c r="H89" s="8"/>
      <c r="I89" s="8"/>
      <c r="J89" s="8"/>
      <c r="K89" s="170"/>
      <c r="L89" s="170"/>
      <c r="M89" s="170"/>
      <c r="N89" s="8"/>
      <c r="O89" s="40"/>
      <c r="P89" s="8"/>
      <c r="Q89" s="8"/>
      <c r="R89" s="8"/>
      <c r="S89" s="8"/>
      <c r="T89" s="8"/>
      <c r="U89" s="8"/>
      <c r="V89" s="8"/>
      <c r="W89" s="8"/>
      <c r="X89" s="8"/>
      <c r="Y89" s="8"/>
      <c r="Z89" s="8"/>
      <c r="AA89" s="8"/>
      <c r="AB89" s="8"/>
      <c r="AC89" s="8"/>
    </row>
    <row r="90" spans="1:29" x14ac:dyDescent="0.2">
      <c r="A90" s="3"/>
      <c r="B90" s="8"/>
      <c r="C90" s="8"/>
      <c r="D90" s="8"/>
      <c r="E90" s="8"/>
      <c r="F90" s="8"/>
      <c r="G90" s="8"/>
      <c r="H90" s="8"/>
      <c r="I90" s="8"/>
      <c r="J90" s="8"/>
      <c r="K90" s="170"/>
      <c r="L90" s="170"/>
      <c r="M90" s="170"/>
      <c r="N90" s="8"/>
      <c r="O90" s="40"/>
      <c r="P90" s="8"/>
      <c r="Q90" s="8"/>
      <c r="R90" s="8"/>
      <c r="S90" s="8"/>
      <c r="T90" s="8"/>
      <c r="U90" s="8"/>
      <c r="V90" s="8"/>
      <c r="W90" s="8"/>
      <c r="X90" s="8"/>
      <c r="Y90" s="8"/>
      <c r="Z90" s="8"/>
      <c r="AA90" s="8"/>
      <c r="AB90" s="8"/>
      <c r="AC90" s="8"/>
    </row>
    <row r="91" spans="1:29" x14ac:dyDescent="0.2">
      <c r="A91" s="3"/>
      <c r="B91" s="191" t="s">
        <v>427</v>
      </c>
      <c r="C91" s="191"/>
      <c r="D91" s="192" t="s">
        <v>629</v>
      </c>
      <c r="E91" s="8"/>
      <c r="F91" s="8"/>
      <c r="G91" s="8"/>
      <c r="H91" s="8"/>
      <c r="I91" s="8"/>
      <c r="J91" s="8"/>
      <c r="K91" s="170"/>
      <c r="L91" s="170"/>
      <c r="M91" s="170"/>
      <c r="N91" s="8"/>
      <c r="O91" s="40"/>
      <c r="P91" s="8"/>
      <c r="Q91" s="8"/>
      <c r="R91" s="8"/>
      <c r="S91" s="8"/>
      <c r="T91" s="8"/>
      <c r="U91" s="8"/>
      <c r="V91" s="8"/>
      <c r="W91" s="8"/>
      <c r="X91" s="8"/>
      <c r="Y91" s="8"/>
      <c r="Z91" s="8"/>
      <c r="AA91" s="8"/>
      <c r="AB91" s="8"/>
      <c r="AC91" s="8"/>
    </row>
    <row r="92" spans="1:29" x14ac:dyDescent="0.2">
      <c r="A92" s="3"/>
      <c r="B92" s="8"/>
      <c r="C92" s="8"/>
      <c r="D92" s="8"/>
      <c r="E92" s="8"/>
      <c r="F92" s="8"/>
      <c r="G92" s="8"/>
      <c r="H92" s="8"/>
      <c r="I92" s="8"/>
      <c r="J92" s="8"/>
      <c r="K92" s="170"/>
      <c r="L92" s="170"/>
      <c r="M92" s="170"/>
      <c r="N92" s="8"/>
      <c r="O92" s="40"/>
      <c r="P92" s="8"/>
      <c r="Q92" s="8"/>
      <c r="R92" s="8"/>
      <c r="S92" s="8"/>
      <c r="T92" s="8"/>
      <c r="U92" s="8"/>
      <c r="V92" s="8"/>
      <c r="W92" s="8"/>
      <c r="X92" s="8"/>
      <c r="Y92" s="8"/>
      <c r="Z92" s="8"/>
      <c r="AA92" s="8"/>
      <c r="AB92" s="8"/>
      <c r="AC92" s="8"/>
    </row>
    <row r="93" spans="1:29" x14ac:dyDescent="0.2">
      <c r="A93" s="3"/>
      <c r="B93" s="8"/>
      <c r="C93" s="8"/>
      <c r="D93" s="8"/>
      <c r="E93" s="8"/>
      <c r="F93" s="8"/>
      <c r="G93" s="8"/>
      <c r="H93" s="8"/>
      <c r="I93" s="8"/>
      <c r="J93" s="8"/>
      <c r="K93" s="170"/>
      <c r="L93" s="170"/>
      <c r="M93" s="170"/>
      <c r="N93" s="8"/>
      <c r="O93" s="40"/>
      <c r="P93" s="8"/>
      <c r="Q93" s="8"/>
      <c r="R93" s="8"/>
      <c r="S93" s="8"/>
      <c r="T93" s="8"/>
      <c r="U93" s="8"/>
      <c r="V93" s="8"/>
      <c r="W93" s="8"/>
      <c r="X93" s="8"/>
      <c r="Y93" s="8"/>
      <c r="Z93" s="8"/>
      <c r="AA93" s="8"/>
      <c r="AB93" s="8"/>
      <c r="AC93" s="8"/>
    </row>
    <row r="94" spans="1:29" x14ac:dyDescent="0.2">
      <c r="A94" s="3"/>
      <c r="B94" s="187"/>
      <c r="C94" s="187"/>
      <c r="D94" s="187"/>
      <c r="E94" s="187"/>
      <c r="F94" s="187"/>
      <c r="G94" s="187"/>
      <c r="H94" s="187"/>
      <c r="I94" s="187"/>
      <c r="J94" s="187"/>
      <c r="K94" s="170"/>
      <c r="L94" s="170"/>
      <c r="M94" s="170"/>
      <c r="N94" s="8"/>
      <c r="O94" s="40"/>
      <c r="P94" s="8"/>
      <c r="Q94" s="8"/>
      <c r="R94" s="8"/>
      <c r="S94" s="8"/>
      <c r="T94" s="8"/>
      <c r="U94" s="8"/>
      <c r="V94" s="8"/>
      <c r="W94" s="8"/>
      <c r="X94" s="8"/>
      <c r="Y94" s="8"/>
      <c r="Z94" s="8"/>
      <c r="AA94" s="8"/>
      <c r="AB94" s="8"/>
      <c r="AC94" s="8"/>
    </row>
    <row r="95" spans="1:29" x14ac:dyDescent="0.2">
      <c r="A95" s="3"/>
      <c r="B95" s="187"/>
      <c r="C95" s="187"/>
      <c r="D95" s="187"/>
      <c r="E95" s="187"/>
      <c r="F95" s="187"/>
      <c r="G95" s="187"/>
      <c r="H95" s="187"/>
      <c r="I95" s="187"/>
      <c r="J95" s="187"/>
      <c r="K95" s="170"/>
      <c r="L95" s="170"/>
      <c r="M95" s="170"/>
      <c r="N95" s="8"/>
      <c r="O95" s="40"/>
      <c r="P95" s="8"/>
      <c r="Q95" s="8"/>
      <c r="R95" s="8"/>
      <c r="S95" s="8"/>
      <c r="T95" s="8"/>
      <c r="U95" s="8"/>
      <c r="V95" s="8"/>
      <c r="W95" s="8"/>
      <c r="X95" s="8"/>
      <c r="Y95" s="8"/>
      <c r="Z95" s="8"/>
      <c r="AA95" s="8"/>
      <c r="AB95" s="8"/>
      <c r="AC95" s="8"/>
    </row>
    <row r="96" spans="1:29" x14ac:dyDescent="0.2">
      <c r="A96" s="3"/>
      <c r="B96" s="187"/>
      <c r="C96" s="187"/>
      <c r="D96" s="187"/>
      <c r="E96" s="187"/>
      <c r="F96" s="187"/>
      <c r="G96" s="187"/>
      <c r="H96" s="187"/>
      <c r="I96" s="187"/>
      <c r="J96" s="187"/>
      <c r="K96" s="170"/>
      <c r="L96" s="170"/>
      <c r="M96" s="170"/>
      <c r="N96" s="8"/>
      <c r="O96" s="40"/>
      <c r="P96" s="8"/>
      <c r="Q96" s="8"/>
      <c r="R96" s="8"/>
      <c r="S96" s="8"/>
      <c r="T96" s="8"/>
      <c r="U96" s="8"/>
      <c r="V96" s="8"/>
      <c r="W96" s="8"/>
      <c r="X96" s="8"/>
      <c r="Y96" s="8"/>
      <c r="Z96" s="8"/>
      <c r="AA96" s="8"/>
      <c r="AB96" s="8"/>
      <c r="AC96" s="8"/>
    </row>
    <row r="97" spans="1:29" x14ac:dyDescent="0.2">
      <c r="A97" s="3"/>
      <c r="B97" s="187"/>
      <c r="C97" s="187"/>
      <c r="D97" s="187"/>
      <c r="E97" s="187"/>
      <c r="F97" s="187"/>
      <c r="G97" s="187"/>
      <c r="H97" s="187"/>
      <c r="I97" s="187"/>
      <c r="J97" s="187"/>
      <c r="K97" s="170"/>
      <c r="L97" s="170"/>
      <c r="M97" s="170"/>
      <c r="N97" s="8"/>
      <c r="O97" s="40"/>
      <c r="P97" s="8"/>
      <c r="Q97" s="8"/>
      <c r="R97" s="8"/>
      <c r="S97" s="8"/>
      <c r="T97" s="8"/>
      <c r="U97" s="8"/>
      <c r="V97" s="8"/>
      <c r="W97" s="8"/>
      <c r="X97" s="8"/>
      <c r="Y97" s="8"/>
      <c r="Z97" s="8"/>
      <c r="AA97" s="8"/>
      <c r="AB97" s="8"/>
      <c r="AC97" s="8"/>
    </row>
    <row r="98" spans="1:29" x14ac:dyDescent="0.2">
      <c r="A98" s="3"/>
      <c r="B98" s="187"/>
      <c r="C98" s="187"/>
      <c r="D98" s="187"/>
      <c r="E98" s="187"/>
      <c r="F98" s="187"/>
      <c r="G98" s="187"/>
      <c r="H98" s="187"/>
      <c r="I98" s="187"/>
      <c r="J98" s="187"/>
      <c r="K98" s="170"/>
      <c r="L98" s="170"/>
      <c r="M98" s="170"/>
      <c r="N98" s="8"/>
      <c r="O98" s="40"/>
      <c r="P98" s="8"/>
      <c r="Q98" s="8"/>
      <c r="R98" s="8"/>
      <c r="S98" s="8"/>
      <c r="T98" s="8"/>
      <c r="U98" s="8"/>
      <c r="V98" s="8"/>
      <c r="W98" s="8"/>
      <c r="X98" s="8"/>
      <c r="Y98" s="8"/>
      <c r="Z98" s="8"/>
      <c r="AA98" s="8"/>
      <c r="AB98" s="8"/>
      <c r="AC98" s="8"/>
    </row>
    <row r="99" spans="1:29" x14ac:dyDescent="0.2">
      <c r="A99" s="3"/>
      <c r="B99" s="187"/>
      <c r="C99" s="187"/>
      <c r="D99" s="187"/>
      <c r="E99" s="187"/>
      <c r="F99" s="187"/>
      <c r="G99" s="187"/>
      <c r="H99" s="187"/>
      <c r="I99" s="187"/>
      <c r="J99" s="187"/>
      <c r="K99" s="170"/>
      <c r="L99" s="170"/>
      <c r="M99" s="170"/>
      <c r="N99" s="8"/>
      <c r="O99" s="40"/>
      <c r="P99" s="8"/>
      <c r="Q99" s="8"/>
      <c r="R99" s="8"/>
      <c r="S99" s="8"/>
      <c r="T99" s="8"/>
      <c r="U99" s="8"/>
      <c r="V99" s="8"/>
      <c r="W99" s="8"/>
      <c r="X99" s="8"/>
      <c r="Y99" s="8"/>
      <c r="Z99" s="8"/>
      <c r="AA99" s="8"/>
      <c r="AB99" s="8"/>
      <c r="AC99" s="8"/>
    </row>
    <row r="100" spans="1:29" x14ac:dyDescent="0.2">
      <c r="A100" s="3"/>
      <c r="B100" s="187"/>
      <c r="C100" s="187"/>
      <c r="D100" s="187"/>
      <c r="E100" s="187"/>
      <c r="F100" s="187"/>
      <c r="G100" s="187"/>
      <c r="H100" s="187"/>
      <c r="I100" s="187"/>
      <c r="J100" s="187"/>
      <c r="K100" s="170"/>
      <c r="L100" s="170"/>
      <c r="M100" s="170"/>
      <c r="N100" s="8"/>
      <c r="O100" s="40"/>
      <c r="P100" s="8"/>
      <c r="Q100" s="8"/>
      <c r="R100" s="8"/>
      <c r="S100" s="8"/>
      <c r="T100" s="8"/>
      <c r="U100" s="8"/>
      <c r="V100" s="8"/>
      <c r="W100" s="8"/>
      <c r="X100" s="8"/>
      <c r="Y100" s="8"/>
      <c r="Z100" s="8"/>
      <c r="AA100" s="8"/>
      <c r="AB100" s="8"/>
      <c r="AC100" s="8"/>
    </row>
    <row r="101" spans="1:29" x14ac:dyDescent="0.2">
      <c r="A101" s="3"/>
      <c r="B101" s="187"/>
      <c r="C101" s="187"/>
      <c r="D101" s="187"/>
      <c r="E101" s="187"/>
      <c r="F101" s="187"/>
      <c r="G101" s="187"/>
      <c r="H101" s="187"/>
      <c r="I101" s="187"/>
      <c r="J101" s="187"/>
      <c r="K101" s="170"/>
      <c r="L101" s="170"/>
      <c r="M101" s="170"/>
      <c r="N101" s="8"/>
      <c r="O101" s="40"/>
      <c r="P101" s="8"/>
      <c r="Q101" s="8"/>
      <c r="R101" s="8"/>
      <c r="S101" s="8"/>
      <c r="T101" s="8"/>
      <c r="U101" s="8"/>
      <c r="V101" s="8"/>
      <c r="W101" s="8"/>
      <c r="X101" s="8"/>
      <c r="Y101" s="8"/>
      <c r="Z101" s="8"/>
      <c r="AA101" s="8"/>
      <c r="AB101" s="8"/>
      <c r="AC101" s="8"/>
    </row>
    <row r="102" spans="1:29" x14ac:dyDescent="0.2">
      <c r="K102" s="170"/>
      <c r="L102" s="170"/>
      <c r="M102" s="170"/>
    </row>
    <row r="103" spans="1:29" x14ac:dyDescent="0.2">
      <c r="K103" s="170"/>
      <c r="L103" s="170"/>
      <c r="M103" s="170"/>
    </row>
    <row r="104" spans="1:29" x14ac:dyDescent="0.2">
      <c r="K104" s="170"/>
      <c r="L104" s="170"/>
      <c r="M104" s="170"/>
    </row>
    <row r="105" spans="1:29" x14ac:dyDescent="0.2">
      <c r="K105" s="170"/>
      <c r="L105" s="170"/>
      <c r="M105" s="170"/>
    </row>
    <row r="106" spans="1:29" x14ac:dyDescent="0.2">
      <c r="K106" s="170"/>
      <c r="L106" s="170"/>
      <c r="M106" s="170"/>
    </row>
    <row r="107" spans="1:29" x14ac:dyDescent="0.2">
      <c r="K107" s="170"/>
      <c r="L107" s="170"/>
      <c r="M107" s="170"/>
    </row>
    <row r="108" spans="1:29" x14ac:dyDescent="0.2">
      <c r="K108" s="170"/>
      <c r="L108" s="170"/>
      <c r="M108" s="170"/>
    </row>
    <row r="109" spans="1:29" x14ac:dyDescent="0.2">
      <c r="K109" s="170"/>
      <c r="L109" s="170"/>
      <c r="M109" s="170"/>
    </row>
    <row r="110" spans="1:29" x14ac:dyDescent="0.2">
      <c r="K110" s="170"/>
      <c r="L110" s="170"/>
      <c r="M110" s="170"/>
    </row>
    <row r="111" spans="1:29" x14ac:dyDescent="0.2">
      <c r="K111" s="170"/>
      <c r="L111" s="170"/>
      <c r="M111" s="170"/>
    </row>
  </sheetData>
  <sheetProtection formatCells="0" formatColumns="0" formatRows="0" insertColumns="0" insertRows="0" insertHyperlinks="0" deleteColumns="0" deleteRows="0" sort="0" autoFilter="0" pivotTables="0"/>
  <mergeCells count="46">
    <mergeCell ref="B37:D38"/>
    <mergeCell ref="E37:H37"/>
    <mergeCell ref="E38:H38"/>
    <mergeCell ref="E36:H36"/>
    <mergeCell ref="D20:E20"/>
    <mergeCell ref="D34:E34"/>
    <mergeCell ref="D21:E21"/>
    <mergeCell ref="D22:E22"/>
    <mergeCell ref="B35:C35"/>
    <mergeCell ref="E35:H35"/>
    <mergeCell ref="D33:G33"/>
    <mergeCell ref="D25:E25"/>
    <mergeCell ref="D26:E26"/>
    <mergeCell ref="D32:E32"/>
    <mergeCell ref="D27:E27"/>
    <mergeCell ref="D28:E28"/>
    <mergeCell ref="C3:D3"/>
    <mergeCell ref="I10:J10"/>
    <mergeCell ref="F3:I3"/>
    <mergeCell ref="F4:I4"/>
    <mergeCell ref="D14:E14"/>
    <mergeCell ref="F5:J5"/>
    <mergeCell ref="F6:J6"/>
    <mergeCell ref="B4:C4"/>
    <mergeCell ref="D4:E4"/>
    <mergeCell ref="B5:C5"/>
    <mergeCell ref="D5:E5"/>
    <mergeCell ref="D15:E15"/>
    <mergeCell ref="B6:E6"/>
    <mergeCell ref="C9:J9"/>
    <mergeCell ref="F10:G10"/>
    <mergeCell ref="D11:E11"/>
    <mergeCell ref="H11:I11"/>
    <mergeCell ref="D12:E12"/>
    <mergeCell ref="D13:E13"/>
    <mergeCell ref="I8:J8"/>
    <mergeCell ref="G8:H8"/>
    <mergeCell ref="D29:E29"/>
    <mergeCell ref="D30:E30"/>
    <mergeCell ref="D31:E31"/>
    <mergeCell ref="D16:E16"/>
    <mergeCell ref="D23:E23"/>
    <mergeCell ref="D24:E24"/>
    <mergeCell ref="D17:E17"/>
    <mergeCell ref="D18:E18"/>
    <mergeCell ref="D19:E19"/>
  </mergeCells>
  <dataValidations count="7">
    <dataValidation type="list" allowBlank="1" showInputMessage="1" showErrorMessage="1" sqref="D983059:D983073 D917523:D917537 D851987:D852001 D786451:D786465 D720915:D720929 D655379:D655393 D589843:D589857 D524307:D524321 D458771:D458785 D393235:D393249 D327699:D327713 D262163:D262177 D196627:D196641 D131091:D131105 D65555:D65569 WVL10:WVL30 WLP10:WLP30 WBT10:WBT30 VRX10:VRX30 VIB10:VIB30 UYF10:UYF30 UOJ10:UOJ30 UEN10:UEN30 TUR10:TUR30 TKV10:TKV30 TAZ10:TAZ30 SRD10:SRD30 SHH10:SHH30 RXL10:RXL30 RNP10:RNP30 RDT10:RDT30 QTX10:QTX30 QKB10:QKB30 QAF10:QAF30 PQJ10:PQJ30 PGN10:PGN30 OWR10:OWR30 OMV10:OMV30 OCZ10:OCZ30 NTD10:NTD30 NJH10:NJH30 MZL10:MZL30 MPP10:MPP30 MFT10:MFT30 LVX10:LVX30 LMB10:LMB30 LCF10:LCF30 KSJ10:KSJ30 KIN10:KIN30 JYR10:JYR30 JOV10:JOV30 JEZ10:JEZ30 IVD10:IVD30 ILH10:ILH30 IBL10:IBL30 HRP10:HRP30 HHT10:HHT30 GXX10:GXX30 GOB10:GOB30 GEF10:GEF30 FUJ10:FUJ30 FKN10:FKN30 FAR10:FAR30 EQV10:EQV30 EGZ10:EGZ30 DXD10:DXD30 DNH10:DNH30 DDL10:DDL30 CTP10:CTP30 CJT10:CJT30 BZX10:BZX30 BQB10:BQB30 BGF10:BGF30 AWJ10:AWJ30 AMN10:AMN30 ACR10:ACR30 SV10:SV30 IZ10:IZ30 IZ65553:IZ65567 SV65553:SV65567 ACR65553:ACR65567 AMN65553:AMN65567 AWJ65553:AWJ65567 BGF65553:BGF65567 BQB65553:BQB65567 BZX65553:BZX65567 CJT65553:CJT65567 CTP65553:CTP65567 DDL65553:DDL65567 DNH65553:DNH65567 DXD65553:DXD65567 EGZ65553:EGZ65567 EQV65553:EQV65567 FAR65553:FAR65567 FKN65553:FKN65567 FUJ65553:FUJ65567 GEF65553:GEF65567 GOB65553:GOB65567 GXX65553:GXX65567 HHT65553:HHT65567 HRP65553:HRP65567 IBL65553:IBL65567 ILH65553:ILH65567 IVD65553:IVD65567 JEZ65553:JEZ65567 JOV65553:JOV65567 JYR65553:JYR65567 KIN65553:KIN65567 KSJ65553:KSJ65567 LCF65553:LCF65567 LMB65553:LMB65567 LVX65553:LVX65567 MFT65553:MFT65567 MPP65553:MPP65567 MZL65553:MZL65567 NJH65553:NJH65567 NTD65553:NTD65567 OCZ65553:OCZ65567 OMV65553:OMV65567 OWR65553:OWR65567 PGN65553:PGN65567 PQJ65553:PQJ65567 QAF65553:QAF65567 QKB65553:QKB65567 QTX65553:QTX65567 RDT65553:RDT65567 RNP65553:RNP65567 RXL65553:RXL65567 SHH65553:SHH65567 SRD65553:SRD65567 TAZ65553:TAZ65567 TKV65553:TKV65567 TUR65553:TUR65567 UEN65553:UEN65567 UOJ65553:UOJ65567 UYF65553:UYF65567 VIB65553:VIB65567 VRX65553:VRX65567 WBT65553:WBT65567 WLP65553:WLP65567 WVL65553:WVL65567 IZ131089:IZ131103 SV131089:SV131103 ACR131089:ACR131103 AMN131089:AMN131103 AWJ131089:AWJ131103 BGF131089:BGF131103 BQB131089:BQB131103 BZX131089:BZX131103 CJT131089:CJT131103 CTP131089:CTP131103 DDL131089:DDL131103 DNH131089:DNH131103 DXD131089:DXD131103 EGZ131089:EGZ131103 EQV131089:EQV131103 FAR131089:FAR131103 FKN131089:FKN131103 FUJ131089:FUJ131103 GEF131089:GEF131103 GOB131089:GOB131103 GXX131089:GXX131103 HHT131089:HHT131103 HRP131089:HRP131103 IBL131089:IBL131103 ILH131089:ILH131103 IVD131089:IVD131103 JEZ131089:JEZ131103 JOV131089:JOV131103 JYR131089:JYR131103 KIN131089:KIN131103 KSJ131089:KSJ131103 LCF131089:LCF131103 LMB131089:LMB131103 LVX131089:LVX131103 MFT131089:MFT131103 MPP131089:MPP131103 MZL131089:MZL131103 NJH131089:NJH131103 NTD131089:NTD131103 OCZ131089:OCZ131103 OMV131089:OMV131103 OWR131089:OWR131103 PGN131089:PGN131103 PQJ131089:PQJ131103 QAF131089:QAF131103 QKB131089:QKB131103 QTX131089:QTX131103 RDT131089:RDT131103 RNP131089:RNP131103 RXL131089:RXL131103 SHH131089:SHH131103 SRD131089:SRD131103 TAZ131089:TAZ131103 TKV131089:TKV131103 TUR131089:TUR131103 UEN131089:UEN131103 UOJ131089:UOJ131103 UYF131089:UYF131103 VIB131089:VIB131103 VRX131089:VRX131103 WBT131089:WBT131103 WLP131089:WLP131103 WVL131089:WVL131103 IZ196625:IZ196639 SV196625:SV196639 ACR196625:ACR196639 AMN196625:AMN196639 AWJ196625:AWJ196639 BGF196625:BGF196639 BQB196625:BQB196639 BZX196625:BZX196639 CJT196625:CJT196639 CTP196625:CTP196639 DDL196625:DDL196639 DNH196625:DNH196639 DXD196625:DXD196639 EGZ196625:EGZ196639 EQV196625:EQV196639 FAR196625:FAR196639 FKN196625:FKN196639 FUJ196625:FUJ196639 GEF196625:GEF196639 GOB196625:GOB196639 GXX196625:GXX196639 HHT196625:HHT196639 HRP196625:HRP196639 IBL196625:IBL196639 ILH196625:ILH196639 IVD196625:IVD196639 JEZ196625:JEZ196639 JOV196625:JOV196639 JYR196625:JYR196639 KIN196625:KIN196639 KSJ196625:KSJ196639 LCF196625:LCF196639 LMB196625:LMB196639 LVX196625:LVX196639 MFT196625:MFT196639 MPP196625:MPP196639 MZL196625:MZL196639 NJH196625:NJH196639 NTD196625:NTD196639 OCZ196625:OCZ196639 OMV196625:OMV196639 OWR196625:OWR196639 PGN196625:PGN196639 PQJ196625:PQJ196639 QAF196625:QAF196639 QKB196625:QKB196639 QTX196625:QTX196639 RDT196625:RDT196639 RNP196625:RNP196639 RXL196625:RXL196639 SHH196625:SHH196639 SRD196625:SRD196639 TAZ196625:TAZ196639 TKV196625:TKV196639 TUR196625:TUR196639 UEN196625:UEN196639 UOJ196625:UOJ196639 UYF196625:UYF196639 VIB196625:VIB196639 VRX196625:VRX196639 WBT196625:WBT196639 WLP196625:WLP196639 WVL196625:WVL196639 IZ262161:IZ262175 SV262161:SV262175 ACR262161:ACR262175 AMN262161:AMN262175 AWJ262161:AWJ262175 BGF262161:BGF262175 BQB262161:BQB262175 BZX262161:BZX262175 CJT262161:CJT262175 CTP262161:CTP262175 DDL262161:DDL262175 DNH262161:DNH262175 DXD262161:DXD262175 EGZ262161:EGZ262175 EQV262161:EQV262175 FAR262161:FAR262175 FKN262161:FKN262175 FUJ262161:FUJ262175 GEF262161:GEF262175 GOB262161:GOB262175 GXX262161:GXX262175 HHT262161:HHT262175 HRP262161:HRP262175 IBL262161:IBL262175 ILH262161:ILH262175 IVD262161:IVD262175 JEZ262161:JEZ262175 JOV262161:JOV262175 JYR262161:JYR262175 KIN262161:KIN262175 KSJ262161:KSJ262175 LCF262161:LCF262175 LMB262161:LMB262175 LVX262161:LVX262175 MFT262161:MFT262175 MPP262161:MPP262175 MZL262161:MZL262175 NJH262161:NJH262175 NTD262161:NTD262175 OCZ262161:OCZ262175 OMV262161:OMV262175 OWR262161:OWR262175 PGN262161:PGN262175 PQJ262161:PQJ262175 QAF262161:QAF262175 QKB262161:QKB262175 QTX262161:QTX262175 RDT262161:RDT262175 RNP262161:RNP262175 RXL262161:RXL262175 SHH262161:SHH262175 SRD262161:SRD262175 TAZ262161:TAZ262175 TKV262161:TKV262175 TUR262161:TUR262175 UEN262161:UEN262175 UOJ262161:UOJ262175 UYF262161:UYF262175 VIB262161:VIB262175 VRX262161:VRX262175 WBT262161:WBT262175 WLP262161:WLP262175 WVL262161:WVL262175 IZ327697:IZ327711 SV327697:SV327711 ACR327697:ACR327711 AMN327697:AMN327711 AWJ327697:AWJ327711 BGF327697:BGF327711 BQB327697:BQB327711 BZX327697:BZX327711 CJT327697:CJT327711 CTP327697:CTP327711 DDL327697:DDL327711 DNH327697:DNH327711 DXD327697:DXD327711 EGZ327697:EGZ327711 EQV327697:EQV327711 FAR327697:FAR327711 FKN327697:FKN327711 FUJ327697:FUJ327711 GEF327697:GEF327711 GOB327697:GOB327711 GXX327697:GXX327711 HHT327697:HHT327711 HRP327697:HRP327711 IBL327697:IBL327711 ILH327697:ILH327711 IVD327697:IVD327711 JEZ327697:JEZ327711 JOV327697:JOV327711 JYR327697:JYR327711 KIN327697:KIN327711 KSJ327697:KSJ327711 LCF327697:LCF327711 LMB327697:LMB327711 LVX327697:LVX327711 MFT327697:MFT327711 MPP327697:MPP327711 MZL327697:MZL327711 NJH327697:NJH327711 NTD327697:NTD327711 OCZ327697:OCZ327711 OMV327697:OMV327711 OWR327697:OWR327711 PGN327697:PGN327711 PQJ327697:PQJ327711 QAF327697:QAF327711 QKB327697:QKB327711 QTX327697:QTX327711 RDT327697:RDT327711 RNP327697:RNP327711 RXL327697:RXL327711 SHH327697:SHH327711 SRD327697:SRD327711 TAZ327697:TAZ327711 TKV327697:TKV327711 TUR327697:TUR327711 UEN327697:UEN327711 UOJ327697:UOJ327711 UYF327697:UYF327711 VIB327697:VIB327711 VRX327697:VRX327711 WBT327697:WBT327711 WLP327697:WLP327711 WVL327697:WVL327711 IZ393233:IZ393247 SV393233:SV393247 ACR393233:ACR393247 AMN393233:AMN393247 AWJ393233:AWJ393247 BGF393233:BGF393247 BQB393233:BQB393247 BZX393233:BZX393247 CJT393233:CJT393247 CTP393233:CTP393247 DDL393233:DDL393247 DNH393233:DNH393247 DXD393233:DXD393247 EGZ393233:EGZ393247 EQV393233:EQV393247 FAR393233:FAR393247 FKN393233:FKN393247 FUJ393233:FUJ393247 GEF393233:GEF393247 GOB393233:GOB393247 GXX393233:GXX393247 HHT393233:HHT393247 HRP393233:HRP393247 IBL393233:IBL393247 ILH393233:ILH393247 IVD393233:IVD393247 JEZ393233:JEZ393247 JOV393233:JOV393247 JYR393233:JYR393247 KIN393233:KIN393247 KSJ393233:KSJ393247 LCF393233:LCF393247 LMB393233:LMB393247 LVX393233:LVX393247 MFT393233:MFT393247 MPP393233:MPP393247 MZL393233:MZL393247 NJH393233:NJH393247 NTD393233:NTD393247 OCZ393233:OCZ393247 OMV393233:OMV393247 OWR393233:OWR393247 PGN393233:PGN393247 PQJ393233:PQJ393247 QAF393233:QAF393247 QKB393233:QKB393247 QTX393233:QTX393247 RDT393233:RDT393247 RNP393233:RNP393247 RXL393233:RXL393247 SHH393233:SHH393247 SRD393233:SRD393247 TAZ393233:TAZ393247 TKV393233:TKV393247 TUR393233:TUR393247 UEN393233:UEN393247 UOJ393233:UOJ393247 UYF393233:UYF393247 VIB393233:VIB393247 VRX393233:VRX393247 WBT393233:WBT393247 WLP393233:WLP393247 WVL393233:WVL393247 IZ458769:IZ458783 SV458769:SV458783 ACR458769:ACR458783 AMN458769:AMN458783 AWJ458769:AWJ458783 BGF458769:BGF458783 BQB458769:BQB458783 BZX458769:BZX458783 CJT458769:CJT458783 CTP458769:CTP458783 DDL458769:DDL458783 DNH458769:DNH458783 DXD458769:DXD458783 EGZ458769:EGZ458783 EQV458769:EQV458783 FAR458769:FAR458783 FKN458769:FKN458783 FUJ458769:FUJ458783 GEF458769:GEF458783 GOB458769:GOB458783 GXX458769:GXX458783 HHT458769:HHT458783 HRP458769:HRP458783 IBL458769:IBL458783 ILH458769:ILH458783 IVD458769:IVD458783 JEZ458769:JEZ458783 JOV458769:JOV458783 JYR458769:JYR458783 KIN458769:KIN458783 KSJ458769:KSJ458783 LCF458769:LCF458783 LMB458769:LMB458783 LVX458769:LVX458783 MFT458769:MFT458783 MPP458769:MPP458783 MZL458769:MZL458783 NJH458769:NJH458783 NTD458769:NTD458783 OCZ458769:OCZ458783 OMV458769:OMV458783 OWR458769:OWR458783 PGN458769:PGN458783 PQJ458769:PQJ458783 QAF458769:QAF458783 QKB458769:QKB458783 QTX458769:QTX458783 RDT458769:RDT458783 RNP458769:RNP458783 RXL458769:RXL458783 SHH458769:SHH458783 SRD458769:SRD458783 TAZ458769:TAZ458783 TKV458769:TKV458783 TUR458769:TUR458783 UEN458769:UEN458783 UOJ458769:UOJ458783 UYF458769:UYF458783 VIB458769:VIB458783 VRX458769:VRX458783 WBT458769:WBT458783 WLP458769:WLP458783 WVL458769:WVL458783 IZ524305:IZ524319 SV524305:SV524319 ACR524305:ACR524319 AMN524305:AMN524319 AWJ524305:AWJ524319 BGF524305:BGF524319 BQB524305:BQB524319 BZX524305:BZX524319 CJT524305:CJT524319 CTP524305:CTP524319 DDL524305:DDL524319 DNH524305:DNH524319 DXD524305:DXD524319 EGZ524305:EGZ524319 EQV524305:EQV524319 FAR524305:FAR524319 FKN524305:FKN524319 FUJ524305:FUJ524319 GEF524305:GEF524319 GOB524305:GOB524319 GXX524305:GXX524319 HHT524305:HHT524319 HRP524305:HRP524319 IBL524305:IBL524319 ILH524305:ILH524319 IVD524305:IVD524319 JEZ524305:JEZ524319 JOV524305:JOV524319 JYR524305:JYR524319 KIN524305:KIN524319 KSJ524305:KSJ524319 LCF524305:LCF524319 LMB524305:LMB524319 LVX524305:LVX524319 MFT524305:MFT524319 MPP524305:MPP524319 MZL524305:MZL524319 NJH524305:NJH524319 NTD524305:NTD524319 OCZ524305:OCZ524319 OMV524305:OMV524319 OWR524305:OWR524319 PGN524305:PGN524319 PQJ524305:PQJ524319 QAF524305:QAF524319 QKB524305:QKB524319 QTX524305:QTX524319 RDT524305:RDT524319 RNP524305:RNP524319 RXL524305:RXL524319 SHH524305:SHH524319 SRD524305:SRD524319 TAZ524305:TAZ524319 TKV524305:TKV524319 TUR524305:TUR524319 UEN524305:UEN524319 UOJ524305:UOJ524319 UYF524305:UYF524319 VIB524305:VIB524319 VRX524305:VRX524319 WBT524305:WBT524319 WLP524305:WLP524319 WVL524305:WVL524319 IZ589841:IZ589855 SV589841:SV589855 ACR589841:ACR589855 AMN589841:AMN589855 AWJ589841:AWJ589855 BGF589841:BGF589855 BQB589841:BQB589855 BZX589841:BZX589855 CJT589841:CJT589855 CTP589841:CTP589855 DDL589841:DDL589855 DNH589841:DNH589855 DXD589841:DXD589855 EGZ589841:EGZ589855 EQV589841:EQV589855 FAR589841:FAR589855 FKN589841:FKN589855 FUJ589841:FUJ589855 GEF589841:GEF589855 GOB589841:GOB589855 GXX589841:GXX589855 HHT589841:HHT589855 HRP589841:HRP589855 IBL589841:IBL589855 ILH589841:ILH589855 IVD589841:IVD589855 JEZ589841:JEZ589855 JOV589841:JOV589855 JYR589841:JYR589855 KIN589841:KIN589855 KSJ589841:KSJ589855 LCF589841:LCF589855 LMB589841:LMB589855 LVX589841:LVX589855 MFT589841:MFT589855 MPP589841:MPP589855 MZL589841:MZL589855 NJH589841:NJH589855 NTD589841:NTD589855 OCZ589841:OCZ589855 OMV589841:OMV589855 OWR589841:OWR589855 PGN589841:PGN589855 PQJ589841:PQJ589855 QAF589841:QAF589855 QKB589841:QKB589855 QTX589841:QTX589855 RDT589841:RDT589855 RNP589841:RNP589855 RXL589841:RXL589855 SHH589841:SHH589855 SRD589841:SRD589855 TAZ589841:TAZ589855 TKV589841:TKV589855 TUR589841:TUR589855 UEN589841:UEN589855 UOJ589841:UOJ589855 UYF589841:UYF589855 VIB589841:VIB589855 VRX589841:VRX589855 WBT589841:WBT589855 WLP589841:WLP589855 WVL589841:WVL589855 IZ655377:IZ655391 SV655377:SV655391 ACR655377:ACR655391 AMN655377:AMN655391 AWJ655377:AWJ655391 BGF655377:BGF655391 BQB655377:BQB655391 BZX655377:BZX655391 CJT655377:CJT655391 CTP655377:CTP655391 DDL655377:DDL655391 DNH655377:DNH655391 DXD655377:DXD655391 EGZ655377:EGZ655391 EQV655377:EQV655391 FAR655377:FAR655391 FKN655377:FKN655391 FUJ655377:FUJ655391 GEF655377:GEF655391 GOB655377:GOB655391 GXX655377:GXX655391 HHT655377:HHT655391 HRP655377:HRP655391 IBL655377:IBL655391 ILH655377:ILH655391 IVD655377:IVD655391 JEZ655377:JEZ655391 JOV655377:JOV655391 JYR655377:JYR655391 KIN655377:KIN655391 KSJ655377:KSJ655391 LCF655377:LCF655391 LMB655377:LMB655391 LVX655377:LVX655391 MFT655377:MFT655391 MPP655377:MPP655391 MZL655377:MZL655391 NJH655377:NJH655391 NTD655377:NTD655391 OCZ655377:OCZ655391 OMV655377:OMV655391 OWR655377:OWR655391 PGN655377:PGN655391 PQJ655377:PQJ655391 QAF655377:QAF655391 QKB655377:QKB655391 QTX655377:QTX655391 RDT655377:RDT655391 RNP655377:RNP655391 RXL655377:RXL655391 SHH655377:SHH655391 SRD655377:SRD655391 TAZ655377:TAZ655391 TKV655377:TKV655391 TUR655377:TUR655391 UEN655377:UEN655391 UOJ655377:UOJ655391 UYF655377:UYF655391 VIB655377:VIB655391 VRX655377:VRX655391 WBT655377:WBT655391 WLP655377:WLP655391 WVL655377:WVL655391 IZ720913:IZ720927 SV720913:SV720927 ACR720913:ACR720927 AMN720913:AMN720927 AWJ720913:AWJ720927 BGF720913:BGF720927 BQB720913:BQB720927 BZX720913:BZX720927 CJT720913:CJT720927 CTP720913:CTP720927 DDL720913:DDL720927 DNH720913:DNH720927 DXD720913:DXD720927 EGZ720913:EGZ720927 EQV720913:EQV720927 FAR720913:FAR720927 FKN720913:FKN720927 FUJ720913:FUJ720927 GEF720913:GEF720927 GOB720913:GOB720927 GXX720913:GXX720927 HHT720913:HHT720927 HRP720913:HRP720927 IBL720913:IBL720927 ILH720913:ILH720927 IVD720913:IVD720927 JEZ720913:JEZ720927 JOV720913:JOV720927 JYR720913:JYR720927 KIN720913:KIN720927 KSJ720913:KSJ720927 LCF720913:LCF720927 LMB720913:LMB720927 LVX720913:LVX720927 MFT720913:MFT720927 MPP720913:MPP720927 MZL720913:MZL720927 NJH720913:NJH720927 NTD720913:NTD720927 OCZ720913:OCZ720927 OMV720913:OMV720927 OWR720913:OWR720927 PGN720913:PGN720927 PQJ720913:PQJ720927 QAF720913:QAF720927 QKB720913:QKB720927 QTX720913:QTX720927 RDT720913:RDT720927 RNP720913:RNP720927 RXL720913:RXL720927 SHH720913:SHH720927 SRD720913:SRD720927 TAZ720913:TAZ720927 TKV720913:TKV720927 TUR720913:TUR720927 UEN720913:UEN720927 UOJ720913:UOJ720927 UYF720913:UYF720927 VIB720913:VIB720927 VRX720913:VRX720927 WBT720913:WBT720927 WLP720913:WLP720927 WVL720913:WVL720927 IZ786449:IZ786463 SV786449:SV786463 ACR786449:ACR786463 AMN786449:AMN786463 AWJ786449:AWJ786463 BGF786449:BGF786463 BQB786449:BQB786463 BZX786449:BZX786463 CJT786449:CJT786463 CTP786449:CTP786463 DDL786449:DDL786463 DNH786449:DNH786463 DXD786449:DXD786463 EGZ786449:EGZ786463 EQV786449:EQV786463 FAR786449:FAR786463 FKN786449:FKN786463 FUJ786449:FUJ786463 GEF786449:GEF786463 GOB786449:GOB786463 GXX786449:GXX786463 HHT786449:HHT786463 HRP786449:HRP786463 IBL786449:IBL786463 ILH786449:ILH786463 IVD786449:IVD786463 JEZ786449:JEZ786463 JOV786449:JOV786463 JYR786449:JYR786463 KIN786449:KIN786463 KSJ786449:KSJ786463 LCF786449:LCF786463 LMB786449:LMB786463 LVX786449:LVX786463 MFT786449:MFT786463 MPP786449:MPP786463 MZL786449:MZL786463 NJH786449:NJH786463 NTD786449:NTD786463 OCZ786449:OCZ786463 OMV786449:OMV786463 OWR786449:OWR786463 PGN786449:PGN786463 PQJ786449:PQJ786463 QAF786449:QAF786463 QKB786449:QKB786463 QTX786449:QTX786463 RDT786449:RDT786463 RNP786449:RNP786463 RXL786449:RXL786463 SHH786449:SHH786463 SRD786449:SRD786463 TAZ786449:TAZ786463 TKV786449:TKV786463 TUR786449:TUR786463 UEN786449:UEN786463 UOJ786449:UOJ786463 UYF786449:UYF786463 VIB786449:VIB786463 VRX786449:VRX786463 WBT786449:WBT786463 WLP786449:WLP786463 WVL786449:WVL786463 IZ851985:IZ851999 SV851985:SV851999 ACR851985:ACR851999 AMN851985:AMN851999 AWJ851985:AWJ851999 BGF851985:BGF851999 BQB851985:BQB851999 BZX851985:BZX851999 CJT851985:CJT851999 CTP851985:CTP851999 DDL851985:DDL851999 DNH851985:DNH851999 DXD851985:DXD851999 EGZ851985:EGZ851999 EQV851985:EQV851999 FAR851985:FAR851999 FKN851985:FKN851999 FUJ851985:FUJ851999 GEF851985:GEF851999 GOB851985:GOB851999 GXX851985:GXX851999 HHT851985:HHT851999 HRP851985:HRP851999 IBL851985:IBL851999 ILH851985:ILH851999 IVD851985:IVD851999 JEZ851985:JEZ851999 JOV851985:JOV851999 JYR851985:JYR851999 KIN851985:KIN851999 KSJ851985:KSJ851999 LCF851985:LCF851999 LMB851985:LMB851999 LVX851985:LVX851999 MFT851985:MFT851999 MPP851985:MPP851999 MZL851985:MZL851999 NJH851985:NJH851999 NTD851985:NTD851999 OCZ851985:OCZ851999 OMV851985:OMV851999 OWR851985:OWR851999 PGN851985:PGN851999 PQJ851985:PQJ851999 QAF851985:QAF851999 QKB851985:QKB851999 QTX851985:QTX851999 RDT851985:RDT851999 RNP851985:RNP851999 RXL851985:RXL851999 SHH851985:SHH851999 SRD851985:SRD851999 TAZ851985:TAZ851999 TKV851985:TKV851999 TUR851985:TUR851999 UEN851985:UEN851999 UOJ851985:UOJ851999 UYF851985:UYF851999 VIB851985:VIB851999 VRX851985:VRX851999 WBT851985:WBT851999 WLP851985:WLP851999 WVL851985:WVL851999 IZ917521:IZ917535 SV917521:SV917535 ACR917521:ACR917535 AMN917521:AMN917535 AWJ917521:AWJ917535 BGF917521:BGF917535 BQB917521:BQB917535 BZX917521:BZX917535 CJT917521:CJT917535 CTP917521:CTP917535 DDL917521:DDL917535 DNH917521:DNH917535 DXD917521:DXD917535 EGZ917521:EGZ917535 EQV917521:EQV917535 FAR917521:FAR917535 FKN917521:FKN917535 FUJ917521:FUJ917535 GEF917521:GEF917535 GOB917521:GOB917535 GXX917521:GXX917535 HHT917521:HHT917535 HRP917521:HRP917535 IBL917521:IBL917535 ILH917521:ILH917535 IVD917521:IVD917535 JEZ917521:JEZ917535 JOV917521:JOV917535 JYR917521:JYR917535 KIN917521:KIN917535 KSJ917521:KSJ917535 LCF917521:LCF917535 LMB917521:LMB917535 LVX917521:LVX917535 MFT917521:MFT917535 MPP917521:MPP917535 MZL917521:MZL917535 NJH917521:NJH917535 NTD917521:NTD917535 OCZ917521:OCZ917535 OMV917521:OMV917535 OWR917521:OWR917535 PGN917521:PGN917535 PQJ917521:PQJ917535 QAF917521:QAF917535 QKB917521:QKB917535 QTX917521:QTX917535 RDT917521:RDT917535 RNP917521:RNP917535 RXL917521:RXL917535 SHH917521:SHH917535 SRD917521:SRD917535 TAZ917521:TAZ917535 TKV917521:TKV917535 TUR917521:TUR917535 UEN917521:UEN917535 UOJ917521:UOJ917535 UYF917521:UYF917535 VIB917521:VIB917535 VRX917521:VRX917535 WBT917521:WBT917535 WLP917521:WLP917535 WVL917521:WVL917535 IZ983057:IZ983071 SV983057:SV983071 ACR983057:ACR983071 AMN983057:AMN983071 AWJ983057:AWJ983071 BGF983057:BGF983071 BQB983057:BQB983071 BZX983057:BZX983071 CJT983057:CJT983071 CTP983057:CTP983071 DDL983057:DDL983071 DNH983057:DNH983071 DXD983057:DXD983071 EGZ983057:EGZ983071 EQV983057:EQV983071 FAR983057:FAR983071 FKN983057:FKN983071 FUJ983057:FUJ983071 GEF983057:GEF983071 GOB983057:GOB983071 GXX983057:GXX983071 HHT983057:HHT983071 HRP983057:HRP983071 IBL983057:IBL983071 ILH983057:ILH983071 IVD983057:IVD983071 JEZ983057:JEZ983071 JOV983057:JOV983071 JYR983057:JYR983071 KIN983057:KIN983071 KSJ983057:KSJ983071 LCF983057:LCF983071 LMB983057:LMB983071 LVX983057:LVX983071 MFT983057:MFT983071 MPP983057:MPP983071 MZL983057:MZL983071 NJH983057:NJH983071 NTD983057:NTD983071 OCZ983057:OCZ983071 OMV983057:OMV983071 OWR983057:OWR983071 PGN983057:PGN983071 PQJ983057:PQJ983071 QAF983057:QAF983071 QKB983057:QKB983071 QTX983057:QTX983071 RDT983057:RDT983071 RNP983057:RNP983071 RXL983057:RXL983071 SHH983057:SHH983071 SRD983057:SRD983071 TAZ983057:TAZ983071 TKV983057:TKV983071 TUR983057:TUR983071 UEN983057:UEN983071 UOJ983057:UOJ983071 UYF983057:UYF983071 VIB983057:VIB983071 VRX983057:VRX983071 WBT983057:WBT983071 WLP983057:WLP983071 WVL983057:WVL983071" xr:uid="{00000000-0002-0000-0100-000000000000}">
      <formula1>IF(COUNTIF(Gam,D10)&gt;0,OFFSET(Col,0,MATCH(D10,Gam,0)-1,COUNTA(OFFSET(Col,0,MATCH(D10,Gam,0)-1))+1,1),OFFSET(GamBis,0,0,SUM((GamBis&lt;&gt;"")*1)))</formula1>
    </dataValidation>
    <dataValidation type="list" allowBlank="1" showInputMessage="1" showErrorMessage="1" sqref="D983076 D917540 D852004 D786468 D720932 D655396 D589860 D524324 D458788 D393252 D327716 D262180 D196644 D131108 D65572 D36 SV33:SV34 ACR33:ACR34 AMN33:AMN34 AWJ33:AWJ34 BGF33:BGF34 BQB33:BQB34 BZX33:BZX34 CJT33:CJT34 CTP33:CTP34 DDL33:DDL34 DNH33:DNH34 DXD33:DXD34 EGZ33:EGZ34 EQV33:EQV34 FAR33:FAR34 FKN33:FKN34 FUJ33:FUJ34 GEF33:GEF34 GOB33:GOB34 GXX33:GXX34 HHT33:HHT34 HRP33:HRP34 IBL33:IBL34 ILH33:ILH34 IVD33:IVD34 JEZ33:JEZ34 JOV33:JOV34 JYR33:JYR34 KIN33:KIN34 KSJ33:KSJ34 LCF33:LCF34 LMB33:LMB34 LVX33:LVX34 MFT33:MFT34 MPP33:MPP34 MZL33:MZL34 NJH33:NJH34 NTD33:NTD34 OCZ33:OCZ34 OMV33:OMV34 OWR33:OWR34 PGN33:PGN34 PQJ33:PQJ34 QAF33:QAF34 QKB33:QKB34 QTX33:QTX34 RDT33:RDT34 RNP33:RNP34 RXL33:RXL34 SHH33:SHH34 SRD33:SRD34 TAZ33:TAZ34 TKV33:TKV34 TUR33:TUR34 UEN33:UEN34 UOJ33:UOJ34 UYF33:UYF34 VIB33:VIB34 VRX33:VRX34 WBT33:WBT34 WLP33:WLP34 WVL33:WVL34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IZ33:IZ34" xr:uid="{00000000-0002-0000-0100-000001000000}">
      <formula1>OFFSET(ModeReg,0,0,COUNTA(ModeReg))</formula1>
    </dataValidation>
    <dataValidation type="list" allowBlank="1" showInputMessage="1" showErrorMessage="1" sqref="J983051 J917515 J851979 J786443 J720907 J655371 J589835 J524299 J458763 J393227 J327691 J262155 J196619 J131083 J65547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xr:uid="{00000000-0002-0000-0100-000002000000}">
      <formula1>OFFSET(Concession,0,0,COUNTA(Concession))</formula1>
    </dataValidation>
    <dataValidation type="list" allowBlank="1" showInputMessage="1" showErrorMessage="1" sqref="D12:E32" xr:uid="{00000000-0002-0000-0100-000003000000}">
      <formula1>IF(COUNTIF(GamP,D12)&gt;0,OFFSET(ColP,0,MATCH(D12,GamP,0)-1,COUNTA(OFFSET(ColP,0,MATCH(D12,GamP,0)-1))+1,1),OFFSET(GamPBis,0,0,COUNTIF(GamPBis,"&gt;&lt;")))</formula1>
    </dataValidation>
    <dataValidation type="list" allowBlank="1" showInputMessage="1" showErrorMessage="1" sqref="J3" xr:uid="{00000000-0002-0000-0100-000005000000}">
      <formula1>SecteurP</formula1>
    </dataValidation>
    <dataValidation type="list" allowBlank="1" showInputMessage="1" showErrorMessage="1" sqref="B3" xr:uid="{00000000-0002-0000-0100-000006000000}">
      <formula1>$K$11:$K$13</formula1>
    </dataValidation>
    <dataValidation type="list" allowBlank="1" showInputMessage="1" showErrorMessage="1" sqref="D10" xr:uid="{00000000-0002-0000-0100-000007000000}">
      <formula1>$L$11:$L$12</formula1>
    </dataValidation>
  </dataValidations>
  <pageMargins left="0.7" right="0.7" top="0.75" bottom="0.75" header="0.3" footer="0.3"/>
  <pageSetup paperSize="9"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'DonnesP-Sajade'!$AA$3:$AA$9</xm:f>
          </x14:formula1>
          <xm:sqref>D35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CCCC"/>
  </sheetPr>
  <dimension ref="A1:BH164"/>
  <sheetViews>
    <sheetView topLeftCell="B8" zoomScale="115" zoomScaleNormal="115" workbookViewId="0">
      <selection activeCell="AP18" sqref="AP18"/>
    </sheetView>
  </sheetViews>
  <sheetFormatPr baseColWidth="10" defaultRowHeight="12.75" x14ac:dyDescent="0.2"/>
  <cols>
    <col min="1" max="1" width="7.140625" hidden="1" customWidth="1"/>
    <col min="2" max="2" width="4.140625" customWidth="1"/>
    <col min="3" max="3" width="3" customWidth="1"/>
    <col min="4" max="4" width="16.140625" customWidth="1"/>
    <col min="5" max="5" width="18.28515625" customWidth="1"/>
    <col min="6" max="6" width="2.85546875" customWidth="1"/>
    <col min="7" max="7" width="2" bestFit="1" customWidth="1"/>
    <col min="8" max="8" width="2.7109375" customWidth="1"/>
    <col min="9" max="9" width="10.140625" customWidth="1"/>
    <col min="10" max="10" width="5.140625" customWidth="1"/>
    <col min="11" max="11" width="6.42578125" bestFit="1" customWidth="1"/>
    <col min="12" max="12" width="5.140625" bestFit="1" customWidth="1"/>
    <col min="13" max="13" width="8.7109375" customWidth="1"/>
    <col min="14" max="14" width="7.42578125" bestFit="1" customWidth="1"/>
    <col min="15" max="15" width="9.85546875" customWidth="1"/>
    <col min="16" max="16" width="4.140625" customWidth="1"/>
    <col min="17" max="18" width="2.7109375" customWidth="1"/>
    <col min="19" max="19" width="17.140625" customWidth="1"/>
    <col min="20" max="20" width="2.7109375" customWidth="1"/>
    <col min="21" max="21" width="7.5703125" style="41" hidden="1" customWidth="1"/>
    <col min="22" max="22" width="11.28515625" style="41" hidden="1" customWidth="1"/>
    <col min="23" max="23" width="8" style="41" hidden="1" customWidth="1"/>
    <col min="24" max="24" width="3" style="41" hidden="1" customWidth="1"/>
    <col min="25" max="25" width="2.7109375" style="41" hidden="1" customWidth="1"/>
    <col min="26" max="26" width="13.28515625" style="41" hidden="1" customWidth="1"/>
    <col min="27" max="27" width="19.28515625" style="41" hidden="1" customWidth="1"/>
    <col min="28" max="28" width="8" style="41" hidden="1" customWidth="1"/>
    <col min="29" max="29" width="11.42578125" style="41" customWidth="1"/>
    <col min="30" max="30" width="18.7109375" style="41" hidden="1" customWidth="1"/>
    <col min="31" max="31" width="10.5703125" style="41" hidden="1" customWidth="1"/>
    <col min="32" max="32" width="22.140625" style="41" hidden="1" customWidth="1"/>
    <col min="33" max="33" width="29.140625" style="41" hidden="1" customWidth="1"/>
    <col min="34" max="34" width="11" style="41" hidden="1" customWidth="1"/>
    <col min="35" max="35" width="4.28515625" style="41" hidden="1" customWidth="1"/>
    <col min="36" max="36" width="68.28515625" style="41" hidden="1" customWidth="1"/>
    <col min="37" max="37" width="4.28515625" style="41" hidden="1" customWidth="1"/>
    <col min="38" max="38" width="11.28515625" style="41" hidden="1" customWidth="1"/>
    <col min="39" max="48" width="11.42578125" style="41"/>
    <col min="261" max="261" width="7.140625" customWidth="1"/>
    <col min="262" max="262" width="4.140625" customWidth="1"/>
    <col min="263" max="263" width="3" customWidth="1"/>
    <col min="264" max="264" width="16.140625" customWidth="1"/>
    <col min="265" max="265" width="14.85546875" customWidth="1"/>
    <col min="266" max="266" width="2.85546875" customWidth="1"/>
    <col min="267" max="267" width="2" bestFit="1" customWidth="1"/>
    <col min="268" max="268" width="2.7109375" customWidth="1"/>
    <col min="269" max="269" width="10.140625" customWidth="1"/>
    <col min="270" max="270" width="5.140625" customWidth="1"/>
    <col min="271" max="271" width="6.42578125" bestFit="1" customWidth="1"/>
    <col min="272" max="272" width="5.140625" bestFit="1" customWidth="1"/>
    <col min="273" max="273" width="8.7109375" customWidth="1"/>
    <col min="274" max="274" width="7.42578125" bestFit="1" customWidth="1"/>
    <col min="275" max="275" width="9.85546875" customWidth="1"/>
    <col min="276" max="276" width="4.140625" customWidth="1"/>
    <col min="277" max="277" width="2.7109375" customWidth="1"/>
    <col min="278" max="278" width="4.85546875" customWidth="1"/>
    <col min="279" max="279" width="2.7109375" customWidth="1"/>
    <col min="280" max="280" width="5.28515625" customWidth="1"/>
    <col min="281" max="281" width="2.85546875" customWidth="1"/>
    <col min="282" max="282" width="2.7109375" customWidth="1"/>
    <col min="283" max="283" width="18.5703125" customWidth="1"/>
    <col min="284" max="284" width="11.42578125" customWidth="1"/>
    <col min="285" max="285" width="9.42578125" customWidth="1"/>
    <col min="286" max="286" width="11.42578125" customWidth="1"/>
    <col min="287" max="287" width="28.140625" customWidth="1"/>
    <col min="288" max="288" width="11.140625" customWidth="1"/>
    <col min="289" max="289" width="14.7109375" customWidth="1"/>
    <col min="290" max="290" width="5.5703125" customWidth="1"/>
    <col min="291" max="291" width="66.5703125" customWidth="1"/>
    <col min="292" max="292" width="68.28515625" customWidth="1"/>
    <col min="293" max="293" width="4.28515625" customWidth="1"/>
    <col min="294" max="294" width="11.28515625" customWidth="1"/>
    <col min="517" max="517" width="7.140625" customWidth="1"/>
    <col min="518" max="518" width="4.140625" customWidth="1"/>
    <col min="519" max="519" width="3" customWidth="1"/>
    <col min="520" max="520" width="16.140625" customWidth="1"/>
    <col min="521" max="521" width="14.85546875" customWidth="1"/>
    <col min="522" max="522" width="2.85546875" customWidth="1"/>
    <col min="523" max="523" width="2" bestFit="1" customWidth="1"/>
    <col min="524" max="524" width="2.7109375" customWidth="1"/>
    <col min="525" max="525" width="10.140625" customWidth="1"/>
    <col min="526" max="526" width="5.140625" customWidth="1"/>
    <col min="527" max="527" width="6.42578125" bestFit="1" customWidth="1"/>
    <col min="528" max="528" width="5.140625" bestFit="1" customWidth="1"/>
    <col min="529" max="529" width="8.7109375" customWidth="1"/>
    <col min="530" max="530" width="7.42578125" bestFit="1" customWidth="1"/>
    <col min="531" max="531" width="9.85546875" customWidth="1"/>
    <col min="532" max="532" width="4.140625" customWidth="1"/>
    <col min="533" max="533" width="2.7109375" customWidth="1"/>
    <col min="534" max="534" width="4.85546875" customWidth="1"/>
    <col min="535" max="535" width="2.7109375" customWidth="1"/>
    <col min="536" max="536" width="5.28515625" customWidth="1"/>
    <col min="537" max="537" width="2.85546875" customWidth="1"/>
    <col min="538" max="538" width="2.7109375" customWidth="1"/>
    <col min="539" max="539" width="18.5703125" customWidth="1"/>
    <col min="540" max="540" width="11.42578125" customWidth="1"/>
    <col min="541" max="541" width="9.42578125" customWidth="1"/>
    <col min="542" max="542" width="11.42578125" customWidth="1"/>
    <col min="543" max="543" width="28.140625" customWidth="1"/>
    <col min="544" max="544" width="11.140625" customWidth="1"/>
    <col min="545" max="545" width="14.7109375" customWidth="1"/>
    <col min="546" max="546" width="5.5703125" customWidth="1"/>
    <col min="547" max="547" width="66.5703125" customWidth="1"/>
    <col min="548" max="548" width="68.28515625" customWidth="1"/>
    <col min="549" max="549" width="4.28515625" customWidth="1"/>
    <col min="550" max="550" width="11.28515625" customWidth="1"/>
    <col min="773" max="773" width="7.140625" customWidth="1"/>
    <col min="774" max="774" width="4.140625" customWidth="1"/>
    <col min="775" max="775" width="3" customWidth="1"/>
    <col min="776" max="776" width="16.140625" customWidth="1"/>
    <col min="777" max="777" width="14.85546875" customWidth="1"/>
    <col min="778" max="778" width="2.85546875" customWidth="1"/>
    <col min="779" max="779" width="2" bestFit="1" customWidth="1"/>
    <col min="780" max="780" width="2.7109375" customWidth="1"/>
    <col min="781" max="781" width="10.140625" customWidth="1"/>
    <col min="782" max="782" width="5.140625" customWidth="1"/>
    <col min="783" max="783" width="6.42578125" bestFit="1" customWidth="1"/>
    <col min="784" max="784" width="5.140625" bestFit="1" customWidth="1"/>
    <col min="785" max="785" width="8.7109375" customWidth="1"/>
    <col min="786" max="786" width="7.42578125" bestFit="1" customWidth="1"/>
    <col min="787" max="787" width="9.85546875" customWidth="1"/>
    <col min="788" max="788" width="4.140625" customWidth="1"/>
    <col min="789" max="789" width="2.7109375" customWidth="1"/>
    <col min="790" max="790" width="4.85546875" customWidth="1"/>
    <col min="791" max="791" width="2.7109375" customWidth="1"/>
    <col min="792" max="792" width="5.28515625" customWidth="1"/>
    <col min="793" max="793" width="2.85546875" customWidth="1"/>
    <col min="794" max="794" width="2.7109375" customWidth="1"/>
    <col min="795" max="795" width="18.5703125" customWidth="1"/>
    <col min="796" max="796" width="11.42578125" customWidth="1"/>
    <col min="797" max="797" width="9.42578125" customWidth="1"/>
    <col min="798" max="798" width="11.42578125" customWidth="1"/>
    <col min="799" max="799" width="28.140625" customWidth="1"/>
    <col min="800" max="800" width="11.140625" customWidth="1"/>
    <col min="801" max="801" width="14.7109375" customWidth="1"/>
    <col min="802" max="802" width="5.5703125" customWidth="1"/>
    <col min="803" max="803" width="66.5703125" customWidth="1"/>
    <col min="804" max="804" width="68.28515625" customWidth="1"/>
    <col min="805" max="805" width="4.28515625" customWidth="1"/>
    <col min="806" max="806" width="11.28515625" customWidth="1"/>
    <col min="1029" max="1029" width="7.140625" customWidth="1"/>
    <col min="1030" max="1030" width="4.140625" customWidth="1"/>
    <col min="1031" max="1031" width="3" customWidth="1"/>
    <col min="1032" max="1032" width="16.140625" customWidth="1"/>
    <col min="1033" max="1033" width="14.85546875" customWidth="1"/>
    <col min="1034" max="1034" width="2.85546875" customWidth="1"/>
    <col min="1035" max="1035" width="2" bestFit="1" customWidth="1"/>
    <col min="1036" max="1036" width="2.7109375" customWidth="1"/>
    <col min="1037" max="1037" width="10.140625" customWidth="1"/>
    <col min="1038" max="1038" width="5.140625" customWidth="1"/>
    <col min="1039" max="1039" width="6.42578125" bestFit="1" customWidth="1"/>
    <col min="1040" max="1040" width="5.140625" bestFit="1" customWidth="1"/>
    <col min="1041" max="1041" width="8.7109375" customWidth="1"/>
    <col min="1042" max="1042" width="7.42578125" bestFit="1" customWidth="1"/>
    <col min="1043" max="1043" width="9.85546875" customWidth="1"/>
    <col min="1044" max="1044" width="4.140625" customWidth="1"/>
    <col min="1045" max="1045" width="2.7109375" customWidth="1"/>
    <col min="1046" max="1046" width="4.85546875" customWidth="1"/>
    <col min="1047" max="1047" width="2.7109375" customWidth="1"/>
    <col min="1048" max="1048" width="5.28515625" customWidth="1"/>
    <col min="1049" max="1049" width="2.85546875" customWidth="1"/>
    <col min="1050" max="1050" width="2.7109375" customWidth="1"/>
    <col min="1051" max="1051" width="18.5703125" customWidth="1"/>
    <col min="1052" max="1052" width="11.42578125" customWidth="1"/>
    <col min="1053" max="1053" width="9.42578125" customWidth="1"/>
    <col min="1054" max="1054" width="11.42578125" customWidth="1"/>
    <col min="1055" max="1055" width="28.140625" customWidth="1"/>
    <col min="1056" max="1056" width="11.140625" customWidth="1"/>
    <col min="1057" max="1057" width="14.7109375" customWidth="1"/>
    <col min="1058" max="1058" width="5.5703125" customWidth="1"/>
    <col min="1059" max="1059" width="66.5703125" customWidth="1"/>
    <col min="1060" max="1060" width="68.28515625" customWidth="1"/>
    <col min="1061" max="1061" width="4.28515625" customWidth="1"/>
    <col min="1062" max="1062" width="11.28515625" customWidth="1"/>
    <col min="1285" max="1285" width="7.140625" customWidth="1"/>
    <col min="1286" max="1286" width="4.140625" customWidth="1"/>
    <col min="1287" max="1287" width="3" customWidth="1"/>
    <col min="1288" max="1288" width="16.140625" customWidth="1"/>
    <col min="1289" max="1289" width="14.85546875" customWidth="1"/>
    <col min="1290" max="1290" width="2.85546875" customWidth="1"/>
    <col min="1291" max="1291" width="2" bestFit="1" customWidth="1"/>
    <col min="1292" max="1292" width="2.7109375" customWidth="1"/>
    <col min="1293" max="1293" width="10.140625" customWidth="1"/>
    <col min="1294" max="1294" width="5.140625" customWidth="1"/>
    <col min="1295" max="1295" width="6.42578125" bestFit="1" customWidth="1"/>
    <col min="1296" max="1296" width="5.140625" bestFit="1" customWidth="1"/>
    <col min="1297" max="1297" width="8.7109375" customWidth="1"/>
    <col min="1298" max="1298" width="7.42578125" bestFit="1" customWidth="1"/>
    <col min="1299" max="1299" width="9.85546875" customWidth="1"/>
    <col min="1300" max="1300" width="4.140625" customWidth="1"/>
    <col min="1301" max="1301" width="2.7109375" customWidth="1"/>
    <col min="1302" max="1302" width="4.85546875" customWidth="1"/>
    <col min="1303" max="1303" width="2.7109375" customWidth="1"/>
    <col min="1304" max="1304" width="5.28515625" customWidth="1"/>
    <col min="1305" max="1305" width="2.85546875" customWidth="1"/>
    <col min="1306" max="1306" width="2.7109375" customWidth="1"/>
    <col min="1307" max="1307" width="18.5703125" customWidth="1"/>
    <col min="1308" max="1308" width="11.42578125" customWidth="1"/>
    <col min="1309" max="1309" width="9.42578125" customWidth="1"/>
    <col min="1310" max="1310" width="11.42578125" customWidth="1"/>
    <col min="1311" max="1311" width="28.140625" customWidth="1"/>
    <col min="1312" max="1312" width="11.140625" customWidth="1"/>
    <col min="1313" max="1313" width="14.7109375" customWidth="1"/>
    <col min="1314" max="1314" width="5.5703125" customWidth="1"/>
    <col min="1315" max="1315" width="66.5703125" customWidth="1"/>
    <col min="1316" max="1316" width="68.28515625" customWidth="1"/>
    <col min="1317" max="1317" width="4.28515625" customWidth="1"/>
    <col min="1318" max="1318" width="11.28515625" customWidth="1"/>
    <col min="1541" max="1541" width="7.140625" customWidth="1"/>
    <col min="1542" max="1542" width="4.140625" customWidth="1"/>
    <col min="1543" max="1543" width="3" customWidth="1"/>
    <col min="1544" max="1544" width="16.140625" customWidth="1"/>
    <col min="1545" max="1545" width="14.85546875" customWidth="1"/>
    <col min="1546" max="1546" width="2.85546875" customWidth="1"/>
    <col min="1547" max="1547" width="2" bestFit="1" customWidth="1"/>
    <col min="1548" max="1548" width="2.7109375" customWidth="1"/>
    <col min="1549" max="1549" width="10.140625" customWidth="1"/>
    <col min="1550" max="1550" width="5.140625" customWidth="1"/>
    <col min="1551" max="1551" width="6.42578125" bestFit="1" customWidth="1"/>
    <col min="1552" max="1552" width="5.140625" bestFit="1" customWidth="1"/>
    <col min="1553" max="1553" width="8.7109375" customWidth="1"/>
    <col min="1554" max="1554" width="7.42578125" bestFit="1" customWidth="1"/>
    <col min="1555" max="1555" width="9.85546875" customWidth="1"/>
    <col min="1556" max="1556" width="4.140625" customWidth="1"/>
    <col min="1557" max="1557" width="2.7109375" customWidth="1"/>
    <col min="1558" max="1558" width="4.85546875" customWidth="1"/>
    <col min="1559" max="1559" width="2.7109375" customWidth="1"/>
    <col min="1560" max="1560" width="5.28515625" customWidth="1"/>
    <col min="1561" max="1561" width="2.85546875" customWidth="1"/>
    <col min="1562" max="1562" width="2.7109375" customWidth="1"/>
    <col min="1563" max="1563" width="18.5703125" customWidth="1"/>
    <col min="1564" max="1564" width="11.42578125" customWidth="1"/>
    <col min="1565" max="1565" width="9.42578125" customWidth="1"/>
    <col min="1566" max="1566" width="11.42578125" customWidth="1"/>
    <col min="1567" max="1567" width="28.140625" customWidth="1"/>
    <col min="1568" max="1568" width="11.140625" customWidth="1"/>
    <col min="1569" max="1569" width="14.7109375" customWidth="1"/>
    <col min="1570" max="1570" width="5.5703125" customWidth="1"/>
    <col min="1571" max="1571" width="66.5703125" customWidth="1"/>
    <col min="1572" max="1572" width="68.28515625" customWidth="1"/>
    <col min="1573" max="1573" width="4.28515625" customWidth="1"/>
    <col min="1574" max="1574" width="11.28515625" customWidth="1"/>
    <col min="1797" max="1797" width="7.140625" customWidth="1"/>
    <col min="1798" max="1798" width="4.140625" customWidth="1"/>
    <col min="1799" max="1799" width="3" customWidth="1"/>
    <col min="1800" max="1800" width="16.140625" customWidth="1"/>
    <col min="1801" max="1801" width="14.85546875" customWidth="1"/>
    <col min="1802" max="1802" width="2.85546875" customWidth="1"/>
    <col min="1803" max="1803" width="2" bestFit="1" customWidth="1"/>
    <col min="1804" max="1804" width="2.7109375" customWidth="1"/>
    <col min="1805" max="1805" width="10.140625" customWidth="1"/>
    <col min="1806" max="1806" width="5.140625" customWidth="1"/>
    <col min="1807" max="1807" width="6.42578125" bestFit="1" customWidth="1"/>
    <col min="1808" max="1808" width="5.140625" bestFit="1" customWidth="1"/>
    <col min="1809" max="1809" width="8.7109375" customWidth="1"/>
    <col min="1810" max="1810" width="7.42578125" bestFit="1" customWidth="1"/>
    <col min="1811" max="1811" width="9.85546875" customWidth="1"/>
    <col min="1812" max="1812" width="4.140625" customWidth="1"/>
    <col min="1813" max="1813" width="2.7109375" customWidth="1"/>
    <col min="1814" max="1814" width="4.85546875" customWidth="1"/>
    <col min="1815" max="1815" width="2.7109375" customWidth="1"/>
    <col min="1816" max="1816" width="5.28515625" customWidth="1"/>
    <col min="1817" max="1817" width="2.85546875" customWidth="1"/>
    <col min="1818" max="1818" width="2.7109375" customWidth="1"/>
    <col min="1819" max="1819" width="18.5703125" customWidth="1"/>
    <col min="1820" max="1820" width="11.42578125" customWidth="1"/>
    <col min="1821" max="1821" width="9.42578125" customWidth="1"/>
    <col min="1822" max="1822" width="11.42578125" customWidth="1"/>
    <col min="1823" max="1823" width="28.140625" customWidth="1"/>
    <col min="1824" max="1824" width="11.140625" customWidth="1"/>
    <col min="1825" max="1825" width="14.7109375" customWidth="1"/>
    <col min="1826" max="1826" width="5.5703125" customWidth="1"/>
    <col min="1827" max="1827" width="66.5703125" customWidth="1"/>
    <col min="1828" max="1828" width="68.28515625" customWidth="1"/>
    <col min="1829" max="1829" width="4.28515625" customWidth="1"/>
    <col min="1830" max="1830" width="11.28515625" customWidth="1"/>
    <col min="2053" max="2053" width="7.140625" customWidth="1"/>
    <col min="2054" max="2054" width="4.140625" customWidth="1"/>
    <col min="2055" max="2055" width="3" customWidth="1"/>
    <col min="2056" max="2056" width="16.140625" customWidth="1"/>
    <col min="2057" max="2057" width="14.85546875" customWidth="1"/>
    <col min="2058" max="2058" width="2.85546875" customWidth="1"/>
    <col min="2059" max="2059" width="2" bestFit="1" customWidth="1"/>
    <col min="2060" max="2060" width="2.7109375" customWidth="1"/>
    <col min="2061" max="2061" width="10.140625" customWidth="1"/>
    <col min="2062" max="2062" width="5.140625" customWidth="1"/>
    <col min="2063" max="2063" width="6.42578125" bestFit="1" customWidth="1"/>
    <col min="2064" max="2064" width="5.140625" bestFit="1" customWidth="1"/>
    <col min="2065" max="2065" width="8.7109375" customWidth="1"/>
    <col min="2066" max="2066" width="7.42578125" bestFit="1" customWidth="1"/>
    <col min="2067" max="2067" width="9.85546875" customWidth="1"/>
    <col min="2068" max="2068" width="4.140625" customWidth="1"/>
    <col min="2069" max="2069" width="2.7109375" customWidth="1"/>
    <col min="2070" max="2070" width="4.85546875" customWidth="1"/>
    <col min="2071" max="2071" width="2.7109375" customWidth="1"/>
    <col min="2072" max="2072" width="5.28515625" customWidth="1"/>
    <col min="2073" max="2073" width="2.85546875" customWidth="1"/>
    <col min="2074" max="2074" width="2.7109375" customWidth="1"/>
    <col min="2075" max="2075" width="18.5703125" customWidth="1"/>
    <col min="2076" max="2076" width="11.42578125" customWidth="1"/>
    <col min="2077" max="2077" width="9.42578125" customWidth="1"/>
    <col min="2078" max="2078" width="11.42578125" customWidth="1"/>
    <col min="2079" max="2079" width="28.140625" customWidth="1"/>
    <col min="2080" max="2080" width="11.140625" customWidth="1"/>
    <col min="2081" max="2081" width="14.7109375" customWidth="1"/>
    <col min="2082" max="2082" width="5.5703125" customWidth="1"/>
    <col min="2083" max="2083" width="66.5703125" customWidth="1"/>
    <col min="2084" max="2084" width="68.28515625" customWidth="1"/>
    <col min="2085" max="2085" width="4.28515625" customWidth="1"/>
    <col min="2086" max="2086" width="11.28515625" customWidth="1"/>
    <col min="2309" max="2309" width="7.140625" customWidth="1"/>
    <col min="2310" max="2310" width="4.140625" customWidth="1"/>
    <col min="2311" max="2311" width="3" customWidth="1"/>
    <col min="2312" max="2312" width="16.140625" customWidth="1"/>
    <col min="2313" max="2313" width="14.85546875" customWidth="1"/>
    <col min="2314" max="2314" width="2.85546875" customWidth="1"/>
    <col min="2315" max="2315" width="2" bestFit="1" customWidth="1"/>
    <col min="2316" max="2316" width="2.7109375" customWidth="1"/>
    <col min="2317" max="2317" width="10.140625" customWidth="1"/>
    <col min="2318" max="2318" width="5.140625" customWidth="1"/>
    <col min="2319" max="2319" width="6.42578125" bestFit="1" customWidth="1"/>
    <col min="2320" max="2320" width="5.140625" bestFit="1" customWidth="1"/>
    <col min="2321" max="2321" width="8.7109375" customWidth="1"/>
    <col min="2322" max="2322" width="7.42578125" bestFit="1" customWidth="1"/>
    <col min="2323" max="2323" width="9.85546875" customWidth="1"/>
    <col min="2324" max="2324" width="4.140625" customWidth="1"/>
    <col min="2325" max="2325" width="2.7109375" customWidth="1"/>
    <col min="2326" max="2326" width="4.85546875" customWidth="1"/>
    <col min="2327" max="2327" width="2.7109375" customWidth="1"/>
    <col min="2328" max="2328" width="5.28515625" customWidth="1"/>
    <col min="2329" max="2329" width="2.85546875" customWidth="1"/>
    <col min="2330" max="2330" width="2.7109375" customWidth="1"/>
    <col min="2331" max="2331" width="18.5703125" customWidth="1"/>
    <col min="2332" max="2332" width="11.42578125" customWidth="1"/>
    <col min="2333" max="2333" width="9.42578125" customWidth="1"/>
    <col min="2334" max="2334" width="11.42578125" customWidth="1"/>
    <col min="2335" max="2335" width="28.140625" customWidth="1"/>
    <col min="2336" max="2336" width="11.140625" customWidth="1"/>
    <col min="2337" max="2337" width="14.7109375" customWidth="1"/>
    <col min="2338" max="2338" width="5.5703125" customWidth="1"/>
    <col min="2339" max="2339" width="66.5703125" customWidth="1"/>
    <col min="2340" max="2340" width="68.28515625" customWidth="1"/>
    <col min="2341" max="2341" width="4.28515625" customWidth="1"/>
    <col min="2342" max="2342" width="11.28515625" customWidth="1"/>
    <col min="2565" max="2565" width="7.140625" customWidth="1"/>
    <col min="2566" max="2566" width="4.140625" customWidth="1"/>
    <col min="2567" max="2567" width="3" customWidth="1"/>
    <col min="2568" max="2568" width="16.140625" customWidth="1"/>
    <col min="2569" max="2569" width="14.85546875" customWidth="1"/>
    <col min="2570" max="2570" width="2.85546875" customWidth="1"/>
    <col min="2571" max="2571" width="2" bestFit="1" customWidth="1"/>
    <col min="2572" max="2572" width="2.7109375" customWidth="1"/>
    <col min="2573" max="2573" width="10.140625" customWidth="1"/>
    <col min="2574" max="2574" width="5.140625" customWidth="1"/>
    <col min="2575" max="2575" width="6.42578125" bestFit="1" customWidth="1"/>
    <col min="2576" max="2576" width="5.140625" bestFit="1" customWidth="1"/>
    <col min="2577" max="2577" width="8.7109375" customWidth="1"/>
    <col min="2578" max="2578" width="7.42578125" bestFit="1" customWidth="1"/>
    <col min="2579" max="2579" width="9.85546875" customWidth="1"/>
    <col min="2580" max="2580" width="4.140625" customWidth="1"/>
    <col min="2581" max="2581" width="2.7109375" customWidth="1"/>
    <col min="2582" max="2582" width="4.85546875" customWidth="1"/>
    <col min="2583" max="2583" width="2.7109375" customWidth="1"/>
    <col min="2584" max="2584" width="5.28515625" customWidth="1"/>
    <col min="2585" max="2585" width="2.85546875" customWidth="1"/>
    <col min="2586" max="2586" width="2.7109375" customWidth="1"/>
    <col min="2587" max="2587" width="18.5703125" customWidth="1"/>
    <col min="2588" max="2588" width="11.42578125" customWidth="1"/>
    <col min="2589" max="2589" width="9.42578125" customWidth="1"/>
    <col min="2590" max="2590" width="11.42578125" customWidth="1"/>
    <col min="2591" max="2591" width="28.140625" customWidth="1"/>
    <col min="2592" max="2592" width="11.140625" customWidth="1"/>
    <col min="2593" max="2593" width="14.7109375" customWidth="1"/>
    <col min="2594" max="2594" width="5.5703125" customWidth="1"/>
    <col min="2595" max="2595" width="66.5703125" customWidth="1"/>
    <col min="2596" max="2596" width="68.28515625" customWidth="1"/>
    <col min="2597" max="2597" width="4.28515625" customWidth="1"/>
    <col min="2598" max="2598" width="11.28515625" customWidth="1"/>
    <col min="2821" max="2821" width="7.140625" customWidth="1"/>
    <col min="2822" max="2822" width="4.140625" customWidth="1"/>
    <col min="2823" max="2823" width="3" customWidth="1"/>
    <col min="2824" max="2824" width="16.140625" customWidth="1"/>
    <col min="2825" max="2825" width="14.85546875" customWidth="1"/>
    <col min="2826" max="2826" width="2.85546875" customWidth="1"/>
    <col min="2827" max="2827" width="2" bestFit="1" customWidth="1"/>
    <col min="2828" max="2828" width="2.7109375" customWidth="1"/>
    <col min="2829" max="2829" width="10.140625" customWidth="1"/>
    <col min="2830" max="2830" width="5.140625" customWidth="1"/>
    <col min="2831" max="2831" width="6.42578125" bestFit="1" customWidth="1"/>
    <col min="2832" max="2832" width="5.140625" bestFit="1" customWidth="1"/>
    <col min="2833" max="2833" width="8.7109375" customWidth="1"/>
    <col min="2834" max="2834" width="7.42578125" bestFit="1" customWidth="1"/>
    <col min="2835" max="2835" width="9.85546875" customWidth="1"/>
    <col min="2836" max="2836" width="4.140625" customWidth="1"/>
    <col min="2837" max="2837" width="2.7109375" customWidth="1"/>
    <col min="2838" max="2838" width="4.85546875" customWidth="1"/>
    <col min="2839" max="2839" width="2.7109375" customWidth="1"/>
    <col min="2840" max="2840" width="5.28515625" customWidth="1"/>
    <col min="2841" max="2841" width="2.85546875" customWidth="1"/>
    <col min="2842" max="2842" width="2.7109375" customWidth="1"/>
    <col min="2843" max="2843" width="18.5703125" customWidth="1"/>
    <col min="2844" max="2844" width="11.42578125" customWidth="1"/>
    <col min="2845" max="2845" width="9.42578125" customWidth="1"/>
    <col min="2846" max="2846" width="11.42578125" customWidth="1"/>
    <col min="2847" max="2847" width="28.140625" customWidth="1"/>
    <col min="2848" max="2848" width="11.140625" customWidth="1"/>
    <col min="2849" max="2849" width="14.7109375" customWidth="1"/>
    <col min="2850" max="2850" width="5.5703125" customWidth="1"/>
    <col min="2851" max="2851" width="66.5703125" customWidth="1"/>
    <col min="2852" max="2852" width="68.28515625" customWidth="1"/>
    <col min="2853" max="2853" width="4.28515625" customWidth="1"/>
    <col min="2854" max="2854" width="11.28515625" customWidth="1"/>
    <col min="3077" max="3077" width="7.140625" customWidth="1"/>
    <col min="3078" max="3078" width="4.140625" customWidth="1"/>
    <col min="3079" max="3079" width="3" customWidth="1"/>
    <col min="3080" max="3080" width="16.140625" customWidth="1"/>
    <col min="3081" max="3081" width="14.85546875" customWidth="1"/>
    <col min="3082" max="3082" width="2.85546875" customWidth="1"/>
    <col min="3083" max="3083" width="2" bestFit="1" customWidth="1"/>
    <col min="3084" max="3084" width="2.7109375" customWidth="1"/>
    <col min="3085" max="3085" width="10.140625" customWidth="1"/>
    <col min="3086" max="3086" width="5.140625" customWidth="1"/>
    <col min="3087" max="3087" width="6.42578125" bestFit="1" customWidth="1"/>
    <col min="3088" max="3088" width="5.140625" bestFit="1" customWidth="1"/>
    <col min="3089" max="3089" width="8.7109375" customWidth="1"/>
    <col min="3090" max="3090" width="7.42578125" bestFit="1" customWidth="1"/>
    <col min="3091" max="3091" width="9.85546875" customWidth="1"/>
    <col min="3092" max="3092" width="4.140625" customWidth="1"/>
    <col min="3093" max="3093" width="2.7109375" customWidth="1"/>
    <col min="3094" max="3094" width="4.85546875" customWidth="1"/>
    <col min="3095" max="3095" width="2.7109375" customWidth="1"/>
    <col min="3096" max="3096" width="5.28515625" customWidth="1"/>
    <col min="3097" max="3097" width="2.85546875" customWidth="1"/>
    <col min="3098" max="3098" width="2.7109375" customWidth="1"/>
    <col min="3099" max="3099" width="18.5703125" customWidth="1"/>
    <col min="3100" max="3100" width="11.42578125" customWidth="1"/>
    <col min="3101" max="3101" width="9.42578125" customWidth="1"/>
    <col min="3102" max="3102" width="11.42578125" customWidth="1"/>
    <col min="3103" max="3103" width="28.140625" customWidth="1"/>
    <col min="3104" max="3104" width="11.140625" customWidth="1"/>
    <col min="3105" max="3105" width="14.7109375" customWidth="1"/>
    <col min="3106" max="3106" width="5.5703125" customWidth="1"/>
    <col min="3107" max="3107" width="66.5703125" customWidth="1"/>
    <col min="3108" max="3108" width="68.28515625" customWidth="1"/>
    <col min="3109" max="3109" width="4.28515625" customWidth="1"/>
    <col min="3110" max="3110" width="11.28515625" customWidth="1"/>
    <col min="3333" max="3333" width="7.140625" customWidth="1"/>
    <col min="3334" max="3334" width="4.140625" customWidth="1"/>
    <col min="3335" max="3335" width="3" customWidth="1"/>
    <col min="3336" max="3336" width="16.140625" customWidth="1"/>
    <col min="3337" max="3337" width="14.85546875" customWidth="1"/>
    <col min="3338" max="3338" width="2.85546875" customWidth="1"/>
    <col min="3339" max="3339" width="2" bestFit="1" customWidth="1"/>
    <col min="3340" max="3340" width="2.7109375" customWidth="1"/>
    <col min="3341" max="3341" width="10.140625" customWidth="1"/>
    <col min="3342" max="3342" width="5.140625" customWidth="1"/>
    <col min="3343" max="3343" width="6.42578125" bestFit="1" customWidth="1"/>
    <col min="3344" max="3344" width="5.140625" bestFit="1" customWidth="1"/>
    <col min="3345" max="3345" width="8.7109375" customWidth="1"/>
    <col min="3346" max="3346" width="7.42578125" bestFit="1" customWidth="1"/>
    <col min="3347" max="3347" width="9.85546875" customWidth="1"/>
    <col min="3348" max="3348" width="4.140625" customWidth="1"/>
    <col min="3349" max="3349" width="2.7109375" customWidth="1"/>
    <col min="3350" max="3350" width="4.85546875" customWidth="1"/>
    <col min="3351" max="3351" width="2.7109375" customWidth="1"/>
    <col min="3352" max="3352" width="5.28515625" customWidth="1"/>
    <col min="3353" max="3353" width="2.85546875" customWidth="1"/>
    <col min="3354" max="3354" width="2.7109375" customWidth="1"/>
    <col min="3355" max="3355" width="18.5703125" customWidth="1"/>
    <col min="3356" max="3356" width="11.42578125" customWidth="1"/>
    <col min="3357" max="3357" width="9.42578125" customWidth="1"/>
    <col min="3358" max="3358" width="11.42578125" customWidth="1"/>
    <col min="3359" max="3359" width="28.140625" customWidth="1"/>
    <col min="3360" max="3360" width="11.140625" customWidth="1"/>
    <col min="3361" max="3361" width="14.7109375" customWidth="1"/>
    <col min="3362" max="3362" width="5.5703125" customWidth="1"/>
    <col min="3363" max="3363" width="66.5703125" customWidth="1"/>
    <col min="3364" max="3364" width="68.28515625" customWidth="1"/>
    <col min="3365" max="3365" width="4.28515625" customWidth="1"/>
    <col min="3366" max="3366" width="11.28515625" customWidth="1"/>
    <col min="3589" max="3589" width="7.140625" customWidth="1"/>
    <col min="3590" max="3590" width="4.140625" customWidth="1"/>
    <col min="3591" max="3591" width="3" customWidth="1"/>
    <col min="3592" max="3592" width="16.140625" customWidth="1"/>
    <col min="3593" max="3593" width="14.85546875" customWidth="1"/>
    <col min="3594" max="3594" width="2.85546875" customWidth="1"/>
    <col min="3595" max="3595" width="2" bestFit="1" customWidth="1"/>
    <col min="3596" max="3596" width="2.7109375" customWidth="1"/>
    <col min="3597" max="3597" width="10.140625" customWidth="1"/>
    <col min="3598" max="3598" width="5.140625" customWidth="1"/>
    <col min="3599" max="3599" width="6.42578125" bestFit="1" customWidth="1"/>
    <col min="3600" max="3600" width="5.140625" bestFit="1" customWidth="1"/>
    <col min="3601" max="3601" width="8.7109375" customWidth="1"/>
    <col min="3602" max="3602" width="7.42578125" bestFit="1" customWidth="1"/>
    <col min="3603" max="3603" width="9.85546875" customWidth="1"/>
    <col min="3604" max="3604" width="4.140625" customWidth="1"/>
    <col min="3605" max="3605" width="2.7109375" customWidth="1"/>
    <col min="3606" max="3606" width="4.85546875" customWidth="1"/>
    <col min="3607" max="3607" width="2.7109375" customWidth="1"/>
    <col min="3608" max="3608" width="5.28515625" customWidth="1"/>
    <col min="3609" max="3609" width="2.85546875" customWidth="1"/>
    <col min="3610" max="3610" width="2.7109375" customWidth="1"/>
    <col min="3611" max="3611" width="18.5703125" customWidth="1"/>
    <col min="3612" max="3612" width="11.42578125" customWidth="1"/>
    <col min="3613" max="3613" width="9.42578125" customWidth="1"/>
    <col min="3614" max="3614" width="11.42578125" customWidth="1"/>
    <col min="3615" max="3615" width="28.140625" customWidth="1"/>
    <col min="3616" max="3616" width="11.140625" customWidth="1"/>
    <col min="3617" max="3617" width="14.7109375" customWidth="1"/>
    <col min="3618" max="3618" width="5.5703125" customWidth="1"/>
    <col min="3619" max="3619" width="66.5703125" customWidth="1"/>
    <col min="3620" max="3620" width="68.28515625" customWidth="1"/>
    <col min="3621" max="3621" width="4.28515625" customWidth="1"/>
    <col min="3622" max="3622" width="11.28515625" customWidth="1"/>
    <col min="3845" max="3845" width="7.140625" customWidth="1"/>
    <col min="3846" max="3846" width="4.140625" customWidth="1"/>
    <col min="3847" max="3847" width="3" customWidth="1"/>
    <col min="3848" max="3848" width="16.140625" customWidth="1"/>
    <col min="3849" max="3849" width="14.85546875" customWidth="1"/>
    <col min="3850" max="3850" width="2.85546875" customWidth="1"/>
    <col min="3851" max="3851" width="2" bestFit="1" customWidth="1"/>
    <col min="3852" max="3852" width="2.7109375" customWidth="1"/>
    <col min="3853" max="3853" width="10.140625" customWidth="1"/>
    <col min="3854" max="3854" width="5.140625" customWidth="1"/>
    <col min="3855" max="3855" width="6.42578125" bestFit="1" customWidth="1"/>
    <col min="3856" max="3856" width="5.140625" bestFit="1" customWidth="1"/>
    <col min="3857" max="3857" width="8.7109375" customWidth="1"/>
    <col min="3858" max="3858" width="7.42578125" bestFit="1" customWidth="1"/>
    <col min="3859" max="3859" width="9.85546875" customWidth="1"/>
    <col min="3860" max="3860" width="4.140625" customWidth="1"/>
    <col min="3861" max="3861" width="2.7109375" customWidth="1"/>
    <col min="3862" max="3862" width="4.85546875" customWidth="1"/>
    <col min="3863" max="3863" width="2.7109375" customWidth="1"/>
    <col min="3864" max="3864" width="5.28515625" customWidth="1"/>
    <col min="3865" max="3865" width="2.85546875" customWidth="1"/>
    <col min="3866" max="3866" width="2.7109375" customWidth="1"/>
    <col min="3867" max="3867" width="18.5703125" customWidth="1"/>
    <col min="3868" max="3868" width="11.42578125" customWidth="1"/>
    <col min="3869" max="3869" width="9.42578125" customWidth="1"/>
    <col min="3870" max="3870" width="11.42578125" customWidth="1"/>
    <col min="3871" max="3871" width="28.140625" customWidth="1"/>
    <col min="3872" max="3872" width="11.140625" customWidth="1"/>
    <col min="3873" max="3873" width="14.7109375" customWidth="1"/>
    <col min="3874" max="3874" width="5.5703125" customWidth="1"/>
    <col min="3875" max="3875" width="66.5703125" customWidth="1"/>
    <col min="3876" max="3876" width="68.28515625" customWidth="1"/>
    <col min="3877" max="3877" width="4.28515625" customWidth="1"/>
    <col min="3878" max="3878" width="11.28515625" customWidth="1"/>
    <col min="4101" max="4101" width="7.140625" customWidth="1"/>
    <col min="4102" max="4102" width="4.140625" customWidth="1"/>
    <col min="4103" max="4103" width="3" customWidth="1"/>
    <col min="4104" max="4104" width="16.140625" customWidth="1"/>
    <col min="4105" max="4105" width="14.85546875" customWidth="1"/>
    <col min="4106" max="4106" width="2.85546875" customWidth="1"/>
    <col min="4107" max="4107" width="2" bestFit="1" customWidth="1"/>
    <col min="4108" max="4108" width="2.7109375" customWidth="1"/>
    <col min="4109" max="4109" width="10.140625" customWidth="1"/>
    <col min="4110" max="4110" width="5.140625" customWidth="1"/>
    <col min="4111" max="4111" width="6.42578125" bestFit="1" customWidth="1"/>
    <col min="4112" max="4112" width="5.140625" bestFit="1" customWidth="1"/>
    <col min="4113" max="4113" width="8.7109375" customWidth="1"/>
    <col min="4114" max="4114" width="7.42578125" bestFit="1" customWidth="1"/>
    <col min="4115" max="4115" width="9.85546875" customWidth="1"/>
    <col min="4116" max="4116" width="4.140625" customWidth="1"/>
    <col min="4117" max="4117" width="2.7109375" customWidth="1"/>
    <col min="4118" max="4118" width="4.85546875" customWidth="1"/>
    <col min="4119" max="4119" width="2.7109375" customWidth="1"/>
    <col min="4120" max="4120" width="5.28515625" customWidth="1"/>
    <col min="4121" max="4121" width="2.85546875" customWidth="1"/>
    <col min="4122" max="4122" width="2.7109375" customWidth="1"/>
    <col min="4123" max="4123" width="18.5703125" customWidth="1"/>
    <col min="4124" max="4124" width="11.42578125" customWidth="1"/>
    <col min="4125" max="4125" width="9.42578125" customWidth="1"/>
    <col min="4126" max="4126" width="11.42578125" customWidth="1"/>
    <col min="4127" max="4127" width="28.140625" customWidth="1"/>
    <col min="4128" max="4128" width="11.140625" customWidth="1"/>
    <col min="4129" max="4129" width="14.7109375" customWidth="1"/>
    <col min="4130" max="4130" width="5.5703125" customWidth="1"/>
    <col min="4131" max="4131" width="66.5703125" customWidth="1"/>
    <col min="4132" max="4132" width="68.28515625" customWidth="1"/>
    <col min="4133" max="4133" width="4.28515625" customWidth="1"/>
    <col min="4134" max="4134" width="11.28515625" customWidth="1"/>
    <col min="4357" max="4357" width="7.140625" customWidth="1"/>
    <col min="4358" max="4358" width="4.140625" customWidth="1"/>
    <col min="4359" max="4359" width="3" customWidth="1"/>
    <col min="4360" max="4360" width="16.140625" customWidth="1"/>
    <col min="4361" max="4361" width="14.85546875" customWidth="1"/>
    <col min="4362" max="4362" width="2.85546875" customWidth="1"/>
    <col min="4363" max="4363" width="2" bestFit="1" customWidth="1"/>
    <col min="4364" max="4364" width="2.7109375" customWidth="1"/>
    <col min="4365" max="4365" width="10.140625" customWidth="1"/>
    <col min="4366" max="4366" width="5.140625" customWidth="1"/>
    <col min="4367" max="4367" width="6.42578125" bestFit="1" customWidth="1"/>
    <col min="4368" max="4368" width="5.140625" bestFit="1" customWidth="1"/>
    <col min="4369" max="4369" width="8.7109375" customWidth="1"/>
    <col min="4370" max="4370" width="7.42578125" bestFit="1" customWidth="1"/>
    <col min="4371" max="4371" width="9.85546875" customWidth="1"/>
    <col min="4372" max="4372" width="4.140625" customWidth="1"/>
    <col min="4373" max="4373" width="2.7109375" customWidth="1"/>
    <col min="4374" max="4374" width="4.85546875" customWidth="1"/>
    <col min="4375" max="4375" width="2.7109375" customWidth="1"/>
    <col min="4376" max="4376" width="5.28515625" customWidth="1"/>
    <col min="4377" max="4377" width="2.85546875" customWidth="1"/>
    <col min="4378" max="4378" width="2.7109375" customWidth="1"/>
    <col min="4379" max="4379" width="18.5703125" customWidth="1"/>
    <col min="4380" max="4380" width="11.42578125" customWidth="1"/>
    <col min="4381" max="4381" width="9.42578125" customWidth="1"/>
    <col min="4382" max="4382" width="11.42578125" customWidth="1"/>
    <col min="4383" max="4383" width="28.140625" customWidth="1"/>
    <col min="4384" max="4384" width="11.140625" customWidth="1"/>
    <col min="4385" max="4385" width="14.7109375" customWidth="1"/>
    <col min="4386" max="4386" width="5.5703125" customWidth="1"/>
    <col min="4387" max="4387" width="66.5703125" customWidth="1"/>
    <col min="4388" max="4388" width="68.28515625" customWidth="1"/>
    <col min="4389" max="4389" width="4.28515625" customWidth="1"/>
    <col min="4390" max="4390" width="11.28515625" customWidth="1"/>
    <col min="4613" max="4613" width="7.140625" customWidth="1"/>
    <col min="4614" max="4614" width="4.140625" customWidth="1"/>
    <col min="4615" max="4615" width="3" customWidth="1"/>
    <col min="4616" max="4616" width="16.140625" customWidth="1"/>
    <col min="4617" max="4617" width="14.85546875" customWidth="1"/>
    <col min="4618" max="4618" width="2.85546875" customWidth="1"/>
    <col min="4619" max="4619" width="2" bestFit="1" customWidth="1"/>
    <col min="4620" max="4620" width="2.7109375" customWidth="1"/>
    <col min="4621" max="4621" width="10.140625" customWidth="1"/>
    <col min="4622" max="4622" width="5.140625" customWidth="1"/>
    <col min="4623" max="4623" width="6.42578125" bestFit="1" customWidth="1"/>
    <col min="4624" max="4624" width="5.140625" bestFit="1" customWidth="1"/>
    <col min="4625" max="4625" width="8.7109375" customWidth="1"/>
    <col min="4626" max="4626" width="7.42578125" bestFit="1" customWidth="1"/>
    <col min="4627" max="4627" width="9.85546875" customWidth="1"/>
    <col min="4628" max="4628" width="4.140625" customWidth="1"/>
    <col min="4629" max="4629" width="2.7109375" customWidth="1"/>
    <col min="4630" max="4630" width="4.85546875" customWidth="1"/>
    <col min="4631" max="4631" width="2.7109375" customWidth="1"/>
    <col min="4632" max="4632" width="5.28515625" customWidth="1"/>
    <col min="4633" max="4633" width="2.85546875" customWidth="1"/>
    <col min="4634" max="4634" width="2.7109375" customWidth="1"/>
    <col min="4635" max="4635" width="18.5703125" customWidth="1"/>
    <col min="4636" max="4636" width="11.42578125" customWidth="1"/>
    <col min="4637" max="4637" width="9.42578125" customWidth="1"/>
    <col min="4638" max="4638" width="11.42578125" customWidth="1"/>
    <col min="4639" max="4639" width="28.140625" customWidth="1"/>
    <col min="4640" max="4640" width="11.140625" customWidth="1"/>
    <col min="4641" max="4641" width="14.7109375" customWidth="1"/>
    <col min="4642" max="4642" width="5.5703125" customWidth="1"/>
    <col min="4643" max="4643" width="66.5703125" customWidth="1"/>
    <col min="4644" max="4644" width="68.28515625" customWidth="1"/>
    <col min="4645" max="4645" width="4.28515625" customWidth="1"/>
    <col min="4646" max="4646" width="11.28515625" customWidth="1"/>
    <col min="4869" max="4869" width="7.140625" customWidth="1"/>
    <col min="4870" max="4870" width="4.140625" customWidth="1"/>
    <col min="4871" max="4871" width="3" customWidth="1"/>
    <col min="4872" max="4872" width="16.140625" customWidth="1"/>
    <col min="4873" max="4873" width="14.85546875" customWidth="1"/>
    <col min="4874" max="4874" width="2.85546875" customWidth="1"/>
    <col min="4875" max="4875" width="2" bestFit="1" customWidth="1"/>
    <col min="4876" max="4876" width="2.7109375" customWidth="1"/>
    <col min="4877" max="4877" width="10.140625" customWidth="1"/>
    <col min="4878" max="4878" width="5.140625" customWidth="1"/>
    <col min="4879" max="4879" width="6.42578125" bestFit="1" customWidth="1"/>
    <col min="4880" max="4880" width="5.140625" bestFit="1" customWidth="1"/>
    <col min="4881" max="4881" width="8.7109375" customWidth="1"/>
    <col min="4882" max="4882" width="7.42578125" bestFit="1" customWidth="1"/>
    <col min="4883" max="4883" width="9.85546875" customWidth="1"/>
    <col min="4884" max="4884" width="4.140625" customWidth="1"/>
    <col min="4885" max="4885" width="2.7109375" customWidth="1"/>
    <col min="4886" max="4886" width="4.85546875" customWidth="1"/>
    <col min="4887" max="4887" width="2.7109375" customWidth="1"/>
    <col min="4888" max="4888" width="5.28515625" customWidth="1"/>
    <col min="4889" max="4889" width="2.85546875" customWidth="1"/>
    <col min="4890" max="4890" width="2.7109375" customWidth="1"/>
    <col min="4891" max="4891" width="18.5703125" customWidth="1"/>
    <col min="4892" max="4892" width="11.42578125" customWidth="1"/>
    <col min="4893" max="4893" width="9.42578125" customWidth="1"/>
    <col min="4894" max="4894" width="11.42578125" customWidth="1"/>
    <col min="4895" max="4895" width="28.140625" customWidth="1"/>
    <col min="4896" max="4896" width="11.140625" customWidth="1"/>
    <col min="4897" max="4897" width="14.7109375" customWidth="1"/>
    <col min="4898" max="4898" width="5.5703125" customWidth="1"/>
    <col min="4899" max="4899" width="66.5703125" customWidth="1"/>
    <col min="4900" max="4900" width="68.28515625" customWidth="1"/>
    <col min="4901" max="4901" width="4.28515625" customWidth="1"/>
    <col min="4902" max="4902" width="11.28515625" customWidth="1"/>
    <col min="5125" max="5125" width="7.140625" customWidth="1"/>
    <col min="5126" max="5126" width="4.140625" customWidth="1"/>
    <col min="5127" max="5127" width="3" customWidth="1"/>
    <col min="5128" max="5128" width="16.140625" customWidth="1"/>
    <col min="5129" max="5129" width="14.85546875" customWidth="1"/>
    <col min="5130" max="5130" width="2.85546875" customWidth="1"/>
    <col min="5131" max="5131" width="2" bestFit="1" customWidth="1"/>
    <col min="5132" max="5132" width="2.7109375" customWidth="1"/>
    <col min="5133" max="5133" width="10.140625" customWidth="1"/>
    <col min="5134" max="5134" width="5.140625" customWidth="1"/>
    <col min="5135" max="5135" width="6.42578125" bestFit="1" customWidth="1"/>
    <col min="5136" max="5136" width="5.140625" bestFit="1" customWidth="1"/>
    <col min="5137" max="5137" width="8.7109375" customWidth="1"/>
    <col min="5138" max="5138" width="7.42578125" bestFit="1" customWidth="1"/>
    <col min="5139" max="5139" width="9.85546875" customWidth="1"/>
    <col min="5140" max="5140" width="4.140625" customWidth="1"/>
    <col min="5141" max="5141" width="2.7109375" customWidth="1"/>
    <col min="5142" max="5142" width="4.85546875" customWidth="1"/>
    <col min="5143" max="5143" width="2.7109375" customWidth="1"/>
    <col min="5144" max="5144" width="5.28515625" customWidth="1"/>
    <col min="5145" max="5145" width="2.85546875" customWidth="1"/>
    <col min="5146" max="5146" width="2.7109375" customWidth="1"/>
    <col min="5147" max="5147" width="18.5703125" customWidth="1"/>
    <col min="5148" max="5148" width="11.42578125" customWidth="1"/>
    <col min="5149" max="5149" width="9.42578125" customWidth="1"/>
    <col min="5150" max="5150" width="11.42578125" customWidth="1"/>
    <col min="5151" max="5151" width="28.140625" customWidth="1"/>
    <col min="5152" max="5152" width="11.140625" customWidth="1"/>
    <col min="5153" max="5153" width="14.7109375" customWidth="1"/>
    <col min="5154" max="5154" width="5.5703125" customWidth="1"/>
    <col min="5155" max="5155" width="66.5703125" customWidth="1"/>
    <col min="5156" max="5156" width="68.28515625" customWidth="1"/>
    <col min="5157" max="5157" width="4.28515625" customWidth="1"/>
    <col min="5158" max="5158" width="11.28515625" customWidth="1"/>
    <col min="5381" max="5381" width="7.140625" customWidth="1"/>
    <col min="5382" max="5382" width="4.140625" customWidth="1"/>
    <col min="5383" max="5383" width="3" customWidth="1"/>
    <col min="5384" max="5384" width="16.140625" customWidth="1"/>
    <col min="5385" max="5385" width="14.85546875" customWidth="1"/>
    <col min="5386" max="5386" width="2.85546875" customWidth="1"/>
    <col min="5387" max="5387" width="2" bestFit="1" customWidth="1"/>
    <col min="5388" max="5388" width="2.7109375" customWidth="1"/>
    <col min="5389" max="5389" width="10.140625" customWidth="1"/>
    <col min="5390" max="5390" width="5.140625" customWidth="1"/>
    <col min="5391" max="5391" width="6.42578125" bestFit="1" customWidth="1"/>
    <col min="5392" max="5392" width="5.140625" bestFit="1" customWidth="1"/>
    <col min="5393" max="5393" width="8.7109375" customWidth="1"/>
    <col min="5394" max="5394" width="7.42578125" bestFit="1" customWidth="1"/>
    <col min="5395" max="5395" width="9.85546875" customWidth="1"/>
    <col min="5396" max="5396" width="4.140625" customWidth="1"/>
    <col min="5397" max="5397" width="2.7109375" customWidth="1"/>
    <col min="5398" max="5398" width="4.85546875" customWidth="1"/>
    <col min="5399" max="5399" width="2.7109375" customWidth="1"/>
    <col min="5400" max="5400" width="5.28515625" customWidth="1"/>
    <col min="5401" max="5401" width="2.85546875" customWidth="1"/>
    <col min="5402" max="5402" width="2.7109375" customWidth="1"/>
    <col min="5403" max="5403" width="18.5703125" customWidth="1"/>
    <col min="5404" max="5404" width="11.42578125" customWidth="1"/>
    <col min="5405" max="5405" width="9.42578125" customWidth="1"/>
    <col min="5406" max="5406" width="11.42578125" customWidth="1"/>
    <col min="5407" max="5407" width="28.140625" customWidth="1"/>
    <col min="5408" max="5408" width="11.140625" customWidth="1"/>
    <col min="5409" max="5409" width="14.7109375" customWidth="1"/>
    <col min="5410" max="5410" width="5.5703125" customWidth="1"/>
    <col min="5411" max="5411" width="66.5703125" customWidth="1"/>
    <col min="5412" max="5412" width="68.28515625" customWidth="1"/>
    <col min="5413" max="5413" width="4.28515625" customWidth="1"/>
    <col min="5414" max="5414" width="11.28515625" customWidth="1"/>
    <col min="5637" max="5637" width="7.140625" customWidth="1"/>
    <col min="5638" max="5638" width="4.140625" customWidth="1"/>
    <col min="5639" max="5639" width="3" customWidth="1"/>
    <col min="5640" max="5640" width="16.140625" customWidth="1"/>
    <col min="5641" max="5641" width="14.85546875" customWidth="1"/>
    <col min="5642" max="5642" width="2.85546875" customWidth="1"/>
    <col min="5643" max="5643" width="2" bestFit="1" customWidth="1"/>
    <col min="5644" max="5644" width="2.7109375" customWidth="1"/>
    <col min="5645" max="5645" width="10.140625" customWidth="1"/>
    <col min="5646" max="5646" width="5.140625" customWidth="1"/>
    <col min="5647" max="5647" width="6.42578125" bestFit="1" customWidth="1"/>
    <col min="5648" max="5648" width="5.140625" bestFit="1" customWidth="1"/>
    <col min="5649" max="5649" width="8.7109375" customWidth="1"/>
    <col min="5650" max="5650" width="7.42578125" bestFit="1" customWidth="1"/>
    <col min="5651" max="5651" width="9.85546875" customWidth="1"/>
    <col min="5652" max="5652" width="4.140625" customWidth="1"/>
    <col min="5653" max="5653" width="2.7109375" customWidth="1"/>
    <col min="5654" max="5654" width="4.85546875" customWidth="1"/>
    <col min="5655" max="5655" width="2.7109375" customWidth="1"/>
    <col min="5656" max="5656" width="5.28515625" customWidth="1"/>
    <col min="5657" max="5657" width="2.85546875" customWidth="1"/>
    <col min="5658" max="5658" width="2.7109375" customWidth="1"/>
    <col min="5659" max="5659" width="18.5703125" customWidth="1"/>
    <col min="5660" max="5660" width="11.42578125" customWidth="1"/>
    <col min="5661" max="5661" width="9.42578125" customWidth="1"/>
    <col min="5662" max="5662" width="11.42578125" customWidth="1"/>
    <col min="5663" max="5663" width="28.140625" customWidth="1"/>
    <col min="5664" max="5664" width="11.140625" customWidth="1"/>
    <col min="5665" max="5665" width="14.7109375" customWidth="1"/>
    <col min="5666" max="5666" width="5.5703125" customWidth="1"/>
    <col min="5667" max="5667" width="66.5703125" customWidth="1"/>
    <col min="5668" max="5668" width="68.28515625" customWidth="1"/>
    <col min="5669" max="5669" width="4.28515625" customWidth="1"/>
    <col min="5670" max="5670" width="11.28515625" customWidth="1"/>
    <col min="5893" max="5893" width="7.140625" customWidth="1"/>
    <col min="5894" max="5894" width="4.140625" customWidth="1"/>
    <col min="5895" max="5895" width="3" customWidth="1"/>
    <col min="5896" max="5896" width="16.140625" customWidth="1"/>
    <col min="5897" max="5897" width="14.85546875" customWidth="1"/>
    <col min="5898" max="5898" width="2.85546875" customWidth="1"/>
    <col min="5899" max="5899" width="2" bestFit="1" customWidth="1"/>
    <col min="5900" max="5900" width="2.7109375" customWidth="1"/>
    <col min="5901" max="5901" width="10.140625" customWidth="1"/>
    <col min="5902" max="5902" width="5.140625" customWidth="1"/>
    <col min="5903" max="5903" width="6.42578125" bestFit="1" customWidth="1"/>
    <col min="5904" max="5904" width="5.140625" bestFit="1" customWidth="1"/>
    <col min="5905" max="5905" width="8.7109375" customWidth="1"/>
    <col min="5906" max="5906" width="7.42578125" bestFit="1" customWidth="1"/>
    <col min="5907" max="5907" width="9.85546875" customWidth="1"/>
    <col min="5908" max="5908" width="4.140625" customWidth="1"/>
    <col min="5909" max="5909" width="2.7109375" customWidth="1"/>
    <col min="5910" max="5910" width="4.85546875" customWidth="1"/>
    <col min="5911" max="5911" width="2.7109375" customWidth="1"/>
    <col min="5912" max="5912" width="5.28515625" customWidth="1"/>
    <col min="5913" max="5913" width="2.85546875" customWidth="1"/>
    <col min="5914" max="5914" width="2.7109375" customWidth="1"/>
    <col min="5915" max="5915" width="18.5703125" customWidth="1"/>
    <col min="5916" max="5916" width="11.42578125" customWidth="1"/>
    <col min="5917" max="5917" width="9.42578125" customWidth="1"/>
    <col min="5918" max="5918" width="11.42578125" customWidth="1"/>
    <col min="5919" max="5919" width="28.140625" customWidth="1"/>
    <col min="5920" max="5920" width="11.140625" customWidth="1"/>
    <col min="5921" max="5921" width="14.7109375" customWidth="1"/>
    <col min="5922" max="5922" width="5.5703125" customWidth="1"/>
    <col min="5923" max="5923" width="66.5703125" customWidth="1"/>
    <col min="5924" max="5924" width="68.28515625" customWidth="1"/>
    <col min="5925" max="5925" width="4.28515625" customWidth="1"/>
    <col min="5926" max="5926" width="11.28515625" customWidth="1"/>
    <col min="6149" max="6149" width="7.140625" customWidth="1"/>
    <col min="6150" max="6150" width="4.140625" customWidth="1"/>
    <col min="6151" max="6151" width="3" customWidth="1"/>
    <col min="6152" max="6152" width="16.140625" customWidth="1"/>
    <col min="6153" max="6153" width="14.85546875" customWidth="1"/>
    <col min="6154" max="6154" width="2.85546875" customWidth="1"/>
    <col min="6155" max="6155" width="2" bestFit="1" customWidth="1"/>
    <col min="6156" max="6156" width="2.7109375" customWidth="1"/>
    <col min="6157" max="6157" width="10.140625" customWidth="1"/>
    <col min="6158" max="6158" width="5.140625" customWidth="1"/>
    <col min="6159" max="6159" width="6.42578125" bestFit="1" customWidth="1"/>
    <col min="6160" max="6160" width="5.140625" bestFit="1" customWidth="1"/>
    <col min="6161" max="6161" width="8.7109375" customWidth="1"/>
    <col min="6162" max="6162" width="7.42578125" bestFit="1" customWidth="1"/>
    <col min="6163" max="6163" width="9.85546875" customWidth="1"/>
    <col min="6164" max="6164" width="4.140625" customWidth="1"/>
    <col min="6165" max="6165" width="2.7109375" customWidth="1"/>
    <col min="6166" max="6166" width="4.85546875" customWidth="1"/>
    <col min="6167" max="6167" width="2.7109375" customWidth="1"/>
    <col min="6168" max="6168" width="5.28515625" customWidth="1"/>
    <col min="6169" max="6169" width="2.85546875" customWidth="1"/>
    <col min="6170" max="6170" width="2.7109375" customWidth="1"/>
    <col min="6171" max="6171" width="18.5703125" customWidth="1"/>
    <col min="6172" max="6172" width="11.42578125" customWidth="1"/>
    <col min="6173" max="6173" width="9.42578125" customWidth="1"/>
    <col min="6174" max="6174" width="11.42578125" customWidth="1"/>
    <col min="6175" max="6175" width="28.140625" customWidth="1"/>
    <col min="6176" max="6176" width="11.140625" customWidth="1"/>
    <col min="6177" max="6177" width="14.7109375" customWidth="1"/>
    <col min="6178" max="6178" width="5.5703125" customWidth="1"/>
    <col min="6179" max="6179" width="66.5703125" customWidth="1"/>
    <col min="6180" max="6180" width="68.28515625" customWidth="1"/>
    <col min="6181" max="6181" width="4.28515625" customWidth="1"/>
    <col min="6182" max="6182" width="11.28515625" customWidth="1"/>
    <col min="6405" max="6405" width="7.140625" customWidth="1"/>
    <col min="6406" max="6406" width="4.140625" customWidth="1"/>
    <col min="6407" max="6407" width="3" customWidth="1"/>
    <col min="6408" max="6408" width="16.140625" customWidth="1"/>
    <col min="6409" max="6409" width="14.85546875" customWidth="1"/>
    <col min="6410" max="6410" width="2.85546875" customWidth="1"/>
    <col min="6411" max="6411" width="2" bestFit="1" customWidth="1"/>
    <col min="6412" max="6412" width="2.7109375" customWidth="1"/>
    <col min="6413" max="6413" width="10.140625" customWidth="1"/>
    <col min="6414" max="6414" width="5.140625" customWidth="1"/>
    <col min="6415" max="6415" width="6.42578125" bestFit="1" customWidth="1"/>
    <col min="6416" max="6416" width="5.140625" bestFit="1" customWidth="1"/>
    <col min="6417" max="6417" width="8.7109375" customWidth="1"/>
    <col min="6418" max="6418" width="7.42578125" bestFit="1" customWidth="1"/>
    <col min="6419" max="6419" width="9.85546875" customWidth="1"/>
    <col min="6420" max="6420" width="4.140625" customWidth="1"/>
    <col min="6421" max="6421" width="2.7109375" customWidth="1"/>
    <col min="6422" max="6422" width="4.85546875" customWidth="1"/>
    <col min="6423" max="6423" width="2.7109375" customWidth="1"/>
    <col min="6424" max="6424" width="5.28515625" customWidth="1"/>
    <col min="6425" max="6425" width="2.85546875" customWidth="1"/>
    <col min="6426" max="6426" width="2.7109375" customWidth="1"/>
    <col min="6427" max="6427" width="18.5703125" customWidth="1"/>
    <col min="6428" max="6428" width="11.42578125" customWidth="1"/>
    <col min="6429" max="6429" width="9.42578125" customWidth="1"/>
    <col min="6430" max="6430" width="11.42578125" customWidth="1"/>
    <col min="6431" max="6431" width="28.140625" customWidth="1"/>
    <col min="6432" max="6432" width="11.140625" customWidth="1"/>
    <col min="6433" max="6433" width="14.7109375" customWidth="1"/>
    <col min="6434" max="6434" width="5.5703125" customWidth="1"/>
    <col min="6435" max="6435" width="66.5703125" customWidth="1"/>
    <col min="6436" max="6436" width="68.28515625" customWidth="1"/>
    <col min="6437" max="6437" width="4.28515625" customWidth="1"/>
    <col min="6438" max="6438" width="11.28515625" customWidth="1"/>
    <col min="6661" max="6661" width="7.140625" customWidth="1"/>
    <col min="6662" max="6662" width="4.140625" customWidth="1"/>
    <col min="6663" max="6663" width="3" customWidth="1"/>
    <col min="6664" max="6664" width="16.140625" customWidth="1"/>
    <col min="6665" max="6665" width="14.85546875" customWidth="1"/>
    <col min="6666" max="6666" width="2.85546875" customWidth="1"/>
    <col min="6667" max="6667" width="2" bestFit="1" customWidth="1"/>
    <col min="6668" max="6668" width="2.7109375" customWidth="1"/>
    <col min="6669" max="6669" width="10.140625" customWidth="1"/>
    <col min="6670" max="6670" width="5.140625" customWidth="1"/>
    <col min="6671" max="6671" width="6.42578125" bestFit="1" customWidth="1"/>
    <col min="6672" max="6672" width="5.140625" bestFit="1" customWidth="1"/>
    <col min="6673" max="6673" width="8.7109375" customWidth="1"/>
    <col min="6674" max="6674" width="7.42578125" bestFit="1" customWidth="1"/>
    <col min="6675" max="6675" width="9.85546875" customWidth="1"/>
    <col min="6676" max="6676" width="4.140625" customWidth="1"/>
    <col min="6677" max="6677" width="2.7109375" customWidth="1"/>
    <col min="6678" max="6678" width="4.85546875" customWidth="1"/>
    <col min="6679" max="6679" width="2.7109375" customWidth="1"/>
    <col min="6680" max="6680" width="5.28515625" customWidth="1"/>
    <col min="6681" max="6681" width="2.85546875" customWidth="1"/>
    <col min="6682" max="6682" width="2.7109375" customWidth="1"/>
    <col min="6683" max="6683" width="18.5703125" customWidth="1"/>
    <col min="6684" max="6684" width="11.42578125" customWidth="1"/>
    <col min="6685" max="6685" width="9.42578125" customWidth="1"/>
    <col min="6686" max="6686" width="11.42578125" customWidth="1"/>
    <col min="6687" max="6687" width="28.140625" customWidth="1"/>
    <col min="6688" max="6688" width="11.140625" customWidth="1"/>
    <col min="6689" max="6689" width="14.7109375" customWidth="1"/>
    <col min="6690" max="6690" width="5.5703125" customWidth="1"/>
    <col min="6691" max="6691" width="66.5703125" customWidth="1"/>
    <col min="6692" max="6692" width="68.28515625" customWidth="1"/>
    <col min="6693" max="6693" width="4.28515625" customWidth="1"/>
    <col min="6694" max="6694" width="11.28515625" customWidth="1"/>
    <col min="6917" max="6917" width="7.140625" customWidth="1"/>
    <col min="6918" max="6918" width="4.140625" customWidth="1"/>
    <col min="6919" max="6919" width="3" customWidth="1"/>
    <col min="6920" max="6920" width="16.140625" customWidth="1"/>
    <col min="6921" max="6921" width="14.85546875" customWidth="1"/>
    <col min="6922" max="6922" width="2.85546875" customWidth="1"/>
    <col min="6923" max="6923" width="2" bestFit="1" customWidth="1"/>
    <col min="6924" max="6924" width="2.7109375" customWidth="1"/>
    <col min="6925" max="6925" width="10.140625" customWidth="1"/>
    <col min="6926" max="6926" width="5.140625" customWidth="1"/>
    <col min="6927" max="6927" width="6.42578125" bestFit="1" customWidth="1"/>
    <col min="6928" max="6928" width="5.140625" bestFit="1" customWidth="1"/>
    <col min="6929" max="6929" width="8.7109375" customWidth="1"/>
    <col min="6930" max="6930" width="7.42578125" bestFit="1" customWidth="1"/>
    <col min="6931" max="6931" width="9.85546875" customWidth="1"/>
    <col min="6932" max="6932" width="4.140625" customWidth="1"/>
    <col min="6933" max="6933" width="2.7109375" customWidth="1"/>
    <col min="6934" max="6934" width="4.85546875" customWidth="1"/>
    <col min="6935" max="6935" width="2.7109375" customWidth="1"/>
    <col min="6936" max="6936" width="5.28515625" customWidth="1"/>
    <col min="6937" max="6937" width="2.85546875" customWidth="1"/>
    <col min="6938" max="6938" width="2.7109375" customWidth="1"/>
    <col min="6939" max="6939" width="18.5703125" customWidth="1"/>
    <col min="6940" max="6940" width="11.42578125" customWidth="1"/>
    <col min="6941" max="6941" width="9.42578125" customWidth="1"/>
    <col min="6942" max="6942" width="11.42578125" customWidth="1"/>
    <col min="6943" max="6943" width="28.140625" customWidth="1"/>
    <col min="6944" max="6944" width="11.140625" customWidth="1"/>
    <col min="6945" max="6945" width="14.7109375" customWidth="1"/>
    <col min="6946" max="6946" width="5.5703125" customWidth="1"/>
    <col min="6947" max="6947" width="66.5703125" customWidth="1"/>
    <col min="6948" max="6948" width="68.28515625" customWidth="1"/>
    <col min="6949" max="6949" width="4.28515625" customWidth="1"/>
    <col min="6950" max="6950" width="11.28515625" customWidth="1"/>
    <col min="7173" max="7173" width="7.140625" customWidth="1"/>
    <col min="7174" max="7174" width="4.140625" customWidth="1"/>
    <col min="7175" max="7175" width="3" customWidth="1"/>
    <col min="7176" max="7176" width="16.140625" customWidth="1"/>
    <col min="7177" max="7177" width="14.85546875" customWidth="1"/>
    <col min="7178" max="7178" width="2.85546875" customWidth="1"/>
    <col min="7179" max="7179" width="2" bestFit="1" customWidth="1"/>
    <col min="7180" max="7180" width="2.7109375" customWidth="1"/>
    <col min="7181" max="7181" width="10.140625" customWidth="1"/>
    <col min="7182" max="7182" width="5.140625" customWidth="1"/>
    <col min="7183" max="7183" width="6.42578125" bestFit="1" customWidth="1"/>
    <col min="7184" max="7184" width="5.140625" bestFit="1" customWidth="1"/>
    <col min="7185" max="7185" width="8.7109375" customWidth="1"/>
    <col min="7186" max="7186" width="7.42578125" bestFit="1" customWidth="1"/>
    <col min="7187" max="7187" width="9.85546875" customWidth="1"/>
    <col min="7188" max="7188" width="4.140625" customWidth="1"/>
    <col min="7189" max="7189" width="2.7109375" customWidth="1"/>
    <col min="7190" max="7190" width="4.85546875" customWidth="1"/>
    <col min="7191" max="7191" width="2.7109375" customWidth="1"/>
    <col min="7192" max="7192" width="5.28515625" customWidth="1"/>
    <col min="7193" max="7193" width="2.85546875" customWidth="1"/>
    <col min="7194" max="7194" width="2.7109375" customWidth="1"/>
    <col min="7195" max="7195" width="18.5703125" customWidth="1"/>
    <col min="7196" max="7196" width="11.42578125" customWidth="1"/>
    <col min="7197" max="7197" width="9.42578125" customWidth="1"/>
    <col min="7198" max="7198" width="11.42578125" customWidth="1"/>
    <col min="7199" max="7199" width="28.140625" customWidth="1"/>
    <col min="7200" max="7200" width="11.140625" customWidth="1"/>
    <col min="7201" max="7201" width="14.7109375" customWidth="1"/>
    <col min="7202" max="7202" width="5.5703125" customWidth="1"/>
    <col min="7203" max="7203" width="66.5703125" customWidth="1"/>
    <col min="7204" max="7204" width="68.28515625" customWidth="1"/>
    <col min="7205" max="7205" width="4.28515625" customWidth="1"/>
    <col min="7206" max="7206" width="11.28515625" customWidth="1"/>
    <col min="7429" max="7429" width="7.140625" customWidth="1"/>
    <col min="7430" max="7430" width="4.140625" customWidth="1"/>
    <col min="7431" max="7431" width="3" customWidth="1"/>
    <col min="7432" max="7432" width="16.140625" customWidth="1"/>
    <col min="7433" max="7433" width="14.85546875" customWidth="1"/>
    <col min="7434" max="7434" width="2.85546875" customWidth="1"/>
    <col min="7435" max="7435" width="2" bestFit="1" customWidth="1"/>
    <col min="7436" max="7436" width="2.7109375" customWidth="1"/>
    <col min="7437" max="7437" width="10.140625" customWidth="1"/>
    <col min="7438" max="7438" width="5.140625" customWidth="1"/>
    <col min="7439" max="7439" width="6.42578125" bestFit="1" customWidth="1"/>
    <col min="7440" max="7440" width="5.140625" bestFit="1" customWidth="1"/>
    <col min="7441" max="7441" width="8.7109375" customWidth="1"/>
    <col min="7442" max="7442" width="7.42578125" bestFit="1" customWidth="1"/>
    <col min="7443" max="7443" width="9.85546875" customWidth="1"/>
    <col min="7444" max="7444" width="4.140625" customWidth="1"/>
    <col min="7445" max="7445" width="2.7109375" customWidth="1"/>
    <col min="7446" max="7446" width="4.85546875" customWidth="1"/>
    <col min="7447" max="7447" width="2.7109375" customWidth="1"/>
    <col min="7448" max="7448" width="5.28515625" customWidth="1"/>
    <col min="7449" max="7449" width="2.85546875" customWidth="1"/>
    <col min="7450" max="7450" width="2.7109375" customWidth="1"/>
    <col min="7451" max="7451" width="18.5703125" customWidth="1"/>
    <col min="7452" max="7452" width="11.42578125" customWidth="1"/>
    <col min="7453" max="7453" width="9.42578125" customWidth="1"/>
    <col min="7454" max="7454" width="11.42578125" customWidth="1"/>
    <col min="7455" max="7455" width="28.140625" customWidth="1"/>
    <col min="7456" max="7456" width="11.140625" customWidth="1"/>
    <col min="7457" max="7457" width="14.7109375" customWidth="1"/>
    <col min="7458" max="7458" width="5.5703125" customWidth="1"/>
    <col min="7459" max="7459" width="66.5703125" customWidth="1"/>
    <col min="7460" max="7460" width="68.28515625" customWidth="1"/>
    <col min="7461" max="7461" width="4.28515625" customWidth="1"/>
    <col min="7462" max="7462" width="11.28515625" customWidth="1"/>
    <col min="7685" max="7685" width="7.140625" customWidth="1"/>
    <col min="7686" max="7686" width="4.140625" customWidth="1"/>
    <col min="7687" max="7687" width="3" customWidth="1"/>
    <col min="7688" max="7688" width="16.140625" customWidth="1"/>
    <col min="7689" max="7689" width="14.85546875" customWidth="1"/>
    <col min="7690" max="7690" width="2.85546875" customWidth="1"/>
    <col min="7691" max="7691" width="2" bestFit="1" customWidth="1"/>
    <col min="7692" max="7692" width="2.7109375" customWidth="1"/>
    <col min="7693" max="7693" width="10.140625" customWidth="1"/>
    <col min="7694" max="7694" width="5.140625" customWidth="1"/>
    <col min="7695" max="7695" width="6.42578125" bestFit="1" customWidth="1"/>
    <col min="7696" max="7696" width="5.140625" bestFit="1" customWidth="1"/>
    <col min="7697" max="7697" width="8.7109375" customWidth="1"/>
    <col min="7698" max="7698" width="7.42578125" bestFit="1" customWidth="1"/>
    <col min="7699" max="7699" width="9.85546875" customWidth="1"/>
    <col min="7700" max="7700" width="4.140625" customWidth="1"/>
    <col min="7701" max="7701" width="2.7109375" customWidth="1"/>
    <col min="7702" max="7702" width="4.85546875" customWidth="1"/>
    <col min="7703" max="7703" width="2.7109375" customWidth="1"/>
    <col min="7704" max="7704" width="5.28515625" customWidth="1"/>
    <col min="7705" max="7705" width="2.85546875" customWidth="1"/>
    <col min="7706" max="7706" width="2.7109375" customWidth="1"/>
    <col min="7707" max="7707" width="18.5703125" customWidth="1"/>
    <col min="7708" max="7708" width="11.42578125" customWidth="1"/>
    <col min="7709" max="7709" width="9.42578125" customWidth="1"/>
    <col min="7710" max="7710" width="11.42578125" customWidth="1"/>
    <col min="7711" max="7711" width="28.140625" customWidth="1"/>
    <col min="7712" max="7712" width="11.140625" customWidth="1"/>
    <col min="7713" max="7713" width="14.7109375" customWidth="1"/>
    <col min="7714" max="7714" width="5.5703125" customWidth="1"/>
    <col min="7715" max="7715" width="66.5703125" customWidth="1"/>
    <col min="7716" max="7716" width="68.28515625" customWidth="1"/>
    <col min="7717" max="7717" width="4.28515625" customWidth="1"/>
    <col min="7718" max="7718" width="11.28515625" customWidth="1"/>
    <col min="7941" max="7941" width="7.140625" customWidth="1"/>
    <col min="7942" max="7942" width="4.140625" customWidth="1"/>
    <col min="7943" max="7943" width="3" customWidth="1"/>
    <col min="7944" max="7944" width="16.140625" customWidth="1"/>
    <col min="7945" max="7945" width="14.85546875" customWidth="1"/>
    <col min="7946" max="7946" width="2.85546875" customWidth="1"/>
    <col min="7947" max="7947" width="2" bestFit="1" customWidth="1"/>
    <col min="7948" max="7948" width="2.7109375" customWidth="1"/>
    <col min="7949" max="7949" width="10.140625" customWidth="1"/>
    <col min="7950" max="7950" width="5.140625" customWidth="1"/>
    <col min="7951" max="7951" width="6.42578125" bestFit="1" customWidth="1"/>
    <col min="7952" max="7952" width="5.140625" bestFit="1" customWidth="1"/>
    <col min="7953" max="7953" width="8.7109375" customWidth="1"/>
    <col min="7954" max="7954" width="7.42578125" bestFit="1" customWidth="1"/>
    <col min="7955" max="7955" width="9.85546875" customWidth="1"/>
    <col min="7956" max="7956" width="4.140625" customWidth="1"/>
    <col min="7957" max="7957" width="2.7109375" customWidth="1"/>
    <col min="7958" max="7958" width="4.85546875" customWidth="1"/>
    <col min="7959" max="7959" width="2.7109375" customWidth="1"/>
    <col min="7960" max="7960" width="5.28515625" customWidth="1"/>
    <col min="7961" max="7961" width="2.85546875" customWidth="1"/>
    <col min="7962" max="7962" width="2.7109375" customWidth="1"/>
    <col min="7963" max="7963" width="18.5703125" customWidth="1"/>
    <col min="7964" max="7964" width="11.42578125" customWidth="1"/>
    <col min="7965" max="7965" width="9.42578125" customWidth="1"/>
    <col min="7966" max="7966" width="11.42578125" customWidth="1"/>
    <col min="7967" max="7967" width="28.140625" customWidth="1"/>
    <col min="7968" max="7968" width="11.140625" customWidth="1"/>
    <col min="7969" max="7969" width="14.7109375" customWidth="1"/>
    <col min="7970" max="7970" width="5.5703125" customWidth="1"/>
    <col min="7971" max="7971" width="66.5703125" customWidth="1"/>
    <col min="7972" max="7972" width="68.28515625" customWidth="1"/>
    <col min="7973" max="7973" width="4.28515625" customWidth="1"/>
    <col min="7974" max="7974" width="11.28515625" customWidth="1"/>
    <col min="8197" max="8197" width="7.140625" customWidth="1"/>
    <col min="8198" max="8198" width="4.140625" customWidth="1"/>
    <col min="8199" max="8199" width="3" customWidth="1"/>
    <col min="8200" max="8200" width="16.140625" customWidth="1"/>
    <col min="8201" max="8201" width="14.85546875" customWidth="1"/>
    <col min="8202" max="8202" width="2.85546875" customWidth="1"/>
    <col min="8203" max="8203" width="2" bestFit="1" customWidth="1"/>
    <col min="8204" max="8204" width="2.7109375" customWidth="1"/>
    <col min="8205" max="8205" width="10.140625" customWidth="1"/>
    <col min="8206" max="8206" width="5.140625" customWidth="1"/>
    <col min="8207" max="8207" width="6.42578125" bestFit="1" customWidth="1"/>
    <col min="8208" max="8208" width="5.140625" bestFit="1" customWidth="1"/>
    <col min="8209" max="8209" width="8.7109375" customWidth="1"/>
    <col min="8210" max="8210" width="7.42578125" bestFit="1" customWidth="1"/>
    <col min="8211" max="8211" width="9.85546875" customWidth="1"/>
    <col min="8212" max="8212" width="4.140625" customWidth="1"/>
    <col min="8213" max="8213" width="2.7109375" customWidth="1"/>
    <col min="8214" max="8214" width="4.85546875" customWidth="1"/>
    <col min="8215" max="8215" width="2.7109375" customWidth="1"/>
    <col min="8216" max="8216" width="5.28515625" customWidth="1"/>
    <col min="8217" max="8217" width="2.85546875" customWidth="1"/>
    <col min="8218" max="8218" width="2.7109375" customWidth="1"/>
    <col min="8219" max="8219" width="18.5703125" customWidth="1"/>
    <col min="8220" max="8220" width="11.42578125" customWidth="1"/>
    <col min="8221" max="8221" width="9.42578125" customWidth="1"/>
    <col min="8222" max="8222" width="11.42578125" customWidth="1"/>
    <col min="8223" max="8223" width="28.140625" customWidth="1"/>
    <col min="8224" max="8224" width="11.140625" customWidth="1"/>
    <col min="8225" max="8225" width="14.7109375" customWidth="1"/>
    <col min="8226" max="8226" width="5.5703125" customWidth="1"/>
    <col min="8227" max="8227" width="66.5703125" customWidth="1"/>
    <col min="8228" max="8228" width="68.28515625" customWidth="1"/>
    <col min="8229" max="8229" width="4.28515625" customWidth="1"/>
    <col min="8230" max="8230" width="11.28515625" customWidth="1"/>
    <col min="8453" max="8453" width="7.140625" customWidth="1"/>
    <col min="8454" max="8454" width="4.140625" customWidth="1"/>
    <col min="8455" max="8455" width="3" customWidth="1"/>
    <col min="8456" max="8456" width="16.140625" customWidth="1"/>
    <col min="8457" max="8457" width="14.85546875" customWidth="1"/>
    <col min="8458" max="8458" width="2.85546875" customWidth="1"/>
    <col min="8459" max="8459" width="2" bestFit="1" customWidth="1"/>
    <col min="8460" max="8460" width="2.7109375" customWidth="1"/>
    <col min="8461" max="8461" width="10.140625" customWidth="1"/>
    <col min="8462" max="8462" width="5.140625" customWidth="1"/>
    <col min="8463" max="8463" width="6.42578125" bestFit="1" customWidth="1"/>
    <col min="8464" max="8464" width="5.140625" bestFit="1" customWidth="1"/>
    <col min="8465" max="8465" width="8.7109375" customWidth="1"/>
    <col min="8466" max="8466" width="7.42578125" bestFit="1" customWidth="1"/>
    <col min="8467" max="8467" width="9.85546875" customWidth="1"/>
    <col min="8468" max="8468" width="4.140625" customWidth="1"/>
    <col min="8469" max="8469" width="2.7109375" customWidth="1"/>
    <col min="8470" max="8470" width="4.85546875" customWidth="1"/>
    <col min="8471" max="8471" width="2.7109375" customWidth="1"/>
    <col min="8472" max="8472" width="5.28515625" customWidth="1"/>
    <col min="8473" max="8473" width="2.85546875" customWidth="1"/>
    <col min="8474" max="8474" width="2.7109375" customWidth="1"/>
    <col min="8475" max="8475" width="18.5703125" customWidth="1"/>
    <col min="8476" max="8476" width="11.42578125" customWidth="1"/>
    <col min="8477" max="8477" width="9.42578125" customWidth="1"/>
    <col min="8478" max="8478" width="11.42578125" customWidth="1"/>
    <col min="8479" max="8479" width="28.140625" customWidth="1"/>
    <col min="8480" max="8480" width="11.140625" customWidth="1"/>
    <col min="8481" max="8481" width="14.7109375" customWidth="1"/>
    <col min="8482" max="8482" width="5.5703125" customWidth="1"/>
    <col min="8483" max="8483" width="66.5703125" customWidth="1"/>
    <col min="8484" max="8484" width="68.28515625" customWidth="1"/>
    <col min="8485" max="8485" width="4.28515625" customWidth="1"/>
    <col min="8486" max="8486" width="11.28515625" customWidth="1"/>
    <col min="8709" max="8709" width="7.140625" customWidth="1"/>
    <col min="8710" max="8710" width="4.140625" customWidth="1"/>
    <col min="8711" max="8711" width="3" customWidth="1"/>
    <col min="8712" max="8712" width="16.140625" customWidth="1"/>
    <col min="8713" max="8713" width="14.85546875" customWidth="1"/>
    <col min="8714" max="8714" width="2.85546875" customWidth="1"/>
    <col min="8715" max="8715" width="2" bestFit="1" customWidth="1"/>
    <col min="8716" max="8716" width="2.7109375" customWidth="1"/>
    <col min="8717" max="8717" width="10.140625" customWidth="1"/>
    <col min="8718" max="8718" width="5.140625" customWidth="1"/>
    <col min="8719" max="8719" width="6.42578125" bestFit="1" customWidth="1"/>
    <col min="8720" max="8720" width="5.140625" bestFit="1" customWidth="1"/>
    <col min="8721" max="8721" width="8.7109375" customWidth="1"/>
    <col min="8722" max="8722" width="7.42578125" bestFit="1" customWidth="1"/>
    <col min="8723" max="8723" width="9.85546875" customWidth="1"/>
    <col min="8724" max="8724" width="4.140625" customWidth="1"/>
    <col min="8725" max="8725" width="2.7109375" customWidth="1"/>
    <col min="8726" max="8726" width="4.85546875" customWidth="1"/>
    <col min="8727" max="8727" width="2.7109375" customWidth="1"/>
    <col min="8728" max="8728" width="5.28515625" customWidth="1"/>
    <col min="8729" max="8729" width="2.85546875" customWidth="1"/>
    <col min="8730" max="8730" width="2.7109375" customWidth="1"/>
    <col min="8731" max="8731" width="18.5703125" customWidth="1"/>
    <col min="8732" max="8732" width="11.42578125" customWidth="1"/>
    <col min="8733" max="8733" width="9.42578125" customWidth="1"/>
    <col min="8734" max="8734" width="11.42578125" customWidth="1"/>
    <col min="8735" max="8735" width="28.140625" customWidth="1"/>
    <col min="8736" max="8736" width="11.140625" customWidth="1"/>
    <col min="8737" max="8737" width="14.7109375" customWidth="1"/>
    <col min="8738" max="8738" width="5.5703125" customWidth="1"/>
    <col min="8739" max="8739" width="66.5703125" customWidth="1"/>
    <col min="8740" max="8740" width="68.28515625" customWidth="1"/>
    <col min="8741" max="8741" width="4.28515625" customWidth="1"/>
    <col min="8742" max="8742" width="11.28515625" customWidth="1"/>
    <col min="8965" max="8965" width="7.140625" customWidth="1"/>
    <col min="8966" max="8966" width="4.140625" customWidth="1"/>
    <col min="8967" max="8967" width="3" customWidth="1"/>
    <col min="8968" max="8968" width="16.140625" customWidth="1"/>
    <col min="8969" max="8969" width="14.85546875" customWidth="1"/>
    <col min="8970" max="8970" width="2.85546875" customWidth="1"/>
    <col min="8971" max="8971" width="2" bestFit="1" customWidth="1"/>
    <col min="8972" max="8972" width="2.7109375" customWidth="1"/>
    <col min="8973" max="8973" width="10.140625" customWidth="1"/>
    <col min="8974" max="8974" width="5.140625" customWidth="1"/>
    <col min="8975" max="8975" width="6.42578125" bestFit="1" customWidth="1"/>
    <col min="8976" max="8976" width="5.140625" bestFit="1" customWidth="1"/>
    <col min="8977" max="8977" width="8.7109375" customWidth="1"/>
    <col min="8978" max="8978" width="7.42578125" bestFit="1" customWidth="1"/>
    <col min="8979" max="8979" width="9.85546875" customWidth="1"/>
    <col min="8980" max="8980" width="4.140625" customWidth="1"/>
    <col min="8981" max="8981" width="2.7109375" customWidth="1"/>
    <col min="8982" max="8982" width="4.85546875" customWidth="1"/>
    <col min="8983" max="8983" width="2.7109375" customWidth="1"/>
    <col min="8984" max="8984" width="5.28515625" customWidth="1"/>
    <col min="8985" max="8985" width="2.85546875" customWidth="1"/>
    <col min="8986" max="8986" width="2.7109375" customWidth="1"/>
    <col min="8987" max="8987" width="18.5703125" customWidth="1"/>
    <col min="8988" max="8988" width="11.42578125" customWidth="1"/>
    <col min="8989" max="8989" width="9.42578125" customWidth="1"/>
    <col min="8990" max="8990" width="11.42578125" customWidth="1"/>
    <col min="8991" max="8991" width="28.140625" customWidth="1"/>
    <col min="8992" max="8992" width="11.140625" customWidth="1"/>
    <col min="8993" max="8993" width="14.7109375" customWidth="1"/>
    <col min="8994" max="8994" width="5.5703125" customWidth="1"/>
    <col min="8995" max="8995" width="66.5703125" customWidth="1"/>
    <col min="8996" max="8996" width="68.28515625" customWidth="1"/>
    <col min="8997" max="8997" width="4.28515625" customWidth="1"/>
    <col min="8998" max="8998" width="11.28515625" customWidth="1"/>
    <col min="9221" max="9221" width="7.140625" customWidth="1"/>
    <col min="9222" max="9222" width="4.140625" customWidth="1"/>
    <col min="9223" max="9223" width="3" customWidth="1"/>
    <col min="9224" max="9224" width="16.140625" customWidth="1"/>
    <col min="9225" max="9225" width="14.85546875" customWidth="1"/>
    <col min="9226" max="9226" width="2.85546875" customWidth="1"/>
    <col min="9227" max="9227" width="2" bestFit="1" customWidth="1"/>
    <col min="9228" max="9228" width="2.7109375" customWidth="1"/>
    <col min="9229" max="9229" width="10.140625" customWidth="1"/>
    <col min="9230" max="9230" width="5.140625" customWidth="1"/>
    <col min="9231" max="9231" width="6.42578125" bestFit="1" customWidth="1"/>
    <col min="9232" max="9232" width="5.140625" bestFit="1" customWidth="1"/>
    <col min="9233" max="9233" width="8.7109375" customWidth="1"/>
    <col min="9234" max="9234" width="7.42578125" bestFit="1" customWidth="1"/>
    <col min="9235" max="9235" width="9.85546875" customWidth="1"/>
    <col min="9236" max="9236" width="4.140625" customWidth="1"/>
    <col min="9237" max="9237" width="2.7109375" customWidth="1"/>
    <col min="9238" max="9238" width="4.85546875" customWidth="1"/>
    <col min="9239" max="9239" width="2.7109375" customWidth="1"/>
    <col min="9240" max="9240" width="5.28515625" customWidth="1"/>
    <col min="9241" max="9241" width="2.85546875" customWidth="1"/>
    <col min="9242" max="9242" width="2.7109375" customWidth="1"/>
    <col min="9243" max="9243" width="18.5703125" customWidth="1"/>
    <col min="9244" max="9244" width="11.42578125" customWidth="1"/>
    <col min="9245" max="9245" width="9.42578125" customWidth="1"/>
    <col min="9246" max="9246" width="11.42578125" customWidth="1"/>
    <col min="9247" max="9247" width="28.140625" customWidth="1"/>
    <col min="9248" max="9248" width="11.140625" customWidth="1"/>
    <col min="9249" max="9249" width="14.7109375" customWidth="1"/>
    <col min="9250" max="9250" width="5.5703125" customWidth="1"/>
    <col min="9251" max="9251" width="66.5703125" customWidth="1"/>
    <col min="9252" max="9252" width="68.28515625" customWidth="1"/>
    <col min="9253" max="9253" width="4.28515625" customWidth="1"/>
    <col min="9254" max="9254" width="11.28515625" customWidth="1"/>
    <col min="9477" max="9477" width="7.140625" customWidth="1"/>
    <col min="9478" max="9478" width="4.140625" customWidth="1"/>
    <col min="9479" max="9479" width="3" customWidth="1"/>
    <col min="9480" max="9480" width="16.140625" customWidth="1"/>
    <col min="9481" max="9481" width="14.85546875" customWidth="1"/>
    <col min="9482" max="9482" width="2.85546875" customWidth="1"/>
    <col min="9483" max="9483" width="2" bestFit="1" customWidth="1"/>
    <col min="9484" max="9484" width="2.7109375" customWidth="1"/>
    <col min="9485" max="9485" width="10.140625" customWidth="1"/>
    <col min="9486" max="9486" width="5.140625" customWidth="1"/>
    <col min="9487" max="9487" width="6.42578125" bestFit="1" customWidth="1"/>
    <col min="9488" max="9488" width="5.140625" bestFit="1" customWidth="1"/>
    <col min="9489" max="9489" width="8.7109375" customWidth="1"/>
    <col min="9490" max="9490" width="7.42578125" bestFit="1" customWidth="1"/>
    <col min="9491" max="9491" width="9.85546875" customWidth="1"/>
    <col min="9492" max="9492" width="4.140625" customWidth="1"/>
    <col min="9493" max="9493" width="2.7109375" customWidth="1"/>
    <col min="9494" max="9494" width="4.85546875" customWidth="1"/>
    <col min="9495" max="9495" width="2.7109375" customWidth="1"/>
    <col min="9496" max="9496" width="5.28515625" customWidth="1"/>
    <col min="9497" max="9497" width="2.85546875" customWidth="1"/>
    <col min="9498" max="9498" width="2.7109375" customWidth="1"/>
    <col min="9499" max="9499" width="18.5703125" customWidth="1"/>
    <col min="9500" max="9500" width="11.42578125" customWidth="1"/>
    <col min="9501" max="9501" width="9.42578125" customWidth="1"/>
    <col min="9502" max="9502" width="11.42578125" customWidth="1"/>
    <col min="9503" max="9503" width="28.140625" customWidth="1"/>
    <col min="9504" max="9504" width="11.140625" customWidth="1"/>
    <col min="9505" max="9505" width="14.7109375" customWidth="1"/>
    <col min="9506" max="9506" width="5.5703125" customWidth="1"/>
    <col min="9507" max="9507" width="66.5703125" customWidth="1"/>
    <col min="9508" max="9508" width="68.28515625" customWidth="1"/>
    <col min="9509" max="9509" width="4.28515625" customWidth="1"/>
    <col min="9510" max="9510" width="11.28515625" customWidth="1"/>
    <col min="9733" max="9733" width="7.140625" customWidth="1"/>
    <col min="9734" max="9734" width="4.140625" customWidth="1"/>
    <col min="9735" max="9735" width="3" customWidth="1"/>
    <col min="9736" max="9736" width="16.140625" customWidth="1"/>
    <col min="9737" max="9737" width="14.85546875" customWidth="1"/>
    <col min="9738" max="9738" width="2.85546875" customWidth="1"/>
    <col min="9739" max="9739" width="2" bestFit="1" customWidth="1"/>
    <col min="9740" max="9740" width="2.7109375" customWidth="1"/>
    <col min="9741" max="9741" width="10.140625" customWidth="1"/>
    <col min="9742" max="9742" width="5.140625" customWidth="1"/>
    <col min="9743" max="9743" width="6.42578125" bestFit="1" customWidth="1"/>
    <col min="9744" max="9744" width="5.140625" bestFit="1" customWidth="1"/>
    <col min="9745" max="9745" width="8.7109375" customWidth="1"/>
    <col min="9746" max="9746" width="7.42578125" bestFit="1" customWidth="1"/>
    <col min="9747" max="9747" width="9.85546875" customWidth="1"/>
    <col min="9748" max="9748" width="4.140625" customWidth="1"/>
    <col min="9749" max="9749" width="2.7109375" customWidth="1"/>
    <col min="9750" max="9750" width="4.85546875" customWidth="1"/>
    <col min="9751" max="9751" width="2.7109375" customWidth="1"/>
    <col min="9752" max="9752" width="5.28515625" customWidth="1"/>
    <col min="9753" max="9753" width="2.85546875" customWidth="1"/>
    <col min="9754" max="9754" width="2.7109375" customWidth="1"/>
    <col min="9755" max="9755" width="18.5703125" customWidth="1"/>
    <col min="9756" max="9756" width="11.42578125" customWidth="1"/>
    <col min="9757" max="9757" width="9.42578125" customWidth="1"/>
    <col min="9758" max="9758" width="11.42578125" customWidth="1"/>
    <col min="9759" max="9759" width="28.140625" customWidth="1"/>
    <col min="9760" max="9760" width="11.140625" customWidth="1"/>
    <col min="9761" max="9761" width="14.7109375" customWidth="1"/>
    <col min="9762" max="9762" width="5.5703125" customWidth="1"/>
    <col min="9763" max="9763" width="66.5703125" customWidth="1"/>
    <col min="9764" max="9764" width="68.28515625" customWidth="1"/>
    <col min="9765" max="9765" width="4.28515625" customWidth="1"/>
    <col min="9766" max="9766" width="11.28515625" customWidth="1"/>
    <col min="9989" max="9989" width="7.140625" customWidth="1"/>
    <col min="9990" max="9990" width="4.140625" customWidth="1"/>
    <col min="9991" max="9991" width="3" customWidth="1"/>
    <col min="9992" max="9992" width="16.140625" customWidth="1"/>
    <col min="9993" max="9993" width="14.85546875" customWidth="1"/>
    <col min="9994" max="9994" width="2.85546875" customWidth="1"/>
    <col min="9995" max="9995" width="2" bestFit="1" customWidth="1"/>
    <col min="9996" max="9996" width="2.7109375" customWidth="1"/>
    <col min="9997" max="9997" width="10.140625" customWidth="1"/>
    <col min="9998" max="9998" width="5.140625" customWidth="1"/>
    <col min="9999" max="9999" width="6.42578125" bestFit="1" customWidth="1"/>
    <col min="10000" max="10000" width="5.140625" bestFit="1" customWidth="1"/>
    <col min="10001" max="10001" width="8.7109375" customWidth="1"/>
    <col min="10002" max="10002" width="7.42578125" bestFit="1" customWidth="1"/>
    <col min="10003" max="10003" width="9.85546875" customWidth="1"/>
    <col min="10004" max="10004" width="4.140625" customWidth="1"/>
    <col min="10005" max="10005" width="2.7109375" customWidth="1"/>
    <col min="10006" max="10006" width="4.85546875" customWidth="1"/>
    <col min="10007" max="10007" width="2.7109375" customWidth="1"/>
    <col min="10008" max="10008" width="5.28515625" customWidth="1"/>
    <col min="10009" max="10009" width="2.85546875" customWidth="1"/>
    <col min="10010" max="10010" width="2.7109375" customWidth="1"/>
    <col min="10011" max="10011" width="18.5703125" customWidth="1"/>
    <col min="10012" max="10012" width="11.42578125" customWidth="1"/>
    <col min="10013" max="10013" width="9.42578125" customWidth="1"/>
    <col min="10014" max="10014" width="11.42578125" customWidth="1"/>
    <col min="10015" max="10015" width="28.140625" customWidth="1"/>
    <col min="10016" max="10016" width="11.140625" customWidth="1"/>
    <col min="10017" max="10017" width="14.7109375" customWidth="1"/>
    <col min="10018" max="10018" width="5.5703125" customWidth="1"/>
    <col min="10019" max="10019" width="66.5703125" customWidth="1"/>
    <col min="10020" max="10020" width="68.28515625" customWidth="1"/>
    <col min="10021" max="10021" width="4.28515625" customWidth="1"/>
    <col min="10022" max="10022" width="11.28515625" customWidth="1"/>
    <col min="10245" max="10245" width="7.140625" customWidth="1"/>
    <col min="10246" max="10246" width="4.140625" customWidth="1"/>
    <col min="10247" max="10247" width="3" customWidth="1"/>
    <col min="10248" max="10248" width="16.140625" customWidth="1"/>
    <col min="10249" max="10249" width="14.85546875" customWidth="1"/>
    <col min="10250" max="10250" width="2.85546875" customWidth="1"/>
    <col min="10251" max="10251" width="2" bestFit="1" customWidth="1"/>
    <col min="10252" max="10252" width="2.7109375" customWidth="1"/>
    <col min="10253" max="10253" width="10.140625" customWidth="1"/>
    <col min="10254" max="10254" width="5.140625" customWidth="1"/>
    <col min="10255" max="10255" width="6.42578125" bestFit="1" customWidth="1"/>
    <col min="10256" max="10256" width="5.140625" bestFit="1" customWidth="1"/>
    <col min="10257" max="10257" width="8.7109375" customWidth="1"/>
    <col min="10258" max="10258" width="7.42578125" bestFit="1" customWidth="1"/>
    <col min="10259" max="10259" width="9.85546875" customWidth="1"/>
    <col min="10260" max="10260" width="4.140625" customWidth="1"/>
    <col min="10261" max="10261" width="2.7109375" customWidth="1"/>
    <col min="10262" max="10262" width="4.85546875" customWidth="1"/>
    <col min="10263" max="10263" width="2.7109375" customWidth="1"/>
    <col min="10264" max="10264" width="5.28515625" customWidth="1"/>
    <col min="10265" max="10265" width="2.85546875" customWidth="1"/>
    <col min="10266" max="10266" width="2.7109375" customWidth="1"/>
    <col min="10267" max="10267" width="18.5703125" customWidth="1"/>
    <col min="10268" max="10268" width="11.42578125" customWidth="1"/>
    <col min="10269" max="10269" width="9.42578125" customWidth="1"/>
    <col min="10270" max="10270" width="11.42578125" customWidth="1"/>
    <col min="10271" max="10271" width="28.140625" customWidth="1"/>
    <col min="10272" max="10272" width="11.140625" customWidth="1"/>
    <col min="10273" max="10273" width="14.7109375" customWidth="1"/>
    <col min="10274" max="10274" width="5.5703125" customWidth="1"/>
    <col min="10275" max="10275" width="66.5703125" customWidth="1"/>
    <col min="10276" max="10276" width="68.28515625" customWidth="1"/>
    <col min="10277" max="10277" width="4.28515625" customWidth="1"/>
    <col min="10278" max="10278" width="11.28515625" customWidth="1"/>
    <col min="10501" max="10501" width="7.140625" customWidth="1"/>
    <col min="10502" max="10502" width="4.140625" customWidth="1"/>
    <col min="10503" max="10503" width="3" customWidth="1"/>
    <col min="10504" max="10504" width="16.140625" customWidth="1"/>
    <col min="10505" max="10505" width="14.85546875" customWidth="1"/>
    <col min="10506" max="10506" width="2.85546875" customWidth="1"/>
    <col min="10507" max="10507" width="2" bestFit="1" customWidth="1"/>
    <col min="10508" max="10508" width="2.7109375" customWidth="1"/>
    <col min="10509" max="10509" width="10.140625" customWidth="1"/>
    <col min="10510" max="10510" width="5.140625" customWidth="1"/>
    <col min="10511" max="10511" width="6.42578125" bestFit="1" customWidth="1"/>
    <col min="10512" max="10512" width="5.140625" bestFit="1" customWidth="1"/>
    <col min="10513" max="10513" width="8.7109375" customWidth="1"/>
    <col min="10514" max="10514" width="7.42578125" bestFit="1" customWidth="1"/>
    <col min="10515" max="10515" width="9.85546875" customWidth="1"/>
    <col min="10516" max="10516" width="4.140625" customWidth="1"/>
    <col min="10517" max="10517" width="2.7109375" customWidth="1"/>
    <col min="10518" max="10518" width="4.85546875" customWidth="1"/>
    <col min="10519" max="10519" width="2.7109375" customWidth="1"/>
    <col min="10520" max="10520" width="5.28515625" customWidth="1"/>
    <col min="10521" max="10521" width="2.85546875" customWidth="1"/>
    <col min="10522" max="10522" width="2.7109375" customWidth="1"/>
    <col min="10523" max="10523" width="18.5703125" customWidth="1"/>
    <col min="10524" max="10524" width="11.42578125" customWidth="1"/>
    <col min="10525" max="10525" width="9.42578125" customWidth="1"/>
    <col min="10526" max="10526" width="11.42578125" customWidth="1"/>
    <col min="10527" max="10527" width="28.140625" customWidth="1"/>
    <col min="10528" max="10528" width="11.140625" customWidth="1"/>
    <col min="10529" max="10529" width="14.7109375" customWidth="1"/>
    <col min="10530" max="10530" width="5.5703125" customWidth="1"/>
    <col min="10531" max="10531" width="66.5703125" customWidth="1"/>
    <col min="10532" max="10532" width="68.28515625" customWidth="1"/>
    <col min="10533" max="10533" width="4.28515625" customWidth="1"/>
    <col min="10534" max="10534" width="11.28515625" customWidth="1"/>
    <col min="10757" max="10757" width="7.140625" customWidth="1"/>
    <col min="10758" max="10758" width="4.140625" customWidth="1"/>
    <col min="10759" max="10759" width="3" customWidth="1"/>
    <col min="10760" max="10760" width="16.140625" customWidth="1"/>
    <col min="10761" max="10761" width="14.85546875" customWidth="1"/>
    <col min="10762" max="10762" width="2.85546875" customWidth="1"/>
    <col min="10763" max="10763" width="2" bestFit="1" customWidth="1"/>
    <col min="10764" max="10764" width="2.7109375" customWidth="1"/>
    <col min="10765" max="10765" width="10.140625" customWidth="1"/>
    <col min="10766" max="10766" width="5.140625" customWidth="1"/>
    <col min="10767" max="10767" width="6.42578125" bestFit="1" customWidth="1"/>
    <col min="10768" max="10768" width="5.140625" bestFit="1" customWidth="1"/>
    <col min="10769" max="10769" width="8.7109375" customWidth="1"/>
    <col min="10770" max="10770" width="7.42578125" bestFit="1" customWidth="1"/>
    <col min="10771" max="10771" width="9.85546875" customWidth="1"/>
    <col min="10772" max="10772" width="4.140625" customWidth="1"/>
    <col min="10773" max="10773" width="2.7109375" customWidth="1"/>
    <col min="10774" max="10774" width="4.85546875" customWidth="1"/>
    <col min="10775" max="10775" width="2.7109375" customWidth="1"/>
    <col min="10776" max="10776" width="5.28515625" customWidth="1"/>
    <col min="10777" max="10777" width="2.85546875" customWidth="1"/>
    <col min="10778" max="10778" width="2.7109375" customWidth="1"/>
    <col min="10779" max="10779" width="18.5703125" customWidth="1"/>
    <col min="10780" max="10780" width="11.42578125" customWidth="1"/>
    <col min="10781" max="10781" width="9.42578125" customWidth="1"/>
    <col min="10782" max="10782" width="11.42578125" customWidth="1"/>
    <col min="10783" max="10783" width="28.140625" customWidth="1"/>
    <col min="10784" max="10784" width="11.140625" customWidth="1"/>
    <col min="10785" max="10785" width="14.7109375" customWidth="1"/>
    <col min="10786" max="10786" width="5.5703125" customWidth="1"/>
    <col min="10787" max="10787" width="66.5703125" customWidth="1"/>
    <col min="10788" max="10788" width="68.28515625" customWidth="1"/>
    <col min="10789" max="10789" width="4.28515625" customWidth="1"/>
    <col min="10790" max="10790" width="11.28515625" customWidth="1"/>
    <col min="11013" max="11013" width="7.140625" customWidth="1"/>
    <col min="11014" max="11014" width="4.140625" customWidth="1"/>
    <col min="11015" max="11015" width="3" customWidth="1"/>
    <col min="11016" max="11016" width="16.140625" customWidth="1"/>
    <col min="11017" max="11017" width="14.85546875" customWidth="1"/>
    <col min="11018" max="11018" width="2.85546875" customWidth="1"/>
    <col min="11019" max="11019" width="2" bestFit="1" customWidth="1"/>
    <col min="11020" max="11020" width="2.7109375" customWidth="1"/>
    <col min="11021" max="11021" width="10.140625" customWidth="1"/>
    <col min="11022" max="11022" width="5.140625" customWidth="1"/>
    <col min="11023" max="11023" width="6.42578125" bestFit="1" customWidth="1"/>
    <col min="11024" max="11024" width="5.140625" bestFit="1" customWidth="1"/>
    <col min="11025" max="11025" width="8.7109375" customWidth="1"/>
    <col min="11026" max="11026" width="7.42578125" bestFit="1" customWidth="1"/>
    <col min="11027" max="11027" width="9.85546875" customWidth="1"/>
    <col min="11028" max="11028" width="4.140625" customWidth="1"/>
    <col min="11029" max="11029" width="2.7109375" customWidth="1"/>
    <col min="11030" max="11030" width="4.85546875" customWidth="1"/>
    <col min="11031" max="11031" width="2.7109375" customWidth="1"/>
    <col min="11032" max="11032" width="5.28515625" customWidth="1"/>
    <col min="11033" max="11033" width="2.85546875" customWidth="1"/>
    <col min="11034" max="11034" width="2.7109375" customWidth="1"/>
    <col min="11035" max="11035" width="18.5703125" customWidth="1"/>
    <col min="11036" max="11036" width="11.42578125" customWidth="1"/>
    <col min="11037" max="11037" width="9.42578125" customWidth="1"/>
    <col min="11038" max="11038" width="11.42578125" customWidth="1"/>
    <col min="11039" max="11039" width="28.140625" customWidth="1"/>
    <col min="11040" max="11040" width="11.140625" customWidth="1"/>
    <col min="11041" max="11041" width="14.7109375" customWidth="1"/>
    <col min="11042" max="11042" width="5.5703125" customWidth="1"/>
    <col min="11043" max="11043" width="66.5703125" customWidth="1"/>
    <col min="11044" max="11044" width="68.28515625" customWidth="1"/>
    <col min="11045" max="11045" width="4.28515625" customWidth="1"/>
    <col min="11046" max="11046" width="11.28515625" customWidth="1"/>
    <col min="11269" max="11269" width="7.140625" customWidth="1"/>
    <col min="11270" max="11270" width="4.140625" customWidth="1"/>
    <col min="11271" max="11271" width="3" customWidth="1"/>
    <col min="11272" max="11272" width="16.140625" customWidth="1"/>
    <col min="11273" max="11273" width="14.85546875" customWidth="1"/>
    <col min="11274" max="11274" width="2.85546875" customWidth="1"/>
    <col min="11275" max="11275" width="2" bestFit="1" customWidth="1"/>
    <col min="11276" max="11276" width="2.7109375" customWidth="1"/>
    <col min="11277" max="11277" width="10.140625" customWidth="1"/>
    <col min="11278" max="11278" width="5.140625" customWidth="1"/>
    <col min="11279" max="11279" width="6.42578125" bestFit="1" customWidth="1"/>
    <col min="11280" max="11280" width="5.140625" bestFit="1" customWidth="1"/>
    <col min="11281" max="11281" width="8.7109375" customWidth="1"/>
    <col min="11282" max="11282" width="7.42578125" bestFit="1" customWidth="1"/>
    <col min="11283" max="11283" width="9.85546875" customWidth="1"/>
    <col min="11284" max="11284" width="4.140625" customWidth="1"/>
    <col min="11285" max="11285" width="2.7109375" customWidth="1"/>
    <col min="11286" max="11286" width="4.85546875" customWidth="1"/>
    <col min="11287" max="11287" width="2.7109375" customWidth="1"/>
    <col min="11288" max="11288" width="5.28515625" customWidth="1"/>
    <col min="11289" max="11289" width="2.85546875" customWidth="1"/>
    <col min="11290" max="11290" width="2.7109375" customWidth="1"/>
    <col min="11291" max="11291" width="18.5703125" customWidth="1"/>
    <col min="11292" max="11292" width="11.42578125" customWidth="1"/>
    <col min="11293" max="11293" width="9.42578125" customWidth="1"/>
    <col min="11294" max="11294" width="11.42578125" customWidth="1"/>
    <col min="11295" max="11295" width="28.140625" customWidth="1"/>
    <col min="11296" max="11296" width="11.140625" customWidth="1"/>
    <col min="11297" max="11297" width="14.7109375" customWidth="1"/>
    <col min="11298" max="11298" width="5.5703125" customWidth="1"/>
    <col min="11299" max="11299" width="66.5703125" customWidth="1"/>
    <col min="11300" max="11300" width="68.28515625" customWidth="1"/>
    <col min="11301" max="11301" width="4.28515625" customWidth="1"/>
    <col min="11302" max="11302" width="11.28515625" customWidth="1"/>
    <col min="11525" max="11525" width="7.140625" customWidth="1"/>
    <col min="11526" max="11526" width="4.140625" customWidth="1"/>
    <col min="11527" max="11527" width="3" customWidth="1"/>
    <col min="11528" max="11528" width="16.140625" customWidth="1"/>
    <col min="11529" max="11529" width="14.85546875" customWidth="1"/>
    <col min="11530" max="11530" width="2.85546875" customWidth="1"/>
    <col min="11531" max="11531" width="2" bestFit="1" customWidth="1"/>
    <col min="11532" max="11532" width="2.7109375" customWidth="1"/>
    <col min="11533" max="11533" width="10.140625" customWidth="1"/>
    <col min="11534" max="11534" width="5.140625" customWidth="1"/>
    <col min="11535" max="11535" width="6.42578125" bestFit="1" customWidth="1"/>
    <col min="11536" max="11536" width="5.140625" bestFit="1" customWidth="1"/>
    <col min="11537" max="11537" width="8.7109375" customWidth="1"/>
    <col min="11538" max="11538" width="7.42578125" bestFit="1" customWidth="1"/>
    <col min="11539" max="11539" width="9.85546875" customWidth="1"/>
    <col min="11540" max="11540" width="4.140625" customWidth="1"/>
    <col min="11541" max="11541" width="2.7109375" customWidth="1"/>
    <col min="11542" max="11542" width="4.85546875" customWidth="1"/>
    <col min="11543" max="11543" width="2.7109375" customWidth="1"/>
    <col min="11544" max="11544" width="5.28515625" customWidth="1"/>
    <col min="11545" max="11545" width="2.85546875" customWidth="1"/>
    <col min="11546" max="11546" width="2.7109375" customWidth="1"/>
    <col min="11547" max="11547" width="18.5703125" customWidth="1"/>
    <col min="11548" max="11548" width="11.42578125" customWidth="1"/>
    <col min="11549" max="11549" width="9.42578125" customWidth="1"/>
    <col min="11550" max="11550" width="11.42578125" customWidth="1"/>
    <col min="11551" max="11551" width="28.140625" customWidth="1"/>
    <col min="11552" max="11552" width="11.140625" customWidth="1"/>
    <col min="11553" max="11553" width="14.7109375" customWidth="1"/>
    <col min="11554" max="11554" width="5.5703125" customWidth="1"/>
    <col min="11555" max="11555" width="66.5703125" customWidth="1"/>
    <col min="11556" max="11556" width="68.28515625" customWidth="1"/>
    <col min="11557" max="11557" width="4.28515625" customWidth="1"/>
    <col min="11558" max="11558" width="11.28515625" customWidth="1"/>
    <col min="11781" max="11781" width="7.140625" customWidth="1"/>
    <col min="11782" max="11782" width="4.140625" customWidth="1"/>
    <col min="11783" max="11783" width="3" customWidth="1"/>
    <col min="11784" max="11784" width="16.140625" customWidth="1"/>
    <col min="11785" max="11785" width="14.85546875" customWidth="1"/>
    <col min="11786" max="11786" width="2.85546875" customWidth="1"/>
    <col min="11787" max="11787" width="2" bestFit="1" customWidth="1"/>
    <col min="11788" max="11788" width="2.7109375" customWidth="1"/>
    <col min="11789" max="11789" width="10.140625" customWidth="1"/>
    <col min="11790" max="11790" width="5.140625" customWidth="1"/>
    <col min="11791" max="11791" width="6.42578125" bestFit="1" customWidth="1"/>
    <col min="11792" max="11792" width="5.140625" bestFit="1" customWidth="1"/>
    <col min="11793" max="11793" width="8.7109375" customWidth="1"/>
    <col min="11794" max="11794" width="7.42578125" bestFit="1" customWidth="1"/>
    <col min="11795" max="11795" width="9.85546875" customWidth="1"/>
    <col min="11796" max="11796" width="4.140625" customWidth="1"/>
    <col min="11797" max="11797" width="2.7109375" customWidth="1"/>
    <col min="11798" max="11798" width="4.85546875" customWidth="1"/>
    <col min="11799" max="11799" width="2.7109375" customWidth="1"/>
    <col min="11800" max="11800" width="5.28515625" customWidth="1"/>
    <col min="11801" max="11801" width="2.85546875" customWidth="1"/>
    <col min="11802" max="11802" width="2.7109375" customWidth="1"/>
    <col min="11803" max="11803" width="18.5703125" customWidth="1"/>
    <col min="11804" max="11804" width="11.42578125" customWidth="1"/>
    <col min="11805" max="11805" width="9.42578125" customWidth="1"/>
    <col min="11806" max="11806" width="11.42578125" customWidth="1"/>
    <col min="11807" max="11807" width="28.140625" customWidth="1"/>
    <col min="11808" max="11808" width="11.140625" customWidth="1"/>
    <col min="11809" max="11809" width="14.7109375" customWidth="1"/>
    <col min="11810" max="11810" width="5.5703125" customWidth="1"/>
    <col min="11811" max="11811" width="66.5703125" customWidth="1"/>
    <col min="11812" max="11812" width="68.28515625" customWidth="1"/>
    <col min="11813" max="11813" width="4.28515625" customWidth="1"/>
    <col min="11814" max="11814" width="11.28515625" customWidth="1"/>
    <col min="12037" max="12037" width="7.140625" customWidth="1"/>
    <col min="12038" max="12038" width="4.140625" customWidth="1"/>
    <col min="12039" max="12039" width="3" customWidth="1"/>
    <col min="12040" max="12040" width="16.140625" customWidth="1"/>
    <col min="12041" max="12041" width="14.85546875" customWidth="1"/>
    <col min="12042" max="12042" width="2.85546875" customWidth="1"/>
    <col min="12043" max="12043" width="2" bestFit="1" customWidth="1"/>
    <col min="12044" max="12044" width="2.7109375" customWidth="1"/>
    <col min="12045" max="12045" width="10.140625" customWidth="1"/>
    <col min="12046" max="12046" width="5.140625" customWidth="1"/>
    <col min="12047" max="12047" width="6.42578125" bestFit="1" customWidth="1"/>
    <col min="12048" max="12048" width="5.140625" bestFit="1" customWidth="1"/>
    <col min="12049" max="12049" width="8.7109375" customWidth="1"/>
    <col min="12050" max="12050" width="7.42578125" bestFit="1" customWidth="1"/>
    <col min="12051" max="12051" width="9.85546875" customWidth="1"/>
    <col min="12052" max="12052" width="4.140625" customWidth="1"/>
    <col min="12053" max="12053" width="2.7109375" customWidth="1"/>
    <col min="12054" max="12054" width="4.85546875" customWidth="1"/>
    <col min="12055" max="12055" width="2.7109375" customWidth="1"/>
    <col min="12056" max="12056" width="5.28515625" customWidth="1"/>
    <col min="12057" max="12057" width="2.85546875" customWidth="1"/>
    <col min="12058" max="12058" width="2.7109375" customWidth="1"/>
    <col min="12059" max="12059" width="18.5703125" customWidth="1"/>
    <col min="12060" max="12060" width="11.42578125" customWidth="1"/>
    <col min="12061" max="12061" width="9.42578125" customWidth="1"/>
    <col min="12062" max="12062" width="11.42578125" customWidth="1"/>
    <col min="12063" max="12063" width="28.140625" customWidth="1"/>
    <col min="12064" max="12064" width="11.140625" customWidth="1"/>
    <col min="12065" max="12065" width="14.7109375" customWidth="1"/>
    <col min="12066" max="12066" width="5.5703125" customWidth="1"/>
    <col min="12067" max="12067" width="66.5703125" customWidth="1"/>
    <col min="12068" max="12068" width="68.28515625" customWidth="1"/>
    <col min="12069" max="12069" width="4.28515625" customWidth="1"/>
    <col min="12070" max="12070" width="11.28515625" customWidth="1"/>
    <col min="12293" max="12293" width="7.140625" customWidth="1"/>
    <col min="12294" max="12294" width="4.140625" customWidth="1"/>
    <col min="12295" max="12295" width="3" customWidth="1"/>
    <col min="12296" max="12296" width="16.140625" customWidth="1"/>
    <col min="12297" max="12297" width="14.85546875" customWidth="1"/>
    <col min="12298" max="12298" width="2.85546875" customWidth="1"/>
    <col min="12299" max="12299" width="2" bestFit="1" customWidth="1"/>
    <col min="12300" max="12300" width="2.7109375" customWidth="1"/>
    <col min="12301" max="12301" width="10.140625" customWidth="1"/>
    <col min="12302" max="12302" width="5.140625" customWidth="1"/>
    <col min="12303" max="12303" width="6.42578125" bestFit="1" customWidth="1"/>
    <col min="12304" max="12304" width="5.140625" bestFit="1" customWidth="1"/>
    <col min="12305" max="12305" width="8.7109375" customWidth="1"/>
    <col min="12306" max="12306" width="7.42578125" bestFit="1" customWidth="1"/>
    <col min="12307" max="12307" width="9.85546875" customWidth="1"/>
    <col min="12308" max="12308" width="4.140625" customWidth="1"/>
    <col min="12309" max="12309" width="2.7109375" customWidth="1"/>
    <col min="12310" max="12310" width="4.85546875" customWidth="1"/>
    <col min="12311" max="12311" width="2.7109375" customWidth="1"/>
    <col min="12312" max="12312" width="5.28515625" customWidth="1"/>
    <col min="12313" max="12313" width="2.85546875" customWidth="1"/>
    <col min="12314" max="12314" width="2.7109375" customWidth="1"/>
    <col min="12315" max="12315" width="18.5703125" customWidth="1"/>
    <col min="12316" max="12316" width="11.42578125" customWidth="1"/>
    <col min="12317" max="12317" width="9.42578125" customWidth="1"/>
    <col min="12318" max="12318" width="11.42578125" customWidth="1"/>
    <col min="12319" max="12319" width="28.140625" customWidth="1"/>
    <col min="12320" max="12320" width="11.140625" customWidth="1"/>
    <col min="12321" max="12321" width="14.7109375" customWidth="1"/>
    <col min="12322" max="12322" width="5.5703125" customWidth="1"/>
    <col min="12323" max="12323" width="66.5703125" customWidth="1"/>
    <col min="12324" max="12324" width="68.28515625" customWidth="1"/>
    <col min="12325" max="12325" width="4.28515625" customWidth="1"/>
    <col min="12326" max="12326" width="11.28515625" customWidth="1"/>
    <col min="12549" max="12549" width="7.140625" customWidth="1"/>
    <col min="12550" max="12550" width="4.140625" customWidth="1"/>
    <col min="12551" max="12551" width="3" customWidth="1"/>
    <col min="12552" max="12552" width="16.140625" customWidth="1"/>
    <col min="12553" max="12553" width="14.85546875" customWidth="1"/>
    <col min="12554" max="12554" width="2.85546875" customWidth="1"/>
    <col min="12555" max="12555" width="2" bestFit="1" customWidth="1"/>
    <col min="12556" max="12556" width="2.7109375" customWidth="1"/>
    <col min="12557" max="12557" width="10.140625" customWidth="1"/>
    <col min="12558" max="12558" width="5.140625" customWidth="1"/>
    <col min="12559" max="12559" width="6.42578125" bestFit="1" customWidth="1"/>
    <col min="12560" max="12560" width="5.140625" bestFit="1" customWidth="1"/>
    <col min="12561" max="12561" width="8.7109375" customWidth="1"/>
    <col min="12562" max="12562" width="7.42578125" bestFit="1" customWidth="1"/>
    <col min="12563" max="12563" width="9.85546875" customWidth="1"/>
    <col min="12564" max="12564" width="4.140625" customWidth="1"/>
    <col min="12565" max="12565" width="2.7109375" customWidth="1"/>
    <col min="12566" max="12566" width="4.85546875" customWidth="1"/>
    <col min="12567" max="12567" width="2.7109375" customWidth="1"/>
    <col min="12568" max="12568" width="5.28515625" customWidth="1"/>
    <col min="12569" max="12569" width="2.85546875" customWidth="1"/>
    <col min="12570" max="12570" width="2.7109375" customWidth="1"/>
    <col min="12571" max="12571" width="18.5703125" customWidth="1"/>
    <col min="12572" max="12572" width="11.42578125" customWidth="1"/>
    <col min="12573" max="12573" width="9.42578125" customWidth="1"/>
    <col min="12574" max="12574" width="11.42578125" customWidth="1"/>
    <col min="12575" max="12575" width="28.140625" customWidth="1"/>
    <col min="12576" max="12576" width="11.140625" customWidth="1"/>
    <col min="12577" max="12577" width="14.7109375" customWidth="1"/>
    <col min="12578" max="12578" width="5.5703125" customWidth="1"/>
    <col min="12579" max="12579" width="66.5703125" customWidth="1"/>
    <col min="12580" max="12580" width="68.28515625" customWidth="1"/>
    <col min="12581" max="12581" width="4.28515625" customWidth="1"/>
    <col min="12582" max="12582" width="11.28515625" customWidth="1"/>
    <col min="12805" max="12805" width="7.140625" customWidth="1"/>
    <col min="12806" max="12806" width="4.140625" customWidth="1"/>
    <col min="12807" max="12807" width="3" customWidth="1"/>
    <col min="12808" max="12808" width="16.140625" customWidth="1"/>
    <col min="12809" max="12809" width="14.85546875" customWidth="1"/>
    <col min="12810" max="12810" width="2.85546875" customWidth="1"/>
    <col min="12811" max="12811" width="2" bestFit="1" customWidth="1"/>
    <col min="12812" max="12812" width="2.7109375" customWidth="1"/>
    <col min="12813" max="12813" width="10.140625" customWidth="1"/>
    <col min="12814" max="12814" width="5.140625" customWidth="1"/>
    <col min="12815" max="12815" width="6.42578125" bestFit="1" customWidth="1"/>
    <col min="12816" max="12816" width="5.140625" bestFit="1" customWidth="1"/>
    <col min="12817" max="12817" width="8.7109375" customWidth="1"/>
    <col min="12818" max="12818" width="7.42578125" bestFit="1" customWidth="1"/>
    <col min="12819" max="12819" width="9.85546875" customWidth="1"/>
    <col min="12820" max="12820" width="4.140625" customWidth="1"/>
    <col min="12821" max="12821" width="2.7109375" customWidth="1"/>
    <col min="12822" max="12822" width="4.85546875" customWidth="1"/>
    <col min="12823" max="12823" width="2.7109375" customWidth="1"/>
    <col min="12824" max="12824" width="5.28515625" customWidth="1"/>
    <col min="12825" max="12825" width="2.85546875" customWidth="1"/>
    <col min="12826" max="12826" width="2.7109375" customWidth="1"/>
    <col min="12827" max="12827" width="18.5703125" customWidth="1"/>
    <col min="12828" max="12828" width="11.42578125" customWidth="1"/>
    <col min="12829" max="12829" width="9.42578125" customWidth="1"/>
    <col min="12830" max="12830" width="11.42578125" customWidth="1"/>
    <col min="12831" max="12831" width="28.140625" customWidth="1"/>
    <col min="12832" max="12832" width="11.140625" customWidth="1"/>
    <col min="12833" max="12833" width="14.7109375" customWidth="1"/>
    <col min="12834" max="12834" width="5.5703125" customWidth="1"/>
    <col min="12835" max="12835" width="66.5703125" customWidth="1"/>
    <col min="12836" max="12836" width="68.28515625" customWidth="1"/>
    <col min="12837" max="12837" width="4.28515625" customWidth="1"/>
    <col min="12838" max="12838" width="11.28515625" customWidth="1"/>
    <col min="13061" max="13061" width="7.140625" customWidth="1"/>
    <col min="13062" max="13062" width="4.140625" customWidth="1"/>
    <col min="13063" max="13063" width="3" customWidth="1"/>
    <col min="13064" max="13064" width="16.140625" customWidth="1"/>
    <col min="13065" max="13065" width="14.85546875" customWidth="1"/>
    <col min="13066" max="13066" width="2.85546875" customWidth="1"/>
    <col min="13067" max="13067" width="2" bestFit="1" customWidth="1"/>
    <col min="13068" max="13068" width="2.7109375" customWidth="1"/>
    <col min="13069" max="13069" width="10.140625" customWidth="1"/>
    <col min="13070" max="13070" width="5.140625" customWidth="1"/>
    <col min="13071" max="13071" width="6.42578125" bestFit="1" customWidth="1"/>
    <col min="13072" max="13072" width="5.140625" bestFit="1" customWidth="1"/>
    <col min="13073" max="13073" width="8.7109375" customWidth="1"/>
    <col min="13074" max="13074" width="7.42578125" bestFit="1" customWidth="1"/>
    <col min="13075" max="13075" width="9.85546875" customWidth="1"/>
    <col min="13076" max="13076" width="4.140625" customWidth="1"/>
    <col min="13077" max="13077" width="2.7109375" customWidth="1"/>
    <col min="13078" max="13078" width="4.85546875" customWidth="1"/>
    <col min="13079" max="13079" width="2.7109375" customWidth="1"/>
    <col min="13080" max="13080" width="5.28515625" customWidth="1"/>
    <col min="13081" max="13081" width="2.85546875" customWidth="1"/>
    <col min="13082" max="13082" width="2.7109375" customWidth="1"/>
    <col min="13083" max="13083" width="18.5703125" customWidth="1"/>
    <col min="13084" max="13084" width="11.42578125" customWidth="1"/>
    <col min="13085" max="13085" width="9.42578125" customWidth="1"/>
    <col min="13086" max="13086" width="11.42578125" customWidth="1"/>
    <col min="13087" max="13087" width="28.140625" customWidth="1"/>
    <col min="13088" max="13088" width="11.140625" customWidth="1"/>
    <col min="13089" max="13089" width="14.7109375" customWidth="1"/>
    <col min="13090" max="13090" width="5.5703125" customWidth="1"/>
    <col min="13091" max="13091" width="66.5703125" customWidth="1"/>
    <col min="13092" max="13092" width="68.28515625" customWidth="1"/>
    <col min="13093" max="13093" width="4.28515625" customWidth="1"/>
    <col min="13094" max="13094" width="11.28515625" customWidth="1"/>
    <col min="13317" max="13317" width="7.140625" customWidth="1"/>
    <col min="13318" max="13318" width="4.140625" customWidth="1"/>
    <col min="13319" max="13319" width="3" customWidth="1"/>
    <col min="13320" max="13320" width="16.140625" customWidth="1"/>
    <col min="13321" max="13321" width="14.85546875" customWidth="1"/>
    <col min="13322" max="13322" width="2.85546875" customWidth="1"/>
    <col min="13323" max="13323" width="2" bestFit="1" customWidth="1"/>
    <col min="13324" max="13324" width="2.7109375" customWidth="1"/>
    <col min="13325" max="13325" width="10.140625" customWidth="1"/>
    <col min="13326" max="13326" width="5.140625" customWidth="1"/>
    <col min="13327" max="13327" width="6.42578125" bestFit="1" customWidth="1"/>
    <col min="13328" max="13328" width="5.140625" bestFit="1" customWidth="1"/>
    <col min="13329" max="13329" width="8.7109375" customWidth="1"/>
    <col min="13330" max="13330" width="7.42578125" bestFit="1" customWidth="1"/>
    <col min="13331" max="13331" width="9.85546875" customWidth="1"/>
    <col min="13332" max="13332" width="4.140625" customWidth="1"/>
    <col min="13333" max="13333" width="2.7109375" customWidth="1"/>
    <col min="13334" max="13334" width="4.85546875" customWidth="1"/>
    <col min="13335" max="13335" width="2.7109375" customWidth="1"/>
    <col min="13336" max="13336" width="5.28515625" customWidth="1"/>
    <col min="13337" max="13337" width="2.85546875" customWidth="1"/>
    <col min="13338" max="13338" width="2.7109375" customWidth="1"/>
    <col min="13339" max="13339" width="18.5703125" customWidth="1"/>
    <col min="13340" max="13340" width="11.42578125" customWidth="1"/>
    <col min="13341" max="13341" width="9.42578125" customWidth="1"/>
    <col min="13342" max="13342" width="11.42578125" customWidth="1"/>
    <col min="13343" max="13343" width="28.140625" customWidth="1"/>
    <col min="13344" max="13344" width="11.140625" customWidth="1"/>
    <col min="13345" max="13345" width="14.7109375" customWidth="1"/>
    <col min="13346" max="13346" width="5.5703125" customWidth="1"/>
    <col min="13347" max="13347" width="66.5703125" customWidth="1"/>
    <col min="13348" max="13348" width="68.28515625" customWidth="1"/>
    <col min="13349" max="13349" width="4.28515625" customWidth="1"/>
    <col min="13350" max="13350" width="11.28515625" customWidth="1"/>
    <col min="13573" max="13573" width="7.140625" customWidth="1"/>
    <col min="13574" max="13574" width="4.140625" customWidth="1"/>
    <col min="13575" max="13575" width="3" customWidth="1"/>
    <col min="13576" max="13576" width="16.140625" customWidth="1"/>
    <col min="13577" max="13577" width="14.85546875" customWidth="1"/>
    <col min="13578" max="13578" width="2.85546875" customWidth="1"/>
    <col min="13579" max="13579" width="2" bestFit="1" customWidth="1"/>
    <col min="13580" max="13580" width="2.7109375" customWidth="1"/>
    <col min="13581" max="13581" width="10.140625" customWidth="1"/>
    <col min="13582" max="13582" width="5.140625" customWidth="1"/>
    <col min="13583" max="13583" width="6.42578125" bestFit="1" customWidth="1"/>
    <col min="13584" max="13584" width="5.140625" bestFit="1" customWidth="1"/>
    <col min="13585" max="13585" width="8.7109375" customWidth="1"/>
    <col min="13586" max="13586" width="7.42578125" bestFit="1" customWidth="1"/>
    <col min="13587" max="13587" width="9.85546875" customWidth="1"/>
    <col min="13588" max="13588" width="4.140625" customWidth="1"/>
    <col min="13589" max="13589" width="2.7109375" customWidth="1"/>
    <col min="13590" max="13590" width="4.85546875" customWidth="1"/>
    <col min="13591" max="13591" width="2.7109375" customWidth="1"/>
    <col min="13592" max="13592" width="5.28515625" customWidth="1"/>
    <col min="13593" max="13593" width="2.85546875" customWidth="1"/>
    <col min="13594" max="13594" width="2.7109375" customWidth="1"/>
    <col min="13595" max="13595" width="18.5703125" customWidth="1"/>
    <col min="13596" max="13596" width="11.42578125" customWidth="1"/>
    <col min="13597" max="13597" width="9.42578125" customWidth="1"/>
    <col min="13598" max="13598" width="11.42578125" customWidth="1"/>
    <col min="13599" max="13599" width="28.140625" customWidth="1"/>
    <col min="13600" max="13600" width="11.140625" customWidth="1"/>
    <col min="13601" max="13601" width="14.7109375" customWidth="1"/>
    <col min="13602" max="13602" width="5.5703125" customWidth="1"/>
    <col min="13603" max="13603" width="66.5703125" customWidth="1"/>
    <col min="13604" max="13604" width="68.28515625" customWidth="1"/>
    <col min="13605" max="13605" width="4.28515625" customWidth="1"/>
    <col min="13606" max="13606" width="11.28515625" customWidth="1"/>
    <col min="13829" max="13829" width="7.140625" customWidth="1"/>
    <col min="13830" max="13830" width="4.140625" customWidth="1"/>
    <col min="13831" max="13831" width="3" customWidth="1"/>
    <col min="13832" max="13832" width="16.140625" customWidth="1"/>
    <col min="13833" max="13833" width="14.85546875" customWidth="1"/>
    <col min="13834" max="13834" width="2.85546875" customWidth="1"/>
    <col min="13835" max="13835" width="2" bestFit="1" customWidth="1"/>
    <col min="13836" max="13836" width="2.7109375" customWidth="1"/>
    <col min="13837" max="13837" width="10.140625" customWidth="1"/>
    <col min="13838" max="13838" width="5.140625" customWidth="1"/>
    <col min="13839" max="13839" width="6.42578125" bestFit="1" customWidth="1"/>
    <col min="13840" max="13840" width="5.140625" bestFit="1" customWidth="1"/>
    <col min="13841" max="13841" width="8.7109375" customWidth="1"/>
    <col min="13842" max="13842" width="7.42578125" bestFit="1" customWidth="1"/>
    <col min="13843" max="13843" width="9.85546875" customWidth="1"/>
    <col min="13844" max="13844" width="4.140625" customWidth="1"/>
    <col min="13845" max="13845" width="2.7109375" customWidth="1"/>
    <col min="13846" max="13846" width="4.85546875" customWidth="1"/>
    <col min="13847" max="13847" width="2.7109375" customWidth="1"/>
    <col min="13848" max="13848" width="5.28515625" customWidth="1"/>
    <col min="13849" max="13849" width="2.85546875" customWidth="1"/>
    <col min="13850" max="13850" width="2.7109375" customWidth="1"/>
    <col min="13851" max="13851" width="18.5703125" customWidth="1"/>
    <col min="13852" max="13852" width="11.42578125" customWidth="1"/>
    <col min="13853" max="13853" width="9.42578125" customWidth="1"/>
    <col min="13854" max="13854" width="11.42578125" customWidth="1"/>
    <col min="13855" max="13855" width="28.140625" customWidth="1"/>
    <col min="13856" max="13856" width="11.140625" customWidth="1"/>
    <col min="13857" max="13857" width="14.7109375" customWidth="1"/>
    <col min="13858" max="13858" width="5.5703125" customWidth="1"/>
    <col min="13859" max="13859" width="66.5703125" customWidth="1"/>
    <col min="13860" max="13860" width="68.28515625" customWidth="1"/>
    <col min="13861" max="13861" width="4.28515625" customWidth="1"/>
    <col min="13862" max="13862" width="11.28515625" customWidth="1"/>
    <col min="14085" max="14085" width="7.140625" customWidth="1"/>
    <col min="14086" max="14086" width="4.140625" customWidth="1"/>
    <col min="14087" max="14087" width="3" customWidth="1"/>
    <col min="14088" max="14088" width="16.140625" customWidth="1"/>
    <col min="14089" max="14089" width="14.85546875" customWidth="1"/>
    <col min="14090" max="14090" width="2.85546875" customWidth="1"/>
    <col min="14091" max="14091" width="2" bestFit="1" customWidth="1"/>
    <col min="14092" max="14092" width="2.7109375" customWidth="1"/>
    <col min="14093" max="14093" width="10.140625" customWidth="1"/>
    <col min="14094" max="14094" width="5.140625" customWidth="1"/>
    <col min="14095" max="14095" width="6.42578125" bestFit="1" customWidth="1"/>
    <col min="14096" max="14096" width="5.140625" bestFit="1" customWidth="1"/>
    <col min="14097" max="14097" width="8.7109375" customWidth="1"/>
    <col min="14098" max="14098" width="7.42578125" bestFit="1" customWidth="1"/>
    <col min="14099" max="14099" width="9.85546875" customWidth="1"/>
    <col min="14100" max="14100" width="4.140625" customWidth="1"/>
    <col min="14101" max="14101" width="2.7109375" customWidth="1"/>
    <col min="14102" max="14102" width="4.85546875" customWidth="1"/>
    <col min="14103" max="14103" width="2.7109375" customWidth="1"/>
    <col min="14104" max="14104" width="5.28515625" customWidth="1"/>
    <col min="14105" max="14105" width="2.85546875" customWidth="1"/>
    <col min="14106" max="14106" width="2.7109375" customWidth="1"/>
    <col min="14107" max="14107" width="18.5703125" customWidth="1"/>
    <col min="14108" max="14108" width="11.42578125" customWidth="1"/>
    <col min="14109" max="14109" width="9.42578125" customWidth="1"/>
    <col min="14110" max="14110" width="11.42578125" customWidth="1"/>
    <col min="14111" max="14111" width="28.140625" customWidth="1"/>
    <col min="14112" max="14112" width="11.140625" customWidth="1"/>
    <col min="14113" max="14113" width="14.7109375" customWidth="1"/>
    <col min="14114" max="14114" width="5.5703125" customWidth="1"/>
    <col min="14115" max="14115" width="66.5703125" customWidth="1"/>
    <col min="14116" max="14116" width="68.28515625" customWidth="1"/>
    <col min="14117" max="14117" width="4.28515625" customWidth="1"/>
    <col min="14118" max="14118" width="11.28515625" customWidth="1"/>
    <col min="14341" max="14341" width="7.140625" customWidth="1"/>
    <col min="14342" max="14342" width="4.140625" customWidth="1"/>
    <col min="14343" max="14343" width="3" customWidth="1"/>
    <col min="14344" max="14344" width="16.140625" customWidth="1"/>
    <col min="14345" max="14345" width="14.85546875" customWidth="1"/>
    <col min="14346" max="14346" width="2.85546875" customWidth="1"/>
    <col min="14347" max="14347" width="2" bestFit="1" customWidth="1"/>
    <col min="14348" max="14348" width="2.7109375" customWidth="1"/>
    <col min="14349" max="14349" width="10.140625" customWidth="1"/>
    <col min="14350" max="14350" width="5.140625" customWidth="1"/>
    <col min="14351" max="14351" width="6.42578125" bestFit="1" customWidth="1"/>
    <col min="14352" max="14352" width="5.140625" bestFit="1" customWidth="1"/>
    <col min="14353" max="14353" width="8.7109375" customWidth="1"/>
    <col min="14354" max="14354" width="7.42578125" bestFit="1" customWidth="1"/>
    <col min="14355" max="14355" width="9.85546875" customWidth="1"/>
    <col min="14356" max="14356" width="4.140625" customWidth="1"/>
    <col min="14357" max="14357" width="2.7109375" customWidth="1"/>
    <col min="14358" max="14358" width="4.85546875" customWidth="1"/>
    <col min="14359" max="14359" width="2.7109375" customWidth="1"/>
    <col min="14360" max="14360" width="5.28515625" customWidth="1"/>
    <col min="14361" max="14361" width="2.85546875" customWidth="1"/>
    <col min="14362" max="14362" width="2.7109375" customWidth="1"/>
    <col min="14363" max="14363" width="18.5703125" customWidth="1"/>
    <col min="14364" max="14364" width="11.42578125" customWidth="1"/>
    <col min="14365" max="14365" width="9.42578125" customWidth="1"/>
    <col min="14366" max="14366" width="11.42578125" customWidth="1"/>
    <col min="14367" max="14367" width="28.140625" customWidth="1"/>
    <col min="14368" max="14368" width="11.140625" customWidth="1"/>
    <col min="14369" max="14369" width="14.7109375" customWidth="1"/>
    <col min="14370" max="14370" width="5.5703125" customWidth="1"/>
    <col min="14371" max="14371" width="66.5703125" customWidth="1"/>
    <col min="14372" max="14372" width="68.28515625" customWidth="1"/>
    <col min="14373" max="14373" width="4.28515625" customWidth="1"/>
    <col min="14374" max="14374" width="11.28515625" customWidth="1"/>
    <col min="14597" max="14597" width="7.140625" customWidth="1"/>
    <col min="14598" max="14598" width="4.140625" customWidth="1"/>
    <col min="14599" max="14599" width="3" customWidth="1"/>
    <col min="14600" max="14600" width="16.140625" customWidth="1"/>
    <col min="14601" max="14601" width="14.85546875" customWidth="1"/>
    <col min="14602" max="14602" width="2.85546875" customWidth="1"/>
    <col min="14603" max="14603" width="2" bestFit="1" customWidth="1"/>
    <col min="14604" max="14604" width="2.7109375" customWidth="1"/>
    <col min="14605" max="14605" width="10.140625" customWidth="1"/>
    <col min="14606" max="14606" width="5.140625" customWidth="1"/>
    <col min="14607" max="14607" width="6.42578125" bestFit="1" customWidth="1"/>
    <col min="14608" max="14608" width="5.140625" bestFit="1" customWidth="1"/>
    <col min="14609" max="14609" width="8.7109375" customWidth="1"/>
    <col min="14610" max="14610" width="7.42578125" bestFit="1" customWidth="1"/>
    <col min="14611" max="14611" width="9.85546875" customWidth="1"/>
    <col min="14612" max="14612" width="4.140625" customWidth="1"/>
    <col min="14613" max="14613" width="2.7109375" customWidth="1"/>
    <col min="14614" max="14614" width="4.85546875" customWidth="1"/>
    <col min="14615" max="14615" width="2.7109375" customWidth="1"/>
    <col min="14616" max="14616" width="5.28515625" customWidth="1"/>
    <col min="14617" max="14617" width="2.85546875" customWidth="1"/>
    <col min="14618" max="14618" width="2.7109375" customWidth="1"/>
    <col min="14619" max="14619" width="18.5703125" customWidth="1"/>
    <col min="14620" max="14620" width="11.42578125" customWidth="1"/>
    <col min="14621" max="14621" width="9.42578125" customWidth="1"/>
    <col min="14622" max="14622" width="11.42578125" customWidth="1"/>
    <col min="14623" max="14623" width="28.140625" customWidth="1"/>
    <col min="14624" max="14624" width="11.140625" customWidth="1"/>
    <col min="14625" max="14625" width="14.7109375" customWidth="1"/>
    <col min="14626" max="14626" width="5.5703125" customWidth="1"/>
    <col min="14627" max="14627" width="66.5703125" customWidth="1"/>
    <col min="14628" max="14628" width="68.28515625" customWidth="1"/>
    <col min="14629" max="14629" width="4.28515625" customWidth="1"/>
    <col min="14630" max="14630" width="11.28515625" customWidth="1"/>
    <col min="14853" max="14853" width="7.140625" customWidth="1"/>
    <col min="14854" max="14854" width="4.140625" customWidth="1"/>
    <col min="14855" max="14855" width="3" customWidth="1"/>
    <col min="14856" max="14856" width="16.140625" customWidth="1"/>
    <col min="14857" max="14857" width="14.85546875" customWidth="1"/>
    <col min="14858" max="14858" width="2.85546875" customWidth="1"/>
    <col min="14859" max="14859" width="2" bestFit="1" customWidth="1"/>
    <col min="14860" max="14860" width="2.7109375" customWidth="1"/>
    <col min="14861" max="14861" width="10.140625" customWidth="1"/>
    <col min="14862" max="14862" width="5.140625" customWidth="1"/>
    <col min="14863" max="14863" width="6.42578125" bestFit="1" customWidth="1"/>
    <col min="14864" max="14864" width="5.140625" bestFit="1" customWidth="1"/>
    <col min="14865" max="14865" width="8.7109375" customWidth="1"/>
    <col min="14866" max="14866" width="7.42578125" bestFit="1" customWidth="1"/>
    <col min="14867" max="14867" width="9.85546875" customWidth="1"/>
    <col min="14868" max="14868" width="4.140625" customWidth="1"/>
    <col min="14869" max="14869" width="2.7109375" customWidth="1"/>
    <col min="14870" max="14870" width="4.85546875" customWidth="1"/>
    <col min="14871" max="14871" width="2.7109375" customWidth="1"/>
    <col min="14872" max="14872" width="5.28515625" customWidth="1"/>
    <col min="14873" max="14873" width="2.85546875" customWidth="1"/>
    <col min="14874" max="14874" width="2.7109375" customWidth="1"/>
    <col min="14875" max="14875" width="18.5703125" customWidth="1"/>
    <col min="14876" max="14876" width="11.42578125" customWidth="1"/>
    <col min="14877" max="14877" width="9.42578125" customWidth="1"/>
    <col min="14878" max="14878" width="11.42578125" customWidth="1"/>
    <col min="14879" max="14879" width="28.140625" customWidth="1"/>
    <col min="14880" max="14880" width="11.140625" customWidth="1"/>
    <col min="14881" max="14881" width="14.7109375" customWidth="1"/>
    <col min="14882" max="14882" width="5.5703125" customWidth="1"/>
    <col min="14883" max="14883" width="66.5703125" customWidth="1"/>
    <col min="14884" max="14884" width="68.28515625" customWidth="1"/>
    <col min="14885" max="14885" width="4.28515625" customWidth="1"/>
    <col min="14886" max="14886" width="11.28515625" customWidth="1"/>
    <col min="15109" max="15109" width="7.140625" customWidth="1"/>
    <col min="15110" max="15110" width="4.140625" customWidth="1"/>
    <col min="15111" max="15111" width="3" customWidth="1"/>
    <col min="15112" max="15112" width="16.140625" customWidth="1"/>
    <col min="15113" max="15113" width="14.85546875" customWidth="1"/>
    <col min="15114" max="15114" width="2.85546875" customWidth="1"/>
    <col min="15115" max="15115" width="2" bestFit="1" customWidth="1"/>
    <col min="15116" max="15116" width="2.7109375" customWidth="1"/>
    <col min="15117" max="15117" width="10.140625" customWidth="1"/>
    <col min="15118" max="15118" width="5.140625" customWidth="1"/>
    <col min="15119" max="15119" width="6.42578125" bestFit="1" customWidth="1"/>
    <col min="15120" max="15120" width="5.140625" bestFit="1" customWidth="1"/>
    <col min="15121" max="15121" width="8.7109375" customWidth="1"/>
    <col min="15122" max="15122" width="7.42578125" bestFit="1" customWidth="1"/>
    <col min="15123" max="15123" width="9.85546875" customWidth="1"/>
    <col min="15124" max="15124" width="4.140625" customWidth="1"/>
    <col min="15125" max="15125" width="2.7109375" customWidth="1"/>
    <col min="15126" max="15126" width="4.85546875" customWidth="1"/>
    <col min="15127" max="15127" width="2.7109375" customWidth="1"/>
    <col min="15128" max="15128" width="5.28515625" customWidth="1"/>
    <col min="15129" max="15129" width="2.85546875" customWidth="1"/>
    <col min="15130" max="15130" width="2.7109375" customWidth="1"/>
    <col min="15131" max="15131" width="18.5703125" customWidth="1"/>
    <col min="15132" max="15132" width="11.42578125" customWidth="1"/>
    <col min="15133" max="15133" width="9.42578125" customWidth="1"/>
    <col min="15134" max="15134" width="11.42578125" customWidth="1"/>
    <col min="15135" max="15135" width="28.140625" customWidth="1"/>
    <col min="15136" max="15136" width="11.140625" customWidth="1"/>
    <col min="15137" max="15137" width="14.7109375" customWidth="1"/>
    <col min="15138" max="15138" width="5.5703125" customWidth="1"/>
    <col min="15139" max="15139" width="66.5703125" customWidth="1"/>
    <col min="15140" max="15140" width="68.28515625" customWidth="1"/>
    <col min="15141" max="15141" width="4.28515625" customWidth="1"/>
    <col min="15142" max="15142" width="11.28515625" customWidth="1"/>
    <col min="15365" max="15365" width="7.140625" customWidth="1"/>
    <col min="15366" max="15366" width="4.140625" customWidth="1"/>
    <col min="15367" max="15367" width="3" customWidth="1"/>
    <col min="15368" max="15368" width="16.140625" customWidth="1"/>
    <col min="15369" max="15369" width="14.85546875" customWidth="1"/>
    <col min="15370" max="15370" width="2.85546875" customWidth="1"/>
    <col min="15371" max="15371" width="2" bestFit="1" customWidth="1"/>
    <col min="15372" max="15372" width="2.7109375" customWidth="1"/>
    <col min="15373" max="15373" width="10.140625" customWidth="1"/>
    <col min="15374" max="15374" width="5.140625" customWidth="1"/>
    <col min="15375" max="15375" width="6.42578125" bestFit="1" customWidth="1"/>
    <col min="15376" max="15376" width="5.140625" bestFit="1" customWidth="1"/>
    <col min="15377" max="15377" width="8.7109375" customWidth="1"/>
    <col min="15378" max="15378" width="7.42578125" bestFit="1" customWidth="1"/>
    <col min="15379" max="15379" width="9.85546875" customWidth="1"/>
    <col min="15380" max="15380" width="4.140625" customWidth="1"/>
    <col min="15381" max="15381" width="2.7109375" customWidth="1"/>
    <col min="15382" max="15382" width="4.85546875" customWidth="1"/>
    <col min="15383" max="15383" width="2.7109375" customWidth="1"/>
    <col min="15384" max="15384" width="5.28515625" customWidth="1"/>
    <col min="15385" max="15385" width="2.85546875" customWidth="1"/>
    <col min="15386" max="15386" width="2.7109375" customWidth="1"/>
    <col min="15387" max="15387" width="18.5703125" customWidth="1"/>
    <col min="15388" max="15388" width="11.42578125" customWidth="1"/>
    <col min="15389" max="15389" width="9.42578125" customWidth="1"/>
    <col min="15390" max="15390" width="11.42578125" customWidth="1"/>
    <col min="15391" max="15391" width="28.140625" customWidth="1"/>
    <col min="15392" max="15392" width="11.140625" customWidth="1"/>
    <col min="15393" max="15393" width="14.7109375" customWidth="1"/>
    <col min="15394" max="15394" width="5.5703125" customWidth="1"/>
    <col min="15395" max="15395" width="66.5703125" customWidth="1"/>
    <col min="15396" max="15396" width="68.28515625" customWidth="1"/>
    <col min="15397" max="15397" width="4.28515625" customWidth="1"/>
    <col min="15398" max="15398" width="11.28515625" customWidth="1"/>
    <col min="15621" max="15621" width="7.140625" customWidth="1"/>
    <col min="15622" max="15622" width="4.140625" customWidth="1"/>
    <col min="15623" max="15623" width="3" customWidth="1"/>
    <col min="15624" max="15624" width="16.140625" customWidth="1"/>
    <col min="15625" max="15625" width="14.85546875" customWidth="1"/>
    <col min="15626" max="15626" width="2.85546875" customWidth="1"/>
    <col min="15627" max="15627" width="2" bestFit="1" customWidth="1"/>
    <col min="15628" max="15628" width="2.7109375" customWidth="1"/>
    <col min="15629" max="15629" width="10.140625" customWidth="1"/>
    <col min="15630" max="15630" width="5.140625" customWidth="1"/>
    <col min="15631" max="15631" width="6.42578125" bestFit="1" customWidth="1"/>
    <col min="15632" max="15632" width="5.140625" bestFit="1" customWidth="1"/>
    <col min="15633" max="15633" width="8.7109375" customWidth="1"/>
    <col min="15634" max="15634" width="7.42578125" bestFit="1" customWidth="1"/>
    <col min="15635" max="15635" width="9.85546875" customWidth="1"/>
    <col min="15636" max="15636" width="4.140625" customWidth="1"/>
    <col min="15637" max="15637" width="2.7109375" customWidth="1"/>
    <col min="15638" max="15638" width="4.85546875" customWidth="1"/>
    <col min="15639" max="15639" width="2.7109375" customWidth="1"/>
    <col min="15640" max="15640" width="5.28515625" customWidth="1"/>
    <col min="15641" max="15641" width="2.85546875" customWidth="1"/>
    <col min="15642" max="15642" width="2.7109375" customWidth="1"/>
    <col min="15643" max="15643" width="18.5703125" customWidth="1"/>
    <col min="15644" max="15644" width="11.42578125" customWidth="1"/>
    <col min="15645" max="15645" width="9.42578125" customWidth="1"/>
    <col min="15646" max="15646" width="11.42578125" customWidth="1"/>
    <col min="15647" max="15647" width="28.140625" customWidth="1"/>
    <col min="15648" max="15648" width="11.140625" customWidth="1"/>
    <col min="15649" max="15649" width="14.7109375" customWidth="1"/>
    <col min="15650" max="15650" width="5.5703125" customWidth="1"/>
    <col min="15651" max="15651" width="66.5703125" customWidth="1"/>
    <col min="15652" max="15652" width="68.28515625" customWidth="1"/>
    <col min="15653" max="15653" width="4.28515625" customWidth="1"/>
    <col min="15654" max="15654" width="11.28515625" customWidth="1"/>
    <col min="15877" max="15877" width="7.140625" customWidth="1"/>
    <col min="15878" max="15878" width="4.140625" customWidth="1"/>
    <col min="15879" max="15879" width="3" customWidth="1"/>
    <col min="15880" max="15880" width="16.140625" customWidth="1"/>
    <col min="15881" max="15881" width="14.85546875" customWidth="1"/>
    <col min="15882" max="15882" width="2.85546875" customWidth="1"/>
    <col min="15883" max="15883" width="2" bestFit="1" customWidth="1"/>
    <col min="15884" max="15884" width="2.7109375" customWidth="1"/>
    <col min="15885" max="15885" width="10.140625" customWidth="1"/>
    <col min="15886" max="15886" width="5.140625" customWidth="1"/>
    <col min="15887" max="15887" width="6.42578125" bestFit="1" customWidth="1"/>
    <col min="15888" max="15888" width="5.140625" bestFit="1" customWidth="1"/>
    <col min="15889" max="15889" width="8.7109375" customWidth="1"/>
    <col min="15890" max="15890" width="7.42578125" bestFit="1" customWidth="1"/>
    <col min="15891" max="15891" width="9.85546875" customWidth="1"/>
    <col min="15892" max="15892" width="4.140625" customWidth="1"/>
    <col min="15893" max="15893" width="2.7109375" customWidth="1"/>
    <col min="15894" max="15894" width="4.85546875" customWidth="1"/>
    <col min="15895" max="15895" width="2.7109375" customWidth="1"/>
    <col min="15896" max="15896" width="5.28515625" customWidth="1"/>
    <col min="15897" max="15897" width="2.85546875" customWidth="1"/>
    <col min="15898" max="15898" width="2.7109375" customWidth="1"/>
    <col min="15899" max="15899" width="18.5703125" customWidth="1"/>
    <col min="15900" max="15900" width="11.42578125" customWidth="1"/>
    <col min="15901" max="15901" width="9.42578125" customWidth="1"/>
    <col min="15902" max="15902" width="11.42578125" customWidth="1"/>
    <col min="15903" max="15903" width="28.140625" customWidth="1"/>
    <col min="15904" max="15904" width="11.140625" customWidth="1"/>
    <col min="15905" max="15905" width="14.7109375" customWidth="1"/>
    <col min="15906" max="15906" width="5.5703125" customWidth="1"/>
    <col min="15907" max="15907" width="66.5703125" customWidth="1"/>
    <col min="15908" max="15908" width="68.28515625" customWidth="1"/>
    <col min="15909" max="15909" width="4.28515625" customWidth="1"/>
    <col min="15910" max="15910" width="11.28515625" customWidth="1"/>
    <col min="16133" max="16133" width="7.140625" customWidth="1"/>
    <col min="16134" max="16134" width="4.140625" customWidth="1"/>
    <col min="16135" max="16135" width="3" customWidth="1"/>
    <col min="16136" max="16136" width="16.140625" customWidth="1"/>
    <col min="16137" max="16137" width="14.85546875" customWidth="1"/>
    <col min="16138" max="16138" width="2.85546875" customWidth="1"/>
    <col min="16139" max="16139" width="2" bestFit="1" customWidth="1"/>
    <col min="16140" max="16140" width="2.7109375" customWidth="1"/>
    <col min="16141" max="16141" width="10.140625" customWidth="1"/>
    <col min="16142" max="16142" width="5.140625" customWidth="1"/>
    <col min="16143" max="16143" width="6.42578125" bestFit="1" customWidth="1"/>
    <col min="16144" max="16144" width="5.140625" bestFit="1" customWidth="1"/>
    <col min="16145" max="16145" width="8.7109375" customWidth="1"/>
    <col min="16146" max="16146" width="7.42578125" bestFit="1" customWidth="1"/>
    <col min="16147" max="16147" width="9.85546875" customWidth="1"/>
    <col min="16148" max="16148" width="4.140625" customWidth="1"/>
    <col min="16149" max="16149" width="2.7109375" customWidth="1"/>
    <col min="16150" max="16150" width="4.85546875" customWidth="1"/>
    <col min="16151" max="16151" width="2.7109375" customWidth="1"/>
    <col min="16152" max="16152" width="5.28515625" customWidth="1"/>
    <col min="16153" max="16153" width="2.85546875" customWidth="1"/>
    <col min="16154" max="16154" width="2.7109375" customWidth="1"/>
    <col min="16155" max="16155" width="18.5703125" customWidth="1"/>
    <col min="16156" max="16156" width="11.42578125" customWidth="1"/>
    <col min="16157" max="16157" width="9.42578125" customWidth="1"/>
    <col min="16158" max="16158" width="11.42578125" customWidth="1"/>
    <col min="16159" max="16159" width="28.140625" customWidth="1"/>
    <col min="16160" max="16160" width="11.140625" customWidth="1"/>
    <col min="16161" max="16161" width="14.7109375" customWidth="1"/>
    <col min="16162" max="16162" width="5.5703125" customWidth="1"/>
    <col min="16163" max="16163" width="66.5703125" customWidth="1"/>
    <col min="16164" max="16164" width="68.28515625" customWidth="1"/>
    <col min="16165" max="16165" width="4.28515625" customWidth="1"/>
    <col min="16166" max="16166" width="11.28515625" customWidth="1"/>
  </cols>
  <sheetData>
    <row r="1" spans="1:60" ht="13.5" thickBot="1" x14ac:dyDescent="0.25">
      <c r="A1" s="168"/>
      <c r="B1" s="168"/>
      <c r="C1" s="168"/>
      <c r="D1" s="168"/>
      <c r="E1" s="168"/>
      <c r="F1" s="168"/>
      <c r="G1" s="168"/>
      <c r="H1" s="168"/>
      <c r="I1" s="168"/>
      <c r="J1" s="168"/>
      <c r="K1" s="168"/>
      <c r="L1" s="168"/>
      <c r="M1" s="168"/>
      <c r="N1" s="168"/>
      <c r="O1" s="168"/>
      <c r="P1" s="168"/>
      <c r="Q1" s="168"/>
      <c r="R1" s="163"/>
      <c r="S1" s="168"/>
      <c r="T1" s="168"/>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8"/>
      <c r="AX1" s="168"/>
      <c r="AY1" s="168"/>
      <c r="AZ1" s="168"/>
      <c r="BA1" s="168"/>
      <c r="BB1" s="168"/>
      <c r="BC1" s="168"/>
      <c r="BD1" s="168"/>
      <c r="BE1" s="168"/>
      <c r="BF1" s="168"/>
      <c r="BG1" s="168"/>
      <c r="BH1" s="168"/>
    </row>
    <row r="2" spans="1:60" ht="14.25" thickTop="1" thickBot="1" x14ac:dyDescent="0.25">
      <c r="A2" s="7"/>
      <c r="B2" s="7"/>
      <c r="C2" s="104"/>
      <c r="D2" s="105"/>
      <c r="E2" s="105"/>
      <c r="F2" s="105"/>
      <c r="G2" s="105"/>
      <c r="H2" s="105"/>
      <c r="I2" s="105"/>
      <c r="J2" s="105"/>
      <c r="K2" s="105"/>
      <c r="L2" s="105"/>
      <c r="M2" s="105"/>
      <c r="N2" s="105"/>
      <c r="O2" s="105"/>
      <c r="P2" s="105"/>
      <c r="Q2" s="106"/>
      <c r="R2" s="358"/>
      <c r="S2" s="358"/>
      <c r="T2" s="110"/>
      <c r="U2" s="206"/>
      <c r="V2" s="206"/>
      <c r="W2" s="207"/>
      <c r="X2" s="207"/>
      <c r="Y2" s="40"/>
      <c r="Z2" s="40"/>
      <c r="AA2" s="257" t="s">
        <v>186</v>
      </c>
      <c r="AB2" s="208"/>
      <c r="AC2" s="40"/>
      <c r="AD2" s="209" t="s">
        <v>639</v>
      </c>
      <c r="AE2" s="531" t="s">
        <v>640</v>
      </c>
      <c r="AF2" s="532"/>
      <c r="AM2" s="40"/>
      <c r="AN2" s="40"/>
      <c r="AO2" s="40"/>
      <c r="AP2" s="40"/>
      <c r="AQ2" s="40"/>
      <c r="AR2" s="40"/>
      <c r="AS2" s="40"/>
      <c r="AT2" s="169"/>
      <c r="AU2" s="169"/>
      <c r="AV2" s="169"/>
      <c r="AW2" s="168"/>
      <c r="AX2" s="168"/>
      <c r="AY2" s="168"/>
      <c r="AZ2" s="168"/>
      <c r="BA2" s="168"/>
      <c r="BB2" s="168"/>
      <c r="BC2" s="168"/>
      <c r="BD2" s="168"/>
      <c r="BE2" s="168"/>
      <c r="BF2" s="168"/>
      <c r="BG2" s="168"/>
      <c r="BH2" s="168"/>
    </row>
    <row r="3" spans="1:60" ht="19.5" thickTop="1" thickBot="1" x14ac:dyDescent="0.25">
      <c r="A3" s="163"/>
      <c r="B3" s="7"/>
      <c r="C3" s="107"/>
      <c r="D3" s="533" t="s">
        <v>1318</v>
      </c>
      <c r="E3" s="534"/>
      <c r="F3" s="534"/>
      <c r="G3" s="534"/>
      <c r="H3" s="534"/>
      <c r="I3" s="534"/>
      <c r="J3" s="534"/>
      <c r="K3" s="534"/>
      <c r="L3" s="534"/>
      <c r="M3" s="534"/>
      <c r="N3" s="534"/>
      <c r="O3" s="534"/>
      <c r="P3" s="535"/>
      <c r="Q3" s="108"/>
      <c r="R3" s="359"/>
      <c r="S3" s="359"/>
      <c r="T3" s="359"/>
      <c r="U3" s="210"/>
      <c r="V3" s="210"/>
      <c r="AA3" s="350" t="str">
        <f>'DonnesP-Sajade'!C11</f>
        <v>CLAUDIA 4 Crème effet brun</v>
      </c>
      <c r="AB3" s="351">
        <f>'DonnesP-Sajade'!E11</f>
        <v>44.12</v>
      </c>
      <c r="AC3" s="40"/>
      <c r="AD3" s="67" t="s">
        <v>641</v>
      </c>
      <c r="AE3" s="326" t="s">
        <v>642</v>
      </c>
      <c r="AF3" s="327" t="s">
        <v>643</v>
      </c>
      <c r="AM3" s="40"/>
      <c r="AN3" s="40"/>
      <c r="AO3" s="40"/>
      <c r="AP3" s="40"/>
      <c r="AQ3" s="40"/>
      <c r="AR3" s="40"/>
      <c r="AS3" s="40"/>
      <c r="AT3" s="169"/>
      <c r="AU3" s="169"/>
      <c r="AV3" s="169"/>
      <c r="AW3" s="168"/>
      <c r="AX3" s="168"/>
      <c r="AY3" s="168"/>
      <c r="AZ3" s="168"/>
      <c r="BA3" s="168"/>
      <c r="BB3" s="168"/>
      <c r="BC3" s="168"/>
      <c r="BD3" s="168"/>
      <c r="BE3" s="168"/>
      <c r="BF3" s="168"/>
      <c r="BG3" s="168"/>
      <c r="BH3" s="168"/>
    </row>
    <row r="4" spans="1:60" ht="13.5" thickTop="1" x14ac:dyDescent="0.2">
      <c r="A4" s="163"/>
      <c r="B4" s="7"/>
      <c r="C4" s="107"/>
      <c r="D4" s="110"/>
      <c r="E4" s="110"/>
      <c r="F4" s="110"/>
      <c r="G4" s="110"/>
      <c r="H4" s="110"/>
      <c r="I4" s="110"/>
      <c r="J4" s="110"/>
      <c r="K4" s="110"/>
      <c r="L4" s="110"/>
      <c r="M4" s="110"/>
      <c r="N4" s="110"/>
      <c r="O4" s="110"/>
      <c r="P4" s="110"/>
      <c r="Q4" s="111"/>
      <c r="R4" s="358"/>
      <c r="S4" s="358"/>
      <c r="T4" s="358"/>
      <c r="U4" s="205"/>
      <c r="V4" s="205"/>
      <c r="AA4" s="352" t="str">
        <f>'DonnesP-Sajade'!C12</f>
        <v>CLAUDIA 5 Bleu</v>
      </c>
      <c r="AB4" s="353">
        <f>'DonnesP-Sajade'!E12</f>
        <v>44.12</v>
      </c>
      <c r="AC4" s="40"/>
      <c r="AD4" s="328" t="s">
        <v>644</v>
      </c>
      <c r="AE4" s="326" t="s">
        <v>645</v>
      </c>
      <c r="AF4" s="327" t="s">
        <v>646</v>
      </c>
      <c r="AM4" s="40"/>
      <c r="AN4" s="40"/>
      <c r="AO4" s="40"/>
      <c r="AP4" s="40"/>
      <c r="AQ4" s="40"/>
      <c r="AR4" s="40"/>
      <c r="AS4" s="40"/>
      <c r="AT4" s="169"/>
      <c r="AU4" s="169"/>
      <c r="AV4" s="169"/>
      <c r="AW4" s="168"/>
      <c r="AX4" s="168"/>
      <c r="AY4" s="168"/>
      <c r="AZ4" s="168"/>
      <c r="BA4" s="168"/>
      <c r="BB4" s="168"/>
      <c r="BC4" s="168"/>
      <c r="BD4" s="168"/>
      <c r="BE4" s="168"/>
      <c r="BF4" s="168"/>
      <c r="BG4" s="168"/>
      <c r="BH4" s="168"/>
    </row>
    <row r="5" spans="1:60" x14ac:dyDescent="0.2">
      <c r="A5" s="163"/>
      <c r="B5" s="7"/>
      <c r="C5" s="112"/>
      <c r="D5" s="113"/>
      <c r="E5" s="113"/>
      <c r="F5" s="113"/>
      <c r="G5" s="113"/>
      <c r="H5" s="113"/>
      <c r="I5" s="113"/>
      <c r="J5" s="113"/>
      <c r="K5" s="113"/>
      <c r="L5" s="113"/>
      <c r="M5" s="113"/>
      <c r="N5" s="113"/>
      <c r="O5" s="113"/>
      <c r="P5" s="113"/>
      <c r="Q5" s="114"/>
      <c r="R5" s="358"/>
      <c r="S5" s="358"/>
      <c r="T5" s="358"/>
      <c r="U5" s="205"/>
      <c r="V5" s="205"/>
      <c r="AA5" s="352" t="str">
        <f>'DonnesP-Sajade'!C13</f>
        <v>CLAUDIA 6 Crème pastel</v>
      </c>
      <c r="AB5" s="353">
        <f>'DonnesP-Sajade'!E13</f>
        <v>44.12</v>
      </c>
      <c r="AC5" s="40"/>
      <c r="AD5" s="328" t="s">
        <v>647</v>
      </c>
      <c r="AE5" s="326" t="s">
        <v>648</v>
      </c>
      <c r="AF5" s="327" t="s">
        <v>649</v>
      </c>
      <c r="AM5" s="40"/>
      <c r="AN5" s="40"/>
      <c r="AO5" s="40"/>
      <c r="AP5" s="40"/>
      <c r="AQ5" s="40"/>
      <c r="AR5" s="40"/>
      <c r="AS5" s="40"/>
      <c r="AT5" s="169"/>
      <c r="AU5" s="169"/>
      <c r="AV5" s="169"/>
      <c r="AW5" s="168"/>
      <c r="AX5" s="168"/>
      <c r="AY5" s="168"/>
      <c r="AZ5" s="168"/>
      <c r="BA5" s="168"/>
      <c r="BB5" s="168"/>
      <c r="BC5" s="168"/>
      <c r="BD5" s="168"/>
      <c r="BE5" s="168"/>
      <c r="BF5" s="168"/>
      <c r="BG5" s="168"/>
      <c r="BH5" s="168"/>
    </row>
    <row r="6" spans="1:60" ht="15" x14ac:dyDescent="0.2">
      <c r="A6" s="163"/>
      <c r="B6" s="7"/>
      <c r="C6" s="112"/>
      <c r="D6" s="53" t="s">
        <v>650</v>
      </c>
      <c r="E6" s="113"/>
      <c r="F6" s="113"/>
      <c r="G6" s="113"/>
      <c r="H6" s="113"/>
      <c r="I6" s="113"/>
      <c r="J6" s="113"/>
      <c r="K6" s="113"/>
      <c r="L6" s="113"/>
      <c r="M6" s="113"/>
      <c r="N6" s="536">
        <f ca="1">TODAY()</f>
        <v>45764</v>
      </c>
      <c r="O6" s="537"/>
      <c r="P6" s="113"/>
      <c r="Q6" s="114"/>
      <c r="R6" s="358"/>
      <c r="S6" s="358"/>
      <c r="T6" s="358"/>
      <c r="U6" s="205"/>
      <c r="V6" s="205"/>
      <c r="AA6" s="352" t="str">
        <f>'DonnesP-Sajade'!C14</f>
        <v>CLAUDIA 10A1 Blanc base</v>
      </c>
      <c r="AB6" s="353">
        <f>'DonnesP-Sajade'!E14</f>
        <v>44.12</v>
      </c>
      <c r="AC6" s="40"/>
      <c r="AD6" s="328" t="s">
        <v>651</v>
      </c>
      <c r="AE6" s="326" t="s">
        <v>652</v>
      </c>
      <c r="AF6" s="327" t="s">
        <v>653</v>
      </c>
      <c r="AM6" s="40"/>
      <c r="AN6" s="40"/>
      <c r="AO6" s="40"/>
      <c r="AP6" s="40"/>
      <c r="AQ6" s="40"/>
      <c r="AR6" s="40"/>
      <c r="AS6" s="40"/>
      <c r="AT6" s="169"/>
      <c r="AU6" s="169"/>
      <c r="AV6" s="169"/>
      <c r="AW6" s="168"/>
      <c r="AX6" s="168"/>
      <c r="AY6" s="168"/>
      <c r="AZ6" s="168"/>
      <c r="BA6" s="168"/>
      <c r="BB6" s="168"/>
      <c r="BC6" s="168"/>
      <c r="BD6" s="168"/>
      <c r="BE6" s="168"/>
      <c r="BF6" s="168"/>
      <c r="BG6" s="168"/>
      <c r="BH6" s="168"/>
    </row>
    <row r="7" spans="1:60" ht="13.5" thickBot="1" x14ac:dyDescent="0.25">
      <c r="A7" s="163"/>
      <c r="B7" s="7"/>
      <c r="C7" s="112"/>
      <c r="D7" s="113"/>
      <c r="E7" s="113"/>
      <c r="F7" s="113"/>
      <c r="G7" s="113"/>
      <c r="H7" s="113"/>
      <c r="I7" s="113"/>
      <c r="J7" s="113"/>
      <c r="K7" s="113"/>
      <c r="L7" s="113"/>
      <c r="M7" s="113"/>
      <c r="N7" s="113"/>
      <c r="O7" s="113"/>
      <c r="P7" s="113"/>
      <c r="Q7" s="114"/>
      <c r="R7" s="358"/>
      <c r="S7" s="358"/>
      <c r="T7" s="358"/>
      <c r="U7" s="205"/>
      <c r="V7" s="205"/>
      <c r="AA7" s="352" t="str">
        <f>'DonnesP-Sajade'!C15</f>
        <v>CORINNA 2 brun clair, ocre</v>
      </c>
      <c r="AB7" s="353">
        <f>'DonnesP-Sajade'!E15</f>
        <v>42.03</v>
      </c>
      <c r="AC7" s="40"/>
      <c r="AD7" s="328" t="s">
        <v>654</v>
      </c>
      <c r="AE7" s="326" t="s">
        <v>655</v>
      </c>
      <c r="AF7" s="327" t="s">
        <v>656</v>
      </c>
      <c r="AM7" s="40"/>
      <c r="AN7" s="40"/>
      <c r="AO7" s="40"/>
      <c r="AP7" s="40"/>
      <c r="AQ7" s="40"/>
      <c r="AR7" s="40"/>
      <c r="AS7" s="40"/>
      <c r="AT7" s="169"/>
      <c r="AU7" s="169"/>
      <c r="AV7" s="169"/>
      <c r="AW7" s="168"/>
      <c r="AX7" s="168"/>
      <c r="AY7" s="168"/>
      <c r="AZ7" s="168"/>
      <c r="BA7" s="168"/>
      <c r="BB7" s="168"/>
      <c r="BC7" s="168"/>
      <c r="BD7" s="168"/>
      <c r="BE7" s="168"/>
      <c r="BF7" s="168"/>
      <c r="BG7" s="168"/>
      <c r="BH7" s="168"/>
    </row>
    <row r="8" spans="1:60" ht="13.5" thickBot="1" x14ac:dyDescent="0.25">
      <c r="A8" s="163"/>
      <c r="B8" s="7"/>
      <c r="C8" s="112"/>
      <c r="D8" s="113" t="s">
        <v>439</v>
      </c>
      <c r="E8" s="522"/>
      <c r="F8" s="523"/>
      <c r="G8" s="523"/>
      <c r="H8" s="523"/>
      <c r="I8" s="524"/>
      <c r="J8" s="113"/>
      <c r="K8" s="113"/>
      <c r="L8" s="113"/>
      <c r="M8" s="113"/>
      <c r="N8" s="113" t="s">
        <v>440</v>
      </c>
      <c r="O8" s="525"/>
      <c r="P8" s="526"/>
      <c r="Q8" s="114"/>
      <c r="R8" s="358"/>
      <c r="S8" s="358"/>
      <c r="T8" s="358"/>
      <c r="U8" s="205"/>
      <c r="V8" s="205"/>
      <c r="AA8" s="352" t="str">
        <f>'DonnesP-Sajade'!C16</f>
        <v>CORINNA 3 Noir (New)</v>
      </c>
      <c r="AB8" s="353">
        <f>'DonnesP-Sajade'!E16</f>
        <v>42.03</v>
      </c>
      <c r="AC8" s="40"/>
      <c r="AD8" s="328" t="s">
        <v>657</v>
      </c>
      <c r="AE8" s="326" t="s">
        <v>658</v>
      </c>
      <c r="AF8" s="327" t="s">
        <v>659</v>
      </c>
      <c r="AM8" s="40"/>
      <c r="AN8" s="40"/>
      <c r="AO8" s="40"/>
      <c r="AP8" s="40"/>
      <c r="AQ8" s="40"/>
      <c r="AR8" s="40"/>
      <c r="AS8" s="40"/>
      <c r="AT8" s="169"/>
      <c r="AU8" s="169"/>
      <c r="AV8" s="169"/>
      <c r="AW8" s="168"/>
      <c r="AX8" s="168"/>
      <c r="AY8" s="168"/>
      <c r="AZ8" s="168"/>
      <c r="BA8" s="168"/>
      <c r="BB8" s="168"/>
      <c r="BC8" s="168"/>
      <c r="BD8" s="168"/>
      <c r="BE8" s="168"/>
      <c r="BF8" s="168"/>
      <c r="BG8" s="168"/>
      <c r="BH8" s="168"/>
    </row>
    <row r="9" spans="1:60" ht="13.5" thickBot="1" x14ac:dyDescent="0.25">
      <c r="A9" s="163"/>
      <c r="B9" s="7"/>
      <c r="C9" s="112"/>
      <c r="D9" s="113"/>
      <c r="E9" s="113"/>
      <c r="F9" s="113"/>
      <c r="G9" s="113"/>
      <c r="H9" s="113"/>
      <c r="I9" s="113"/>
      <c r="J9" s="113"/>
      <c r="K9" s="113"/>
      <c r="L9" s="113"/>
      <c r="M9" s="113"/>
      <c r="N9" s="113"/>
      <c r="O9" s="113"/>
      <c r="P9" s="113"/>
      <c r="Q9" s="114"/>
      <c r="R9" s="358"/>
      <c r="S9" s="358"/>
      <c r="T9" s="358"/>
      <c r="U9" s="205"/>
      <c r="V9" s="205"/>
      <c r="AA9" s="352" t="str">
        <f>'DonnesP-Sajade'!C17</f>
        <v>CORINNA 6 (New) Creme, Or + Argent</v>
      </c>
      <c r="AB9" s="353">
        <f>'DonnesP-Sajade'!E17</f>
        <v>42.03</v>
      </c>
      <c r="AC9" s="40"/>
      <c r="AD9" s="328" t="s">
        <v>660</v>
      </c>
      <c r="AE9" s="326" t="s">
        <v>661</v>
      </c>
      <c r="AF9" s="327" t="s">
        <v>662</v>
      </c>
      <c r="AM9" s="40"/>
      <c r="AN9" s="40"/>
      <c r="AO9" s="40"/>
      <c r="AP9" s="40"/>
      <c r="AQ9" s="40"/>
      <c r="AR9" s="40"/>
      <c r="AS9" s="40"/>
      <c r="AT9" s="169"/>
      <c r="AU9" s="169"/>
      <c r="AV9" s="169"/>
      <c r="AW9" s="168"/>
      <c r="AX9" s="168"/>
      <c r="AY9" s="168"/>
      <c r="AZ9" s="168"/>
      <c r="BA9" s="168"/>
      <c r="BB9" s="168"/>
      <c r="BC9" s="168"/>
      <c r="BD9" s="168"/>
      <c r="BE9" s="168"/>
      <c r="BF9" s="168"/>
      <c r="BG9" s="168"/>
      <c r="BH9" s="168"/>
    </row>
    <row r="10" spans="1:60" ht="13.5" thickBot="1" x14ac:dyDescent="0.25">
      <c r="A10" s="163"/>
      <c r="B10" s="7"/>
      <c r="C10" s="112"/>
      <c r="D10" s="113" t="s">
        <v>443</v>
      </c>
      <c r="E10" s="522"/>
      <c r="F10" s="523"/>
      <c r="G10" s="523"/>
      <c r="H10" s="523"/>
      <c r="I10" s="523"/>
      <c r="J10" s="523"/>
      <c r="K10" s="523"/>
      <c r="L10" s="524"/>
      <c r="M10" s="113"/>
      <c r="N10" s="113" t="s">
        <v>444</v>
      </c>
      <c r="O10" s="525"/>
      <c r="P10" s="526"/>
      <c r="Q10" s="114"/>
      <c r="R10" s="358"/>
      <c r="S10" s="358"/>
      <c r="T10" s="358"/>
      <c r="U10" s="205"/>
      <c r="V10" s="205"/>
      <c r="AA10" s="352" t="str">
        <f>'DonnesP-Sajade'!C18</f>
        <v>KAPRUN E1 (New PIN) Creme, Brun, Or + Argent</v>
      </c>
      <c r="AB10" s="353">
        <f>'DonnesP-Sajade'!E18</f>
        <v>60.1</v>
      </c>
      <c r="AC10" s="40"/>
      <c r="AD10" s="328" t="s">
        <v>663</v>
      </c>
      <c r="AE10" s="326" t="s">
        <v>664</v>
      </c>
      <c r="AF10" s="327" t="s">
        <v>665</v>
      </c>
      <c r="AM10" s="40"/>
      <c r="AN10" s="40"/>
      <c r="AO10" s="40"/>
      <c r="AP10" s="40"/>
      <c r="AQ10" s="40"/>
      <c r="AR10" s="40"/>
      <c r="AS10" s="40"/>
      <c r="AT10" s="169"/>
      <c r="AU10" s="169"/>
      <c r="AV10" s="169"/>
      <c r="AW10" s="168"/>
      <c r="AX10" s="168"/>
      <c r="AY10" s="168"/>
      <c r="AZ10" s="168"/>
      <c r="BA10" s="168"/>
      <c r="BB10" s="168"/>
      <c r="BC10" s="168"/>
      <c r="BD10" s="168"/>
      <c r="BE10" s="168"/>
      <c r="BF10" s="168"/>
      <c r="BG10" s="168"/>
      <c r="BH10" s="168"/>
    </row>
    <row r="11" spans="1:60" ht="13.5" thickBot="1" x14ac:dyDescent="0.25">
      <c r="A11" s="163"/>
      <c r="B11" s="7"/>
      <c r="C11" s="112"/>
      <c r="D11" s="113"/>
      <c r="E11" s="113"/>
      <c r="F11" s="113"/>
      <c r="G11" s="113"/>
      <c r="H11" s="113"/>
      <c r="I11" s="113"/>
      <c r="J11" s="113"/>
      <c r="K11" s="113"/>
      <c r="L11" s="113"/>
      <c r="M11" s="113"/>
      <c r="N11" s="113"/>
      <c r="O11" s="113"/>
      <c r="P11" s="113"/>
      <c r="Q11" s="114"/>
      <c r="R11" s="358"/>
      <c r="S11" s="358"/>
      <c r="T11" s="358"/>
      <c r="U11" s="205"/>
      <c r="V11" s="205"/>
      <c r="AA11" s="352" t="str">
        <f>'DonnesP-Sajade'!C19</f>
        <v>KAPRUN Z1 (New PIN) Creme, Brun clair</v>
      </c>
      <c r="AB11" s="353">
        <f>'DonnesP-Sajade'!E19</f>
        <v>60.1</v>
      </c>
      <c r="AC11" s="40"/>
      <c r="AD11" s="328" t="s">
        <v>666</v>
      </c>
      <c r="AE11" s="329" t="s">
        <v>667</v>
      </c>
      <c r="AF11" s="330" t="s">
        <v>668</v>
      </c>
      <c r="AL11" s="90"/>
      <c r="AM11" s="40"/>
      <c r="AN11" s="40"/>
      <c r="AO11" s="40"/>
      <c r="AP11" s="40"/>
      <c r="AQ11" s="40"/>
      <c r="AR11" s="40"/>
      <c r="AS11" s="40"/>
      <c r="AT11" s="169"/>
      <c r="AU11" s="169"/>
      <c r="AV11" s="169"/>
      <c r="AW11" s="168"/>
      <c r="AX11" s="168"/>
      <c r="AY11" s="168"/>
      <c r="AZ11" s="168"/>
      <c r="BA11" s="168"/>
      <c r="BB11" s="168"/>
      <c r="BC11" s="168"/>
      <c r="BD11" s="168"/>
      <c r="BE11" s="168"/>
      <c r="BF11" s="168"/>
      <c r="BG11" s="168"/>
      <c r="BH11" s="168"/>
    </row>
    <row r="12" spans="1:60" ht="13.5" thickBot="1" x14ac:dyDescent="0.25">
      <c r="A12" s="163"/>
      <c r="B12" s="7"/>
      <c r="C12" s="112"/>
      <c r="D12" s="113" t="s">
        <v>446</v>
      </c>
      <c r="E12" s="522"/>
      <c r="F12" s="523"/>
      <c r="G12" s="523"/>
      <c r="H12" s="524"/>
      <c r="I12" s="113"/>
      <c r="J12" s="113" t="s">
        <v>447</v>
      </c>
      <c r="K12" s="527"/>
      <c r="L12" s="528"/>
      <c r="M12" s="113"/>
      <c r="N12" s="113" t="s">
        <v>448</v>
      </c>
      <c r="O12" s="529"/>
      <c r="P12" s="530"/>
      <c r="Q12" s="114"/>
      <c r="R12" s="358"/>
      <c r="S12" s="364" t="s">
        <v>683</v>
      </c>
      <c r="T12" s="358"/>
      <c r="U12" s="205"/>
      <c r="V12" s="205"/>
      <c r="AA12" s="352" t="str">
        <f>'DonnesP-Sajade'!C20</f>
        <v>MONTAGNA 01 Violet Foncé</v>
      </c>
      <c r="AB12" s="353">
        <f>'DonnesP-Sajade'!E20</f>
        <v>53.39</v>
      </c>
      <c r="AC12" s="40"/>
      <c r="AD12" s="328" t="s">
        <v>669</v>
      </c>
      <c r="AK12" s="211"/>
      <c r="AM12" s="40"/>
      <c r="AN12" s="40"/>
      <c r="AO12" s="40"/>
      <c r="AP12" s="40"/>
      <c r="AQ12" s="40"/>
      <c r="AR12" s="40"/>
      <c r="AS12" s="40"/>
      <c r="AT12" s="169"/>
      <c r="AU12" s="169"/>
      <c r="AV12" s="169"/>
      <c r="AW12" s="168"/>
      <c r="AX12" s="168"/>
      <c r="AY12" s="168"/>
      <c r="AZ12" s="168"/>
      <c r="BA12" s="168"/>
      <c r="BB12" s="168"/>
      <c r="BC12" s="168"/>
      <c r="BD12" s="168"/>
      <c r="BE12" s="168"/>
      <c r="BF12" s="168"/>
      <c r="BG12" s="168"/>
      <c r="BH12" s="168"/>
    </row>
    <row r="13" spans="1:60" ht="13.5" thickBot="1" x14ac:dyDescent="0.25">
      <c r="A13" s="163"/>
      <c r="B13" s="7"/>
      <c r="C13" s="112"/>
      <c r="D13" s="113"/>
      <c r="E13" s="113"/>
      <c r="F13" s="113"/>
      <c r="G13" s="113"/>
      <c r="H13" s="113"/>
      <c r="I13" s="113"/>
      <c r="J13" s="113"/>
      <c r="K13" s="113"/>
      <c r="L13" s="113"/>
      <c r="M13" s="113"/>
      <c r="N13" s="113"/>
      <c r="O13" s="113"/>
      <c r="P13" s="113"/>
      <c r="Q13" s="114"/>
      <c r="R13" s="358"/>
      <c r="S13" s="567"/>
      <c r="T13" s="358"/>
      <c r="U13" s="205"/>
      <c r="V13" s="205"/>
      <c r="AA13" s="352" t="str">
        <f>'DonnesP-Sajade'!C21</f>
        <v>MONTAGNA 05 Gris clair</v>
      </c>
      <c r="AB13" s="353">
        <f>'DonnesP-Sajade'!E21</f>
        <v>53.39</v>
      </c>
      <c r="AC13" s="40"/>
      <c r="AD13" s="328" t="s">
        <v>670</v>
      </c>
      <c r="AK13" s="212"/>
      <c r="AM13" s="40"/>
      <c r="AN13" s="40"/>
      <c r="AO13" s="40"/>
      <c r="AP13" s="40"/>
      <c r="AQ13" s="40"/>
      <c r="AR13" s="40"/>
      <c r="AS13" s="40"/>
      <c r="AT13" s="169"/>
      <c r="AU13" s="169"/>
      <c r="AV13" s="169"/>
      <c r="AW13" s="168"/>
      <c r="AX13" s="168"/>
      <c r="AY13" s="168"/>
      <c r="AZ13" s="168"/>
      <c r="BA13" s="168"/>
      <c r="BB13" s="168"/>
      <c r="BC13" s="168"/>
      <c r="BD13" s="168"/>
      <c r="BE13" s="168"/>
      <c r="BF13" s="168"/>
      <c r="BG13" s="168"/>
      <c r="BH13" s="168"/>
    </row>
    <row r="14" spans="1:60" ht="13.5" thickBot="1" x14ac:dyDescent="0.25">
      <c r="A14" s="163"/>
      <c r="B14" s="7"/>
      <c r="C14" s="112"/>
      <c r="D14" s="113"/>
      <c r="E14" s="113"/>
      <c r="F14" s="113"/>
      <c r="G14" s="113"/>
      <c r="H14" s="113"/>
      <c r="I14" s="572" t="s">
        <v>449</v>
      </c>
      <c r="J14" s="573"/>
      <c r="K14" s="574"/>
      <c r="L14" s="523"/>
      <c r="M14" s="523"/>
      <c r="N14" s="523"/>
      <c r="O14" s="523"/>
      <c r="P14" s="524"/>
      <c r="Q14" s="114"/>
      <c r="R14" s="358"/>
      <c r="S14" s="568"/>
      <c r="T14" s="358"/>
      <c r="U14" s="205"/>
      <c r="V14" s="205"/>
      <c r="AA14" s="352" t="str">
        <f>'DonnesP-Sajade'!C22</f>
        <v>MONTAGNA 06 Anthraite</v>
      </c>
      <c r="AB14" s="353">
        <f>'DonnesP-Sajade'!E22</f>
        <v>53.39</v>
      </c>
      <c r="AC14" s="40"/>
      <c r="AD14" s="328" t="s">
        <v>671</v>
      </c>
      <c r="AE14" s="90"/>
      <c r="AI14" s="90"/>
      <c r="AM14" s="40"/>
      <c r="AN14" s="40"/>
      <c r="AO14" s="40"/>
      <c r="AP14" s="40"/>
      <c r="AQ14" s="40"/>
      <c r="AR14" s="40"/>
      <c r="AS14" s="40"/>
      <c r="AT14" s="169"/>
      <c r="AU14" s="169"/>
      <c r="AV14" s="169"/>
      <c r="AW14" s="168"/>
      <c r="AX14" s="168"/>
      <c r="AY14" s="168"/>
      <c r="AZ14" s="168"/>
      <c r="BA14" s="168"/>
      <c r="BB14" s="168"/>
      <c r="BC14" s="168"/>
      <c r="BD14" s="168"/>
      <c r="BE14" s="168"/>
      <c r="BF14" s="168"/>
      <c r="BG14" s="168"/>
      <c r="BH14" s="168"/>
    </row>
    <row r="15" spans="1:60" x14ac:dyDescent="0.2">
      <c r="A15" s="7"/>
      <c r="B15" s="7"/>
      <c r="C15" s="112"/>
      <c r="D15" s="113"/>
      <c r="E15" s="113"/>
      <c r="F15" s="113"/>
      <c r="G15" s="113"/>
      <c r="H15" s="113"/>
      <c r="I15" s="113"/>
      <c r="J15" s="113"/>
      <c r="K15" s="113"/>
      <c r="L15" s="113"/>
      <c r="M15" s="113"/>
      <c r="N15" s="113"/>
      <c r="O15" s="113"/>
      <c r="P15" s="113"/>
      <c r="Q15" s="114"/>
      <c r="R15" s="358"/>
      <c r="S15" s="568"/>
      <c r="T15" s="358"/>
      <c r="U15" s="205"/>
      <c r="V15" s="205"/>
      <c r="AA15" s="352" t="str">
        <f>'DonnesP-Sajade'!C23</f>
        <v>MONTAGNA 07 (New) Blanc, Pigment mauves</v>
      </c>
      <c r="AB15" s="353">
        <f>'DonnesP-Sajade'!E23</f>
        <v>32.67</v>
      </c>
      <c r="AC15" s="40"/>
      <c r="AD15" s="328" t="s">
        <v>672</v>
      </c>
      <c r="AE15" s="331" t="s">
        <v>648</v>
      </c>
      <c r="AF15" s="331" t="s">
        <v>652</v>
      </c>
      <c r="AG15" s="331" t="s">
        <v>655</v>
      </c>
      <c r="AH15" s="331" t="s">
        <v>658</v>
      </c>
      <c r="AI15" s="331" t="s">
        <v>661</v>
      </c>
      <c r="AK15" s="331" t="s">
        <v>664</v>
      </c>
      <c r="AL15" s="332" t="s">
        <v>673</v>
      </c>
      <c r="AM15" s="40"/>
      <c r="AN15" s="40"/>
      <c r="AO15" s="40"/>
      <c r="AP15" s="40"/>
      <c r="AQ15" s="40"/>
      <c r="AR15" s="40"/>
      <c r="AS15" s="40"/>
      <c r="AT15" s="169"/>
      <c r="AU15" s="169"/>
      <c r="AV15" s="169"/>
      <c r="AW15" s="168"/>
      <c r="AX15" s="168"/>
      <c r="AY15" s="168"/>
      <c r="AZ15" s="168"/>
      <c r="BA15" s="168"/>
      <c r="BB15" s="168"/>
      <c r="BC15" s="168"/>
      <c r="BD15" s="168"/>
      <c r="BE15" s="168"/>
      <c r="BF15" s="168"/>
      <c r="BG15" s="168"/>
      <c r="BH15" s="168"/>
    </row>
    <row r="16" spans="1:60" ht="26.25" thickBot="1" x14ac:dyDescent="0.25">
      <c r="A16" s="7"/>
      <c r="B16" s="7"/>
      <c r="C16" s="115"/>
      <c r="D16" s="116"/>
      <c r="E16" s="116"/>
      <c r="F16" s="116"/>
      <c r="G16" s="116"/>
      <c r="H16" s="116"/>
      <c r="I16" s="116"/>
      <c r="J16" s="116"/>
      <c r="K16" s="116"/>
      <c r="L16" s="116"/>
      <c r="M16" s="116"/>
      <c r="N16" s="116"/>
      <c r="O16" s="116"/>
      <c r="P16" s="116"/>
      <c r="Q16" s="117"/>
      <c r="R16" s="358"/>
      <c r="S16" s="568"/>
      <c r="T16" s="358"/>
      <c r="U16" s="205"/>
      <c r="V16" s="205"/>
      <c r="AA16" s="352" t="str">
        <f>'DonnesP-Sajade'!C24</f>
        <v>PRINTEMPS 02 Orange</v>
      </c>
      <c r="AB16" s="353">
        <f>'DonnesP-Sajade'!E24</f>
        <v>52.34</v>
      </c>
      <c r="AC16" s="40"/>
      <c r="AD16" s="328" t="s">
        <v>674</v>
      </c>
      <c r="AE16" s="333" t="s">
        <v>675</v>
      </c>
      <c r="AF16" s="334" t="s">
        <v>439</v>
      </c>
      <c r="AG16" s="335" t="s">
        <v>655</v>
      </c>
      <c r="AH16" s="336" t="s">
        <v>658</v>
      </c>
      <c r="AI16" s="213" t="s">
        <v>676</v>
      </c>
      <c r="AJ16" s="214"/>
      <c r="AK16" s="215"/>
      <c r="AL16" s="216"/>
      <c r="AM16" s="40"/>
      <c r="AN16" s="40"/>
      <c r="AO16" s="40"/>
      <c r="AP16" s="40"/>
      <c r="AQ16" s="40"/>
      <c r="AR16" s="40"/>
      <c r="AS16" s="40"/>
      <c r="AT16" s="169"/>
      <c r="AU16" s="169"/>
      <c r="AV16" s="169"/>
      <c r="AW16" s="168"/>
      <c r="AX16" s="168"/>
      <c r="AY16" s="168"/>
      <c r="AZ16" s="168"/>
      <c r="BA16" s="168"/>
      <c r="BB16" s="168"/>
      <c r="BC16" s="168"/>
      <c r="BD16" s="168"/>
      <c r="BE16" s="168"/>
      <c r="BF16" s="168"/>
      <c r="BG16" s="168"/>
      <c r="BH16" s="168"/>
    </row>
    <row r="17" spans="1:60" ht="15.75" thickBot="1" x14ac:dyDescent="0.25">
      <c r="A17" s="7"/>
      <c r="B17" s="7"/>
      <c r="C17" s="118"/>
      <c r="D17" s="119" t="s">
        <v>677</v>
      </c>
      <c r="E17" s="120" t="s">
        <v>429</v>
      </c>
      <c r="F17" s="68"/>
      <c r="G17" s="68"/>
      <c r="H17" s="68"/>
      <c r="I17" s="121"/>
      <c r="J17" s="121"/>
      <c r="K17" s="570" t="s">
        <v>678</v>
      </c>
      <c r="L17" s="570"/>
      <c r="M17" s="570"/>
      <c r="N17" s="571"/>
      <c r="O17" s="122"/>
      <c r="P17" s="123" t="s">
        <v>451</v>
      </c>
      <c r="Q17" s="124"/>
      <c r="R17" s="360"/>
      <c r="S17" s="568"/>
      <c r="T17" s="360"/>
      <c r="U17" s="217"/>
      <c r="V17" s="217"/>
      <c r="AA17" s="352" t="str">
        <f>'DonnesP-Sajade'!C25</f>
        <v>PRINTEMPS 08</v>
      </c>
      <c r="AB17" s="353">
        <f>'DonnesP-Sajade'!E25</f>
        <v>52.34</v>
      </c>
      <c r="AC17" s="40"/>
      <c r="AD17" s="328" t="s">
        <v>679</v>
      </c>
      <c r="AE17" s="337">
        <f t="shared" ref="AE17:AE19" si="0">SUMPRODUCT((nom=AF17)*1)-SUMPRODUCT((AF18:AF84=AF17)*1)</f>
        <v>1</v>
      </c>
      <c r="AF17" s="338" t="s">
        <v>644</v>
      </c>
      <c r="AG17" s="338" t="s">
        <v>680</v>
      </c>
      <c r="AH17" s="41">
        <v>1</v>
      </c>
      <c r="AI17" s="339" t="str">
        <f t="shared" ref="AI17:AI19" si="1">IF(SUMPRODUCT((nom=AF17)*(nom=choix_nom)*(Prépa=AG17))-SUMPRODUCT((AF18:AF84=AF17)*(AF18:AF84=choix_nom)*(AG18:AG84=AG17))&gt;0,AG17,"")</f>
        <v/>
      </c>
      <c r="AJ17" s="340" t="str">
        <f>IF(AI17="","",IF(ISERROR(INDEX(AJ$16:AJ16,MATCH(AI17,AI$16:AI16,0))),MAX(AJ$16:AJ16)+1,INDEX(AJ$16:AJ16,MATCH(AI17,AI$16:AI16,0))))</f>
        <v/>
      </c>
      <c r="AK17" s="341" t="str">
        <f>IF(MIN(AJ17:AJ84)&gt;0,MIN(AJ17:AJ84),"")</f>
        <v/>
      </c>
      <c r="AL17" s="339" t="str">
        <f t="shared" ref="AL17:AL48" si="2">IF(AK17="","",INDEX(ANNULNB3,MATCH(AK17,$AJ$17:$AJ$84,0)))</f>
        <v/>
      </c>
      <c r="AM17" s="40"/>
      <c r="AN17" s="40"/>
      <c r="AO17" s="40"/>
      <c r="AP17" s="40"/>
      <c r="AQ17" s="40"/>
      <c r="AR17" s="40"/>
      <c r="AS17" s="40"/>
      <c r="AT17" s="169"/>
      <c r="AU17" s="169"/>
      <c r="AV17" s="169"/>
      <c r="AW17" s="168"/>
      <c r="AX17" s="168"/>
      <c r="AY17" s="168"/>
      <c r="AZ17" s="168"/>
      <c r="BA17" s="168"/>
      <c r="BB17" s="168"/>
      <c r="BC17" s="168"/>
      <c r="BD17" s="168"/>
      <c r="BE17" s="168"/>
      <c r="BF17" s="168"/>
      <c r="BG17" s="168"/>
      <c r="BH17" s="168"/>
    </row>
    <row r="18" spans="1:60" ht="13.5" thickBot="1" x14ac:dyDescent="0.25">
      <c r="A18" s="7"/>
      <c r="B18" s="7"/>
      <c r="C18" s="115"/>
      <c r="D18" s="116"/>
      <c r="E18" s="116"/>
      <c r="F18" s="116"/>
      <c r="G18" s="116"/>
      <c r="H18" s="116"/>
      <c r="I18" s="116"/>
      <c r="J18" s="116"/>
      <c r="K18" s="116"/>
      <c r="L18" s="116"/>
      <c r="M18" s="116"/>
      <c r="N18" s="116"/>
      <c r="O18" s="116"/>
      <c r="P18" s="116"/>
      <c r="Q18" s="117"/>
      <c r="R18" s="358"/>
      <c r="S18" s="568"/>
      <c r="T18" s="358"/>
      <c r="U18" s="218"/>
      <c r="V18" s="218"/>
      <c r="AA18" s="350" t="str">
        <f>'DonnesP-Sajade'!C26</f>
        <v>PRINTEMPS 033 Jaune, perlmut</v>
      </c>
      <c r="AB18" s="351">
        <f>'DonnesP-Sajade'!E26</f>
        <v>44.12</v>
      </c>
      <c r="AC18" s="40"/>
      <c r="AD18" s="328" t="s">
        <v>681</v>
      </c>
      <c r="AE18" s="342">
        <f t="shared" si="0"/>
        <v>1</v>
      </c>
      <c r="AF18" s="343" t="s">
        <v>647</v>
      </c>
      <c r="AG18" s="343" t="s">
        <v>682</v>
      </c>
      <c r="AH18" s="41">
        <v>1</v>
      </c>
      <c r="AI18" s="344" t="str">
        <f t="shared" si="1"/>
        <v/>
      </c>
      <c r="AJ18" s="345" t="str">
        <f>IF(AI18="","",IF(ISERROR(INDEX(AJ$16:AJ17,MATCH(AI18,AI$16:AI17,0))),MAX(AJ$16:AJ17)+1,INDEX(AJ$16:AJ17,MATCH(AI18,AI$16:AI17,0))))</f>
        <v/>
      </c>
      <c r="AK18" s="345" t="str">
        <f t="shared" ref="AK18:AK81" si="3">IF(AK17="","",IF(AK17=MAX($AJ$17:$AJ$84),"",AK17+1))</f>
        <v/>
      </c>
      <c r="AL18" s="344" t="str">
        <f t="shared" si="2"/>
        <v/>
      </c>
      <c r="AM18" s="40"/>
      <c r="AN18" s="40"/>
      <c r="AO18" s="40"/>
      <c r="AP18" s="40"/>
      <c r="AQ18" s="40"/>
      <c r="AR18" s="40"/>
      <c r="AS18" s="40"/>
      <c r="AT18" s="169"/>
      <c r="AU18" s="169"/>
      <c r="AV18" s="169"/>
      <c r="AW18" s="168"/>
      <c r="AX18" s="168"/>
      <c r="AY18" s="168"/>
      <c r="AZ18" s="168"/>
      <c r="BA18" s="168"/>
      <c r="BB18" s="168"/>
      <c r="BC18" s="168"/>
      <c r="BD18" s="168"/>
      <c r="BE18" s="168"/>
      <c r="BF18" s="168"/>
      <c r="BG18" s="168"/>
      <c r="BH18" s="168"/>
    </row>
    <row r="19" spans="1:60" ht="13.5" thickBot="1" x14ac:dyDescent="0.25">
      <c r="A19" s="7"/>
      <c r="B19" s="7"/>
      <c r="C19" s="115"/>
      <c r="D19" s="116" t="s">
        <v>683</v>
      </c>
      <c r="E19" s="125" t="s">
        <v>186</v>
      </c>
      <c r="F19" s="116"/>
      <c r="G19" s="116"/>
      <c r="H19" s="116"/>
      <c r="I19" s="116" t="s">
        <v>684</v>
      </c>
      <c r="J19" s="565"/>
      <c r="K19" s="566"/>
      <c r="L19" s="123" t="s">
        <v>685</v>
      </c>
      <c r="M19" s="116"/>
      <c r="N19" s="126" t="s">
        <v>686</v>
      </c>
      <c r="O19" s="122"/>
      <c r="P19" s="123" t="s">
        <v>685</v>
      </c>
      <c r="Q19" s="127"/>
      <c r="R19" s="163"/>
      <c r="S19" s="569"/>
      <c r="T19" s="163"/>
      <c r="W19" s="219">
        <f>J19*O19</f>
        <v>0</v>
      </c>
      <c r="X19" s="218" t="s">
        <v>451</v>
      </c>
      <c r="AA19" s="352" t="str">
        <f>'DonnesP-Sajade'!C27</f>
        <v>PRINTEMPS 034 Vert Menthe</v>
      </c>
      <c r="AB19" s="353">
        <f>'DonnesP-Sajade'!E27</f>
        <v>44.12</v>
      </c>
      <c r="AC19" s="40"/>
      <c r="AD19" s="328" t="s">
        <v>687</v>
      </c>
      <c r="AE19" s="342">
        <f t="shared" si="0"/>
        <v>1</v>
      </c>
      <c r="AF19" s="343" t="s">
        <v>651</v>
      </c>
      <c r="AG19" s="343" t="s">
        <v>688</v>
      </c>
      <c r="AH19" s="41">
        <v>1</v>
      </c>
      <c r="AI19" s="344" t="str">
        <f t="shared" si="1"/>
        <v/>
      </c>
      <c r="AJ19" s="345" t="str">
        <f>IF(AI19="","",IF(ISERROR(INDEX(AJ$16:AJ18,MATCH(AI19,AI$16:AI18,0))),MAX(AJ$16:AJ18)+1,INDEX(AJ$16:AJ18,MATCH(AI19,AI$16:AI18,0))))</f>
        <v/>
      </c>
      <c r="AK19" s="345" t="str">
        <f t="shared" si="3"/>
        <v/>
      </c>
      <c r="AL19" s="344" t="str">
        <f t="shared" si="2"/>
        <v/>
      </c>
      <c r="AM19" s="40"/>
      <c r="AN19" s="40"/>
      <c r="AO19" s="40"/>
      <c r="AP19" s="40"/>
      <c r="AQ19" s="40"/>
      <c r="AR19" s="40"/>
      <c r="AS19" s="40"/>
      <c r="AT19" s="169"/>
      <c r="AU19" s="169"/>
      <c r="AV19" s="169"/>
      <c r="AW19" s="168"/>
      <c r="AX19" s="168"/>
      <c r="AY19" s="168"/>
      <c r="AZ19" s="168"/>
      <c r="BA19" s="168"/>
      <c r="BB19" s="168"/>
      <c r="BC19" s="168"/>
      <c r="BD19" s="168"/>
      <c r="BE19" s="168"/>
      <c r="BF19" s="168"/>
      <c r="BG19" s="168"/>
      <c r="BH19" s="168"/>
    </row>
    <row r="20" spans="1:60" ht="13.5" thickBot="1" x14ac:dyDescent="0.25">
      <c r="A20" s="7"/>
      <c r="B20" s="7"/>
      <c r="C20" s="115"/>
      <c r="D20" s="116"/>
      <c r="E20" s="116"/>
      <c r="F20" s="116"/>
      <c r="G20" s="116"/>
      <c r="H20" s="116"/>
      <c r="I20" s="116"/>
      <c r="J20" s="116"/>
      <c r="K20" s="116"/>
      <c r="L20" s="116"/>
      <c r="M20" s="116"/>
      <c r="N20" s="126"/>
      <c r="O20" s="116"/>
      <c r="P20" s="116"/>
      <c r="Q20" s="127"/>
      <c r="R20" s="163"/>
      <c r="S20" s="163"/>
      <c r="T20" s="163"/>
      <c r="U20" s="218"/>
      <c r="V20" s="218"/>
      <c r="AA20" s="352" t="str">
        <f>'DonnesP-Sajade'!C30</f>
        <v>AMSTERDAM 01 Clair, Or + Argent</v>
      </c>
      <c r="AB20" s="353">
        <f>'DonnesP-Sajade'!E30</f>
        <v>60.1</v>
      </c>
      <c r="AC20" s="40"/>
      <c r="AD20" s="328" t="s">
        <v>689</v>
      </c>
      <c r="AE20" s="342">
        <f t="shared" ref="AE20:AE51" si="4">SUMPRODUCT((nom=AF20)*1)-SUMPRODUCT((AF21:AF88=AF20)*1)</f>
        <v>1</v>
      </c>
      <c r="AF20" s="343" t="s">
        <v>654</v>
      </c>
      <c r="AG20" s="343" t="s">
        <v>690</v>
      </c>
      <c r="AH20" s="41">
        <v>1</v>
      </c>
      <c r="AI20" s="344" t="str">
        <f t="shared" ref="AI20:AI51" si="5">IF(SUMPRODUCT((nom=AF20)*(nom=choix_nom)*(Prépa=AG20))-SUMPRODUCT((AF21:AF88=AF20)*(AF21:AF88=choix_nom)*(AG21:AG88=AG20))&gt;0,AG20,"")</f>
        <v/>
      </c>
      <c r="AJ20" s="345" t="str">
        <f>IF(AI20="","",IF(ISERROR(INDEX(AJ$16:AJ19,MATCH(AI20,AI$16:AI19,0))),MAX(AJ$16:AJ19)+1,INDEX(AJ$16:AJ19,MATCH(AI20,AI$16:AI19,0))))</f>
        <v/>
      </c>
      <c r="AK20" s="345" t="str">
        <f t="shared" si="3"/>
        <v/>
      </c>
      <c r="AL20" s="344" t="str">
        <f t="shared" si="2"/>
        <v/>
      </c>
      <c r="AM20" s="40"/>
      <c r="AN20" s="40"/>
      <c r="AO20" s="40"/>
      <c r="AP20" s="40"/>
      <c r="AQ20" s="40"/>
      <c r="AR20" s="40"/>
      <c r="AS20" s="40"/>
      <c r="AT20" s="169"/>
      <c r="AU20" s="169"/>
      <c r="AV20" s="169"/>
      <c r="AW20" s="168"/>
      <c r="AX20" s="168"/>
      <c r="AY20" s="168"/>
      <c r="AZ20" s="168"/>
      <c r="BA20" s="168"/>
      <c r="BB20" s="168"/>
      <c r="BC20" s="168"/>
      <c r="BD20" s="168"/>
      <c r="BE20" s="168"/>
      <c r="BF20" s="168"/>
      <c r="BG20" s="168"/>
      <c r="BH20" s="168"/>
    </row>
    <row r="21" spans="1:60" ht="13.5" thickBot="1" x14ac:dyDescent="0.25">
      <c r="A21" s="7"/>
      <c r="B21" s="7"/>
      <c r="C21" s="115"/>
      <c r="D21" s="116" t="s">
        <v>691</v>
      </c>
      <c r="E21" s="125" t="s">
        <v>186</v>
      </c>
      <c r="F21" s="116"/>
      <c r="G21" s="116"/>
      <c r="H21" s="116"/>
      <c r="I21" s="116" t="s">
        <v>684</v>
      </c>
      <c r="J21" s="565"/>
      <c r="K21" s="566"/>
      <c r="L21" s="123" t="s">
        <v>685</v>
      </c>
      <c r="M21" s="116"/>
      <c r="N21" s="126" t="s">
        <v>692</v>
      </c>
      <c r="O21" s="122"/>
      <c r="P21" s="123" t="s">
        <v>685</v>
      </c>
      <c r="Q21" s="127"/>
      <c r="R21" s="163"/>
      <c r="S21" s="365" t="s">
        <v>1321</v>
      </c>
      <c r="T21" s="163"/>
      <c r="W21" s="219">
        <f>J21*O21</f>
        <v>0</v>
      </c>
      <c r="X21" s="218" t="s">
        <v>451</v>
      </c>
      <c r="AA21" s="352" t="str">
        <f>'DonnesP-Sajade'!C31</f>
        <v>AMSTERDAM 03 Clair, Argent</v>
      </c>
      <c r="AB21" s="353">
        <f>'DonnesP-Sajade'!E31</f>
        <v>60.1</v>
      </c>
      <c r="AC21" s="40"/>
      <c r="AD21" s="328" t="s">
        <v>693</v>
      </c>
      <c r="AE21" s="342">
        <f t="shared" si="4"/>
        <v>1</v>
      </c>
      <c r="AF21" s="343" t="s">
        <v>657</v>
      </c>
      <c r="AG21" s="343" t="s">
        <v>694</v>
      </c>
      <c r="AH21" s="41">
        <v>1</v>
      </c>
      <c r="AI21" s="344" t="str">
        <f t="shared" si="5"/>
        <v/>
      </c>
      <c r="AJ21" s="345" t="str">
        <f>IF(AI21="","",IF(ISERROR(INDEX(AJ$16:AJ20,MATCH(AI21,AI$16:AI20,0))),MAX(AJ$16:AJ20)+1,INDEX(AJ$16:AJ20,MATCH(AI21,AI$16:AI20,0))))</f>
        <v/>
      </c>
      <c r="AK21" s="345" t="str">
        <f t="shared" si="3"/>
        <v/>
      </c>
      <c r="AL21" s="344" t="str">
        <f t="shared" si="2"/>
        <v/>
      </c>
      <c r="AM21" s="40"/>
      <c r="AN21" s="40"/>
      <c r="AO21" s="40"/>
      <c r="AP21" s="40"/>
      <c r="AQ21" s="40"/>
      <c r="AR21" s="40"/>
      <c r="AS21" s="40"/>
      <c r="AT21" s="169"/>
      <c r="AU21" s="169"/>
      <c r="AV21" s="169"/>
      <c r="AW21" s="168"/>
      <c r="AX21" s="168"/>
      <c r="AY21" s="168"/>
      <c r="AZ21" s="168"/>
      <c r="BA21" s="168"/>
      <c r="BB21" s="168"/>
      <c r="BC21" s="168"/>
      <c r="BD21" s="168"/>
      <c r="BE21" s="168"/>
      <c r="BF21" s="168"/>
      <c r="BG21" s="168"/>
      <c r="BH21" s="168"/>
    </row>
    <row r="22" spans="1:60" ht="15" x14ac:dyDescent="0.2">
      <c r="A22" s="7"/>
      <c r="B22" s="7"/>
      <c r="C22" s="115"/>
      <c r="D22" s="116"/>
      <c r="E22" s="109"/>
      <c r="F22" s="128" t="b">
        <f>E21=""</f>
        <v>0</v>
      </c>
      <c r="G22" s="129"/>
      <c r="H22" s="116"/>
      <c r="I22" s="116"/>
      <c r="J22" s="130"/>
      <c r="K22" s="130"/>
      <c r="L22" s="116"/>
      <c r="M22" s="116"/>
      <c r="N22" s="116"/>
      <c r="O22" s="116"/>
      <c r="P22" s="130"/>
      <c r="Q22" s="117"/>
      <c r="R22" s="358"/>
      <c r="S22" s="567"/>
      <c r="T22" s="358"/>
      <c r="U22" s="220"/>
      <c r="V22" s="218"/>
      <c r="AA22" s="352" t="str">
        <f>'DonnesP-Sajade'!C32</f>
        <v>AMSTERDAM 04 Clair, Or fin</v>
      </c>
      <c r="AB22" s="353">
        <f>'DonnesP-Sajade'!E32</f>
        <v>60.1</v>
      </c>
      <c r="AC22" s="40"/>
      <c r="AD22" s="328" t="s">
        <v>695</v>
      </c>
      <c r="AE22" s="342">
        <f t="shared" si="4"/>
        <v>1</v>
      </c>
      <c r="AF22" s="343" t="s">
        <v>660</v>
      </c>
      <c r="AG22" s="343" t="s">
        <v>696</v>
      </c>
      <c r="AH22" s="41">
        <v>1</v>
      </c>
      <c r="AI22" s="344" t="str">
        <f t="shared" si="5"/>
        <v/>
      </c>
      <c r="AJ22" s="345" t="str">
        <f>IF(AI22="","",IF(ISERROR(INDEX(AJ$16:AJ21,MATCH(AI22,AI$16:AI21,0))),MAX(AJ$16:AJ21)+1,INDEX(AJ$16:AJ21,MATCH(AI22,AI$16:AI21,0))))</f>
        <v/>
      </c>
      <c r="AK22" s="345" t="str">
        <f t="shared" si="3"/>
        <v/>
      </c>
      <c r="AL22" s="344" t="str">
        <f t="shared" si="2"/>
        <v/>
      </c>
      <c r="AM22" s="40"/>
      <c r="AN22" s="40"/>
      <c r="AO22" s="40"/>
      <c r="AP22" s="40"/>
      <c r="AQ22" s="40"/>
      <c r="AR22" s="40"/>
      <c r="AS22" s="40"/>
      <c r="AT22" s="169"/>
      <c r="AU22" s="169"/>
      <c r="AV22" s="169"/>
      <c r="AW22" s="168"/>
      <c r="AX22" s="168"/>
      <c r="AY22" s="168"/>
      <c r="AZ22" s="168"/>
      <c r="BA22" s="168"/>
      <c r="BB22" s="168"/>
      <c r="BC22" s="168"/>
      <c r="BD22" s="168"/>
      <c r="BE22" s="168"/>
      <c r="BF22" s="168"/>
      <c r="BG22" s="168"/>
      <c r="BH22" s="168"/>
    </row>
    <row r="23" spans="1:60" ht="15" x14ac:dyDescent="0.2">
      <c r="A23" s="7"/>
      <c r="B23" s="7"/>
      <c r="C23" s="118"/>
      <c r="D23" s="131" t="s">
        <v>697</v>
      </c>
      <c r="E23" s="109"/>
      <c r="F23" s="128" t="b">
        <f>ISBLANK(E21)</f>
        <v>0</v>
      </c>
      <c r="G23" s="129"/>
      <c r="H23" s="121"/>
      <c r="I23" s="121"/>
      <c r="J23" s="121"/>
      <c r="K23" s="121"/>
      <c r="L23" s="121"/>
      <c r="M23" s="121"/>
      <c r="N23" s="121"/>
      <c r="O23" s="121"/>
      <c r="P23" s="121"/>
      <c r="Q23" s="124"/>
      <c r="R23" s="360"/>
      <c r="S23" s="568"/>
      <c r="T23" s="360"/>
      <c r="U23" s="217"/>
      <c r="V23" s="217"/>
      <c r="AA23" s="352" t="str">
        <f>'DonnesP-Sajade'!C33</f>
        <v>AMSTERDAM 07 Clair, Argent</v>
      </c>
      <c r="AB23" s="353">
        <f>'DonnesP-Sajade'!E33</f>
        <v>60.1</v>
      </c>
      <c r="AC23" s="40"/>
      <c r="AD23" s="328" t="s">
        <v>698</v>
      </c>
      <c r="AE23" s="342">
        <f t="shared" si="4"/>
        <v>1</v>
      </c>
      <c r="AF23" s="343" t="s">
        <v>663</v>
      </c>
      <c r="AG23" s="343" t="s">
        <v>699</v>
      </c>
      <c r="AH23" s="41">
        <v>2</v>
      </c>
      <c r="AI23" s="344" t="str">
        <f t="shared" si="5"/>
        <v/>
      </c>
      <c r="AJ23" s="345" t="str">
        <f>IF(AI23="","",IF(ISERROR(INDEX(AJ$16:AJ22,MATCH(AI23,AI$16:AI22,0))),MAX(AJ$16:AJ22)+1,INDEX(AJ$16:AJ22,MATCH(AI23,AI$16:AI22,0))))</f>
        <v/>
      </c>
      <c r="AK23" s="345" t="str">
        <f t="shared" si="3"/>
        <v/>
      </c>
      <c r="AL23" s="344" t="str">
        <f t="shared" si="2"/>
        <v/>
      </c>
      <c r="AM23" s="40"/>
      <c r="AN23" s="40"/>
      <c r="AO23" s="40"/>
      <c r="AP23" s="40"/>
      <c r="AQ23" s="40"/>
      <c r="AR23" s="40"/>
      <c r="AS23" s="40"/>
      <c r="AT23" s="169"/>
      <c r="AU23" s="169"/>
      <c r="AV23" s="169"/>
      <c r="AW23" s="168"/>
      <c r="AX23" s="168"/>
      <c r="AY23" s="168"/>
      <c r="AZ23" s="168"/>
      <c r="BA23" s="168"/>
      <c r="BB23" s="168"/>
      <c r="BC23" s="168"/>
      <c r="BD23" s="168"/>
      <c r="BE23" s="168"/>
      <c r="BF23" s="168"/>
      <c r="BG23" s="168"/>
      <c r="BH23" s="168"/>
    </row>
    <row r="24" spans="1:60" ht="13.5" thickBot="1" x14ac:dyDescent="0.25">
      <c r="A24" s="7"/>
      <c r="B24" s="7"/>
      <c r="C24" s="115"/>
      <c r="D24" s="116"/>
      <c r="E24" s="116"/>
      <c r="F24" s="116"/>
      <c r="G24" s="116"/>
      <c r="H24" s="116"/>
      <c r="I24" s="116"/>
      <c r="J24" s="116"/>
      <c r="K24" s="116"/>
      <c r="L24" s="116"/>
      <c r="M24" s="116"/>
      <c r="N24" s="116"/>
      <c r="O24" s="116"/>
      <c r="P24" s="116"/>
      <c r="Q24" s="117"/>
      <c r="R24" s="358"/>
      <c r="S24" s="568"/>
      <c r="T24" s="358"/>
      <c r="U24" s="219">
        <v>0.15</v>
      </c>
      <c r="V24" s="218"/>
      <c r="AA24" s="352" t="str">
        <f>'DonnesP-Sajade'!C34</f>
        <v>AMSTERDAM 09 (New) Clair, Rose</v>
      </c>
      <c r="AB24" s="353">
        <f>'DonnesP-Sajade'!E34</f>
        <v>50.22</v>
      </c>
      <c r="AC24" s="40"/>
      <c r="AD24" s="328" t="s">
        <v>700</v>
      </c>
      <c r="AE24" s="342">
        <f t="shared" si="4"/>
        <v>1</v>
      </c>
      <c r="AF24" s="343" t="s">
        <v>666</v>
      </c>
      <c r="AG24" s="343" t="s">
        <v>701</v>
      </c>
      <c r="AH24" s="41">
        <v>2</v>
      </c>
      <c r="AI24" s="344" t="str">
        <f t="shared" si="5"/>
        <v/>
      </c>
      <c r="AJ24" s="345" t="str">
        <f>IF(AI24="","",IF(ISERROR(INDEX(AJ$16:AJ23,MATCH(AI24,AI$16:AI23,0))),MAX(AJ$16:AJ23)+1,INDEX(AJ$16:AJ23,MATCH(AI24,AI$16:AI23,0))))</f>
        <v/>
      </c>
      <c r="AK24" s="345" t="str">
        <f t="shared" si="3"/>
        <v/>
      </c>
      <c r="AL24" s="344" t="str">
        <f t="shared" si="2"/>
        <v/>
      </c>
      <c r="AM24" s="40"/>
      <c r="AN24" s="40"/>
      <c r="AO24" s="40"/>
      <c r="AP24" s="40"/>
      <c r="AQ24" s="40"/>
      <c r="AR24" s="40"/>
      <c r="AS24" s="40"/>
      <c r="AT24" s="169"/>
      <c r="AU24" s="169"/>
      <c r="AV24" s="169"/>
      <c r="AW24" s="168"/>
      <c r="AX24" s="168"/>
      <c r="AY24" s="168"/>
      <c r="AZ24" s="168"/>
      <c r="BA24" s="168"/>
      <c r="BB24" s="168"/>
      <c r="BC24" s="168"/>
      <c r="BD24" s="168"/>
      <c r="BE24" s="168"/>
      <c r="BF24" s="168"/>
      <c r="BG24" s="168"/>
      <c r="BH24" s="168"/>
    </row>
    <row r="25" spans="1:60" ht="13.5" thickBot="1" x14ac:dyDescent="0.25">
      <c r="A25" s="7"/>
      <c r="B25" s="7"/>
      <c r="C25" s="115"/>
      <c r="D25" s="116" t="s">
        <v>702</v>
      </c>
      <c r="E25" s="132" t="s">
        <v>703</v>
      </c>
      <c r="F25" s="133"/>
      <c r="G25" s="134" t="s">
        <v>456</v>
      </c>
      <c r="H25" s="116"/>
      <c r="I25" s="116" t="s">
        <v>686</v>
      </c>
      <c r="J25" s="565"/>
      <c r="K25" s="566"/>
      <c r="L25" s="123" t="s">
        <v>685</v>
      </c>
      <c r="M25" s="126" t="s">
        <v>692</v>
      </c>
      <c r="N25" s="116"/>
      <c r="O25" s="122"/>
      <c r="P25" s="123" t="s">
        <v>685</v>
      </c>
      <c r="Q25" s="135"/>
      <c r="R25" s="361"/>
      <c r="S25" s="568"/>
      <c r="T25" s="361"/>
      <c r="U25" s="221"/>
      <c r="V25" s="222"/>
      <c r="W25" s="223">
        <f>F25*J25*O25</f>
        <v>0</v>
      </c>
      <c r="X25" s="224" t="s">
        <v>451</v>
      </c>
      <c r="AA25" s="352" t="str">
        <f>'DonnesP-Sajade'!C35</f>
        <v>AMSTERDAM 12 Fil or</v>
      </c>
      <c r="AB25" s="353">
        <f>'DonnesP-Sajade'!E35</f>
        <v>60.1</v>
      </c>
      <c r="AC25" s="40"/>
      <c r="AD25" s="328" t="s">
        <v>704</v>
      </c>
      <c r="AE25" s="342">
        <f t="shared" si="4"/>
        <v>1</v>
      </c>
      <c r="AF25" s="343" t="s">
        <v>669</v>
      </c>
      <c r="AG25" s="343" t="s">
        <v>705</v>
      </c>
      <c r="AH25" s="41">
        <v>1</v>
      </c>
      <c r="AI25" s="344" t="str">
        <f t="shared" si="5"/>
        <v/>
      </c>
      <c r="AJ25" s="345" t="str">
        <f>IF(AI25="","",IF(ISERROR(INDEX(AJ$16:AJ24,MATCH(AI25,AI$16:AI24,0))),MAX(AJ$16:AJ24)+1,INDEX(AJ$16:AJ24,MATCH(AI25,AI$16:AI24,0))))</f>
        <v/>
      </c>
      <c r="AK25" s="345" t="str">
        <f t="shared" si="3"/>
        <v/>
      </c>
      <c r="AL25" s="344" t="str">
        <f t="shared" si="2"/>
        <v/>
      </c>
      <c r="AM25" s="40"/>
      <c r="AN25" s="40"/>
      <c r="AO25" s="40"/>
      <c r="AP25" s="40"/>
      <c r="AQ25" s="40"/>
      <c r="AR25" s="40"/>
      <c r="AS25" s="169"/>
      <c r="AT25" s="169"/>
      <c r="AU25" s="169"/>
      <c r="AV25" s="169"/>
      <c r="AW25" s="168"/>
      <c r="AX25" s="168"/>
      <c r="AY25" s="168"/>
      <c r="AZ25" s="168"/>
      <c r="BA25" s="168"/>
      <c r="BB25" s="168"/>
      <c r="BC25" s="168"/>
      <c r="BD25" s="168"/>
      <c r="BE25" s="168"/>
      <c r="BF25" s="168"/>
      <c r="BG25" s="168"/>
      <c r="BH25" s="168"/>
    </row>
    <row r="26" spans="1:60" ht="13.5" thickBot="1" x14ac:dyDescent="0.25">
      <c r="A26" s="7"/>
      <c r="B26" s="7"/>
      <c r="C26" s="115"/>
      <c r="D26" s="116"/>
      <c r="E26" s="126"/>
      <c r="F26" s="116"/>
      <c r="G26" s="116"/>
      <c r="H26" s="116"/>
      <c r="I26" s="116"/>
      <c r="J26" s="116"/>
      <c r="K26" s="116"/>
      <c r="L26" s="116"/>
      <c r="M26" s="126"/>
      <c r="N26" s="116"/>
      <c r="O26" s="116"/>
      <c r="P26" s="116"/>
      <c r="Q26" s="135"/>
      <c r="R26" s="361"/>
      <c r="S26" s="568"/>
      <c r="T26" s="361"/>
      <c r="U26" s="218"/>
      <c r="V26" s="218"/>
      <c r="AA26" s="352" t="str">
        <f>'DonnesP-Sajade'!C36</f>
        <v>AMSTERDAM 15 cristal fin</v>
      </c>
      <c r="AB26" s="353">
        <f>'DonnesP-Sajade'!E36</f>
        <v>60.1</v>
      </c>
      <c r="AC26" s="40"/>
      <c r="AD26" s="328" t="s">
        <v>706</v>
      </c>
      <c r="AE26" s="342">
        <f t="shared" si="4"/>
        <v>1</v>
      </c>
      <c r="AF26" s="343" t="s">
        <v>670</v>
      </c>
      <c r="AG26" s="343" t="s">
        <v>707</v>
      </c>
      <c r="AH26" s="41">
        <v>1</v>
      </c>
      <c r="AI26" s="344" t="str">
        <f t="shared" si="5"/>
        <v/>
      </c>
      <c r="AJ26" s="345" t="str">
        <f>IF(AI26="","",IF(ISERROR(INDEX(AJ$16:AJ25,MATCH(AI26,AI$16:AI25,0))),MAX(AJ$16:AJ25)+1,INDEX(AJ$16:AJ25,MATCH(AI26,AI$16:AI25,0))))</f>
        <v/>
      </c>
      <c r="AK26" s="345" t="str">
        <f t="shared" si="3"/>
        <v/>
      </c>
      <c r="AL26" s="344" t="str">
        <f t="shared" si="2"/>
        <v/>
      </c>
      <c r="AM26" s="40"/>
      <c r="AN26" s="40"/>
      <c r="AO26" s="40"/>
      <c r="AP26" s="40"/>
      <c r="AQ26" s="40"/>
      <c r="AR26" s="40"/>
      <c r="AS26" s="40"/>
      <c r="AT26" s="169"/>
      <c r="AU26" s="169"/>
      <c r="AV26" s="169"/>
      <c r="AW26" s="168"/>
      <c r="AX26" s="168"/>
      <c r="AY26" s="168"/>
      <c r="AZ26" s="168"/>
      <c r="BA26" s="168"/>
      <c r="BB26" s="168"/>
      <c r="BC26" s="168"/>
      <c r="BD26" s="168"/>
      <c r="BE26" s="168"/>
      <c r="BF26" s="168"/>
      <c r="BG26" s="168"/>
      <c r="BH26" s="168"/>
    </row>
    <row r="27" spans="1:60" ht="13.5" thickBot="1" x14ac:dyDescent="0.25">
      <c r="A27" s="7"/>
      <c r="B27" s="7"/>
      <c r="C27" s="115"/>
      <c r="D27" s="116" t="s">
        <v>708</v>
      </c>
      <c r="E27" s="132" t="s">
        <v>703</v>
      </c>
      <c r="F27" s="133"/>
      <c r="G27" s="134" t="s">
        <v>456</v>
      </c>
      <c r="H27" s="116"/>
      <c r="I27" s="116" t="s">
        <v>686</v>
      </c>
      <c r="J27" s="565"/>
      <c r="K27" s="566"/>
      <c r="L27" s="123" t="s">
        <v>685</v>
      </c>
      <c r="M27" s="126" t="s">
        <v>692</v>
      </c>
      <c r="N27" s="116"/>
      <c r="O27" s="122"/>
      <c r="P27" s="123" t="s">
        <v>685</v>
      </c>
      <c r="Q27" s="135"/>
      <c r="R27" s="361"/>
      <c r="S27" s="568"/>
      <c r="T27" s="361"/>
      <c r="U27" s="221"/>
      <c r="V27" s="222"/>
      <c r="W27" s="223">
        <f>F27*J27*O27</f>
        <v>0</v>
      </c>
      <c r="X27" s="224" t="s">
        <v>451</v>
      </c>
      <c r="AA27" s="352" t="str">
        <f>'DonnesP-Sajade'!C37</f>
        <v>AMSTERDAM 21 nacre</v>
      </c>
      <c r="AB27" s="353">
        <f>'DonnesP-Sajade'!E37</f>
        <v>60.1</v>
      </c>
      <c r="AC27" s="40"/>
      <c r="AD27" s="328" t="s">
        <v>709</v>
      </c>
      <c r="AE27" s="342">
        <f t="shared" si="4"/>
        <v>1</v>
      </c>
      <c r="AF27" s="343" t="s">
        <v>671</v>
      </c>
      <c r="AG27" s="343" t="s">
        <v>710</v>
      </c>
      <c r="AH27" s="41">
        <v>1</v>
      </c>
      <c r="AI27" s="344" t="str">
        <f t="shared" si="5"/>
        <v/>
      </c>
      <c r="AJ27" s="345" t="str">
        <f>IF(AI27="","",IF(ISERROR(INDEX(AJ$16:AJ26,MATCH(AI27,AI$16:AI26,0))),MAX(AJ$16:AJ26)+1,INDEX(AJ$16:AJ26,MATCH(AI27,AI$16:AI26,0))))</f>
        <v/>
      </c>
      <c r="AK27" s="345" t="str">
        <f t="shared" si="3"/>
        <v/>
      </c>
      <c r="AL27" s="344" t="str">
        <f t="shared" si="2"/>
        <v/>
      </c>
      <c r="AM27" s="40"/>
      <c r="AN27" s="40"/>
      <c r="AO27" s="40"/>
      <c r="AP27" s="40"/>
      <c r="AQ27" s="40"/>
      <c r="AR27" s="40"/>
      <c r="AS27" s="40"/>
      <c r="AT27" s="169"/>
      <c r="AU27" s="169"/>
      <c r="AV27" s="169"/>
      <c r="AW27" s="168"/>
      <c r="AX27" s="168"/>
      <c r="AY27" s="168"/>
      <c r="AZ27" s="168"/>
      <c r="BA27" s="168"/>
      <c r="BB27" s="168"/>
      <c r="BC27" s="168"/>
      <c r="BD27" s="168"/>
      <c r="BE27" s="168"/>
      <c r="BF27" s="168"/>
      <c r="BG27" s="168"/>
      <c r="BH27" s="168"/>
    </row>
    <row r="28" spans="1:60" ht="13.5" thickBot="1" x14ac:dyDescent="0.25">
      <c r="A28" s="7"/>
      <c r="B28" s="7"/>
      <c r="C28" s="115"/>
      <c r="D28" s="116"/>
      <c r="E28" s="126"/>
      <c r="F28" s="116"/>
      <c r="G28" s="116"/>
      <c r="H28" s="116"/>
      <c r="I28" s="116"/>
      <c r="J28" s="116"/>
      <c r="K28" s="116"/>
      <c r="L28" s="116"/>
      <c r="M28" s="126"/>
      <c r="N28" s="116"/>
      <c r="O28" s="116"/>
      <c r="P28" s="116"/>
      <c r="Q28" s="135"/>
      <c r="R28" s="361"/>
      <c r="S28" s="568"/>
      <c r="T28" s="361"/>
      <c r="U28" s="218"/>
      <c r="V28" s="218"/>
      <c r="AA28" s="352" t="str">
        <f>'DonnesP-Sajade'!C38</f>
        <v>AMSTERDAM 31 fils noir</v>
      </c>
      <c r="AB28" s="353">
        <f>'DonnesP-Sajade'!E38</f>
        <v>60.1</v>
      </c>
      <c r="AC28" s="40"/>
      <c r="AD28" s="328" t="s">
        <v>711</v>
      </c>
      <c r="AE28" s="342">
        <f t="shared" si="4"/>
        <v>1</v>
      </c>
      <c r="AF28" s="343" t="s">
        <v>672</v>
      </c>
      <c r="AG28" s="343" t="s">
        <v>712</v>
      </c>
      <c r="AH28" s="41">
        <v>1</v>
      </c>
      <c r="AI28" s="344" t="str">
        <f t="shared" si="5"/>
        <v/>
      </c>
      <c r="AJ28" s="345" t="str">
        <f>IF(AI28="","",IF(ISERROR(INDEX(AJ$16:AJ27,MATCH(AI28,AI$16:AI27,0))),MAX(AJ$16:AJ27)+1,INDEX(AJ$16:AJ27,MATCH(AI28,AI$16:AI27,0))))</f>
        <v/>
      </c>
      <c r="AK28" s="345" t="str">
        <f t="shared" si="3"/>
        <v/>
      </c>
      <c r="AL28" s="344" t="str">
        <f t="shared" si="2"/>
        <v/>
      </c>
      <c r="AM28" s="40"/>
      <c r="AN28" s="40"/>
      <c r="AO28" s="40"/>
      <c r="AP28" s="40"/>
      <c r="AQ28" s="40"/>
      <c r="AR28" s="40"/>
      <c r="AS28" s="40"/>
      <c r="AT28" s="169"/>
      <c r="AU28" s="169"/>
      <c r="AV28" s="169"/>
      <c r="AW28" s="168"/>
      <c r="AX28" s="168"/>
      <c r="AY28" s="168"/>
      <c r="AZ28" s="168"/>
      <c r="BA28" s="168"/>
      <c r="BB28" s="168"/>
      <c r="BC28" s="168"/>
      <c r="BD28" s="168"/>
      <c r="BE28" s="168"/>
      <c r="BF28" s="168"/>
      <c r="BG28" s="168"/>
      <c r="BH28" s="168"/>
    </row>
    <row r="29" spans="1:60" ht="13.5" thickBot="1" x14ac:dyDescent="0.25">
      <c r="A29" s="7"/>
      <c r="B29" s="7"/>
      <c r="C29" s="115"/>
      <c r="D29" s="116" t="s">
        <v>713</v>
      </c>
      <c r="E29" s="132" t="s">
        <v>703</v>
      </c>
      <c r="F29" s="133"/>
      <c r="G29" s="134" t="s">
        <v>456</v>
      </c>
      <c r="H29" s="116"/>
      <c r="I29" s="116" t="s">
        <v>686</v>
      </c>
      <c r="J29" s="565"/>
      <c r="K29" s="566"/>
      <c r="L29" s="123" t="s">
        <v>685</v>
      </c>
      <c r="M29" s="126" t="s">
        <v>692</v>
      </c>
      <c r="N29" s="116"/>
      <c r="O29" s="122"/>
      <c r="P29" s="123" t="s">
        <v>685</v>
      </c>
      <c r="Q29" s="135"/>
      <c r="R29" s="361"/>
      <c r="S29" s="568"/>
      <c r="T29" s="361"/>
      <c r="U29" s="221">
        <f>-((2*O29)+J29)*$U$24*F29</f>
        <v>0</v>
      </c>
      <c r="V29" s="225" t="s">
        <v>451</v>
      </c>
      <c r="W29" s="223">
        <f>F29*J29*O29</f>
        <v>0</v>
      </c>
      <c r="X29" s="224" t="s">
        <v>451</v>
      </c>
      <c r="AA29" s="352" t="str">
        <f>'DonnesP-Sajade'!C39</f>
        <v>AUTOMNE 01 Orange</v>
      </c>
      <c r="AB29" s="353">
        <f>'DonnesP-Sajade'!E39</f>
        <v>55.01</v>
      </c>
      <c r="AC29" s="40"/>
      <c r="AD29" s="328" t="s">
        <v>714</v>
      </c>
      <c r="AE29" s="342">
        <f t="shared" si="4"/>
        <v>1</v>
      </c>
      <c r="AF29" s="343" t="s">
        <v>674</v>
      </c>
      <c r="AG29" s="343" t="s">
        <v>715</v>
      </c>
      <c r="AH29" s="41">
        <v>1</v>
      </c>
      <c r="AI29" s="344" t="str">
        <f t="shared" si="5"/>
        <v/>
      </c>
      <c r="AJ29" s="345" t="str">
        <f>IF(AI29="","",IF(ISERROR(INDEX(AJ$16:AJ28,MATCH(AI29,AI$16:AI28,0))),MAX(AJ$16:AJ28)+1,INDEX(AJ$16:AJ28,MATCH(AI29,AI$16:AI28,0))))</f>
        <v/>
      </c>
      <c r="AK29" s="345" t="str">
        <f t="shared" si="3"/>
        <v/>
      </c>
      <c r="AL29" s="344" t="str">
        <f t="shared" si="2"/>
        <v/>
      </c>
      <c r="AM29" s="40"/>
      <c r="AN29" s="40"/>
      <c r="AO29" s="40"/>
      <c r="AP29" s="40"/>
      <c r="AQ29" s="40"/>
      <c r="AR29" s="40"/>
      <c r="AS29" s="40"/>
      <c r="AT29" s="169"/>
      <c r="AU29" s="169"/>
      <c r="AV29" s="169"/>
      <c r="AW29" s="168"/>
      <c r="AX29" s="168"/>
      <c r="AY29" s="168"/>
      <c r="AZ29" s="168"/>
      <c r="BA29" s="168"/>
      <c r="BB29" s="168"/>
      <c r="BC29" s="168"/>
      <c r="BD29" s="168"/>
      <c r="BE29" s="168"/>
      <c r="BF29" s="168"/>
      <c r="BG29" s="168"/>
      <c r="BH29" s="168"/>
    </row>
    <row r="30" spans="1:60" ht="13.5" thickBot="1" x14ac:dyDescent="0.25">
      <c r="A30" s="7"/>
      <c r="B30" s="7"/>
      <c r="C30" s="115"/>
      <c r="D30" s="116"/>
      <c r="E30" s="116"/>
      <c r="F30" s="116"/>
      <c r="G30" s="116"/>
      <c r="H30" s="116"/>
      <c r="I30" s="116"/>
      <c r="J30" s="116"/>
      <c r="K30" s="116"/>
      <c r="L30" s="116"/>
      <c r="M30" s="126"/>
      <c r="N30" s="116"/>
      <c r="O30" s="116"/>
      <c r="P30" s="116"/>
      <c r="Q30" s="135"/>
      <c r="R30" s="361"/>
      <c r="S30" s="569"/>
      <c r="T30" s="361"/>
      <c r="U30" s="218"/>
      <c r="V30" s="218"/>
      <c r="AA30" s="352" t="str">
        <f>'DonnesP-Sajade'!C40</f>
        <v>AUTOMNE 02 Mandarine</v>
      </c>
      <c r="AB30" s="353">
        <f>'DonnesP-Sajade'!E40</f>
        <v>55.01</v>
      </c>
      <c r="AC30" s="40"/>
      <c r="AD30" s="328" t="s">
        <v>716</v>
      </c>
      <c r="AE30" s="342">
        <f t="shared" si="4"/>
        <v>1</v>
      </c>
      <c r="AF30" s="343" t="s">
        <v>679</v>
      </c>
      <c r="AG30" s="343" t="s">
        <v>717</v>
      </c>
      <c r="AH30" s="41">
        <v>1</v>
      </c>
      <c r="AI30" s="344" t="str">
        <f t="shared" si="5"/>
        <v/>
      </c>
      <c r="AJ30" s="345" t="str">
        <f>IF(AI30="","",IF(ISERROR(INDEX(AJ$16:AJ29,MATCH(AI30,AI$16:AI29,0))),MAX(AJ$16:AJ29)+1,INDEX(AJ$16:AJ29,MATCH(AI30,AI$16:AI29,0))))</f>
        <v/>
      </c>
      <c r="AK30" s="345" t="str">
        <f t="shared" si="3"/>
        <v/>
      </c>
      <c r="AL30" s="344" t="str">
        <f t="shared" si="2"/>
        <v/>
      </c>
      <c r="AM30" s="40"/>
      <c r="AN30" s="40"/>
      <c r="AO30" s="40"/>
      <c r="AP30" s="40"/>
      <c r="AQ30" s="40"/>
      <c r="AR30" s="40"/>
      <c r="AS30" s="40"/>
      <c r="AT30" s="169"/>
      <c r="AU30" s="169"/>
      <c r="AV30" s="169"/>
      <c r="AW30" s="168"/>
      <c r="AX30" s="168"/>
      <c r="AY30" s="168"/>
      <c r="AZ30" s="168"/>
      <c r="BA30" s="168"/>
      <c r="BB30" s="168"/>
      <c r="BC30" s="168"/>
      <c r="BD30" s="168"/>
      <c r="BE30" s="168"/>
      <c r="BF30" s="168"/>
      <c r="BG30" s="168"/>
      <c r="BH30" s="168"/>
    </row>
    <row r="31" spans="1:60" ht="13.5" thickBot="1" x14ac:dyDescent="0.25">
      <c r="A31" s="7"/>
      <c r="B31" s="7"/>
      <c r="C31" s="115"/>
      <c r="D31" s="116" t="s">
        <v>718</v>
      </c>
      <c r="E31" s="116"/>
      <c r="F31" s="133"/>
      <c r="G31" s="134" t="s">
        <v>456</v>
      </c>
      <c r="H31" s="116"/>
      <c r="I31" s="116" t="s">
        <v>686</v>
      </c>
      <c r="J31" s="565">
        <v>1.2</v>
      </c>
      <c r="K31" s="566"/>
      <c r="L31" s="123" t="s">
        <v>685</v>
      </c>
      <c r="M31" s="126" t="s">
        <v>692</v>
      </c>
      <c r="N31" s="116"/>
      <c r="O31" s="122"/>
      <c r="P31" s="123" t="s">
        <v>685</v>
      </c>
      <c r="Q31" s="135"/>
      <c r="R31" s="361"/>
      <c r="S31" s="361"/>
      <c r="T31" s="361"/>
      <c r="U31" s="221">
        <f>-((2*O31)+J31)*$U$24*F31</f>
        <v>0</v>
      </c>
      <c r="V31" s="225" t="s">
        <v>451</v>
      </c>
      <c r="W31" s="223">
        <f>F31*J31*O31</f>
        <v>0</v>
      </c>
      <c r="X31" s="224" t="s">
        <v>451</v>
      </c>
      <c r="AA31" s="352" t="str">
        <f>'DonnesP-Sajade'!C41</f>
        <v>BAMA 10 Sable, bleu, or</v>
      </c>
      <c r="AB31" s="353">
        <f>'DonnesP-Sajade'!E41</f>
        <v>85.25</v>
      </c>
      <c r="AC31" s="40"/>
      <c r="AD31" s="328" t="s">
        <v>719</v>
      </c>
      <c r="AE31" s="342">
        <f t="shared" si="4"/>
        <v>1</v>
      </c>
      <c r="AF31" s="343" t="s">
        <v>681</v>
      </c>
      <c r="AG31" s="343" t="s">
        <v>720</v>
      </c>
      <c r="AH31" s="41">
        <v>1</v>
      </c>
      <c r="AI31" s="344" t="str">
        <f t="shared" si="5"/>
        <v/>
      </c>
      <c r="AJ31" s="345" t="str">
        <f>IF(AI31="","",IF(ISERROR(INDEX(AJ$16:AJ30,MATCH(AI31,AI$16:AI30,0))),MAX(AJ$16:AJ30)+1,INDEX(AJ$16:AJ30,MATCH(AI31,AI$16:AI30,0))))</f>
        <v/>
      </c>
      <c r="AK31" s="345" t="str">
        <f t="shared" si="3"/>
        <v/>
      </c>
      <c r="AL31" s="344" t="str">
        <f t="shared" si="2"/>
        <v/>
      </c>
      <c r="AM31" s="40"/>
      <c r="AN31" s="40"/>
      <c r="AO31" s="40"/>
      <c r="AP31" s="40"/>
      <c r="AQ31" s="40"/>
      <c r="AR31" s="40"/>
      <c r="AS31" s="40"/>
      <c r="AT31" s="169"/>
      <c r="AU31" s="169"/>
      <c r="AV31" s="169"/>
      <c r="AW31" s="168"/>
      <c r="AX31" s="168"/>
      <c r="AY31" s="168"/>
      <c r="AZ31" s="168"/>
      <c r="BA31" s="168"/>
      <c r="BB31" s="168"/>
      <c r="BC31" s="168"/>
      <c r="BD31" s="168"/>
      <c r="BE31" s="168"/>
      <c r="BF31" s="168"/>
      <c r="BG31" s="168"/>
      <c r="BH31" s="168"/>
    </row>
    <row r="32" spans="1:60" ht="13.5" thickBot="1" x14ac:dyDescent="0.25">
      <c r="A32" s="7"/>
      <c r="B32" s="7"/>
      <c r="C32" s="115"/>
      <c r="D32" s="116"/>
      <c r="E32" s="116"/>
      <c r="F32" s="116"/>
      <c r="G32" s="116"/>
      <c r="H32" s="116"/>
      <c r="I32" s="116"/>
      <c r="J32" s="116"/>
      <c r="K32" s="116"/>
      <c r="L32" s="116"/>
      <c r="M32" s="126"/>
      <c r="N32" s="116"/>
      <c r="O32" s="116"/>
      <c r="P32" s="116"/>
      <c r="Q32" s="135"/>
      <c r="R32" s="361"/>
      <c r="S32" s="361"/>
      <c r="T32" s="361"/>
      <c r="U32" s="218"/>
      <c r="V32" s="218"/>
      <c r="AA32" s="352" t="str">
        <f>'DonnesP-Sajade'!C42</f>
        <v>DIANA Blanc base</v>
      </c>
      <c r="AB32" s="353">
        <f>'DonnesP-Sajade'!E42</f>
        <v>49.14</v>
      </c>
      <c r="AC32" s="40"/>
      <c r="AD32" s="328" t="s">
        <v>721</v>
      </c>
      <c r="AE32" s="342">
        <f t="shared" si="4"/>
        <v>1</v>
      </c>
      <c r="AF32" s="343" t="s">
        <v>687</v>
      </c>
      <c r="AG32" s="343" t="s">
        <v>722</v>
      </c>
      <c r="AH32" s="41">
        <v>2</v>
      </c>
      <c r="AI32" s="344" t="str">
        <f t="shared" si="5"/>
        <v/>
      </c>
      <c r="AJ32" s="345" t="str">
        <f>IF(AI32="","",IF(ISERROR(INDEX(AJ$16:AJ31,MATCH(AI32,AI$16:AI31,0))),MAX(AJ$16:AJ31)+1,INDEX(AJ$16:AJ31,MATCH(AI32,AI$16:AI31,0))))</f>
        <v/>
      </c>
      <c r="AK32" s="345" t="str">
        <f t="shared" si="3"/>
        <v/>
      </c>
      <c r="AL32" s="344" t="str">
        <f t="shared" si="2"/>
        <v/>
      </c>
      <c r="AM32" s="40"/>
      <c r="AN32" s="40"/>
      <c r="AO32" s="40"/>
      <c r="AP32" s="40"/>
      <c r="AQ32" s="40"/>
      <c r="AR32" s="40"/>
      <c r="AS32" s="40"/>
      <c r="AT32" s="169"/>
      <c r="AU32" s="169"/>
      <c r="AV32" s="169"/>
      <c r="AW32" s="168"/>
      <c r="AX32" s="168"/>
      <c r="AY32" s="168"/>
      <c r="AZ32" s="168"/>
      <c r="BA32" s="168"/>
      <c r="BB32" s="168"/>
      <c r="BC32" s="168"/>
      <c r="BD32" s="168"/>
      <c r="BE32" s="168"/>
      <c r="BF32" s="168"/>
      <c r="BG32" s="168"/>
      <c r="BH32" s="168"/>
    </row>
    <row r="33" spans="1:60" ht="13.5" thickBot="1" x14ac:dyDescent="0.25">
      <c r="A33" s="7"/>
      <c r="B33" s="7"/>
      <c r="C33" s="115"/>
      <c r="D33" s="116" t="s">
        <v>723</v>
      </c>
      <c r="E33" s="116"/>
      <c r="F33" s="133"/>
      <c r="G33" s="134" t="s">
        <v>456</v>
      </c>
      <c r="H33" s="116"/>
      <c r="I33" s="116" t="s">
        <v>686</v>
      </c>
      <c r="J33" s="565"/>
      <c r="K33" s="566"/>
      <c r="L33" s="123" t="s">
        <v>685</v>
      </c>
      <c r="M33" s="126" t="s">
        <v>692</v>
      </c>
      <c r="N33" s="116"/>
      <c r="O33" s="122"/>
      <c r="P33" s="123" t="s">
        <v>685</v>
      </c>
      <c r="Q33" s="135"/>
      <c r="R33" s="361"/>
      <c r="S33" s="361"/>
      <c r="T33" s="361"/>
      <c r="U33" s="221">
        <f>-((2*O33)+J33)*$U$24*F33</f>
        <v>0</v>
      </c>
      <c r="V33" s="225" t="s">
        <v>451</v>
      </c>
      <c r="W33" s="223">
        <f>F33*J33*O33</f>
        <v>0</v>
      </c>
      <c r="X33" s="224" t="s">
        <v>451</v>
      </c>
      <c r="AA33" s="352" t="str">
        <f>'DonnesP-Sajade'!C43</f>
        <v>GRACE 03 Vert pastel</v>
      </c>
      <c r="AB33" s="353">
        <f>'DonnesP-Sajade'!E43</f>
        <v>60.75</v>
      </c>
      <c r="AC33" s="40"/>
      <c r="AD33" s="328" t="s">
        <v>724</v>
      </c>
      <c r="AE33" s="342">
        <f t="shared" si="4"/>
        <v>1</v>
      </c>
      <c r="AF33" s="343" t="s">
        <v>689</v>
      </c>
      <c r="AG33" s="343" t="s">
        <v>725</v>
      </c>
      <c r="AH33" s="41">
        <v>2</v>
      </c>
      <c r="AI33" s="344" t="str">
        <f t="shared" si="5"/>
        <v/>
      </c>
      <c r="AJ33" s="345" t="str">
        <f>IF(AI33="","",IF(ISERROR(INDEX(AJ$16:AJ32,MATCH(AI33,AI$16:AI32,0))),MAX(AJ$16:AJ32)+1,INDEX(AJ$16:AJ32,MATCH(AI33,AI$16:AI32,0))))</f>
        <v/>
      </c>
      <c r="AK33" s="345" t="str">
        <f t="shared" si="3"/>
        <v/>
      </c>
      <c r="AL33" s="344" t="str">
        <f t="shared" si="2"/>
        <v/>
      </c>
      <c r="AM33" s="40"/>
      <c r="AN33" s="40"/>
      <c r="AO33" s="40"/>
      <c r="AP33" s="40"/>
      <c r="AQ33" s="40"/>
      <c r="AR33" s="40"/>
      <c r="AS33" s="40"/>
      <c r="AT33" s="169"/>
      <c r="AU33" s="169"/>
      <c r="AV33" s="169"/>
      <c r="AW33" s="168"/>
      <c r="AX33" s="168"/>
      <c r="AY33" s="168"/>
      <c r="AZ33" s="168"/>
      <c r="BA33" s="168"/>
      <c r="BB33" s="168"/>
      <c r="BC33" s="168"/>
      <c r="BD33" s="168"/>
      <c r="BE33" s="168"/>
      <c r="BF33" s="168"/>
      <c r="BG33" s="168"/>
      <c r="BH33" s="168"/>
    </row>
    <row r="34" spans="1:60" ht="13.5" thickBot="1" x14ac:dyDescent="0.25">
      <c r="A34" s="7"/>
      <c r="B34" s="7"/>
      <c r="C34" s="115"/>
      <c r="D34" s="116"/>
      <c r="E34" s="116"/>
      <c r="F34" s="116"/>
      <c r="G34" s="116"/>
      <c r="H34" s="116"/>
      <c r="I34" s="116"/>
      <c r="J34" s="116"/>
      <c r="K34" s="116"/>
      <c r="L34" s="116"/>
      <c r="M34" s="126"/>
      <c r="N34" s="116"/>
      <c r="O34" s="116"/>
      <c r="P34" s="116"/>
      <c r="Q34" s="127"/>
      <c r="R34" s="163"/>
      <c r="S34" s="163"/>
      <c r="T34" s="163"/>
      <c r="U34" s="218"/>
      <c r="V34" s="218"/>
      <c r="AA34" s="352" t="str">
        <f>'DonnesP-Sajade'!C44</f>
        <v>GRACE 06 Bleu Polaire, nacre</v>
      </c>
      <c r="AB34" s="353">
        <f>'DonnesP-Sajade'!E44</f>
        <v>60.75</v>
      </c>
      <c r="AC34" s="40"/>
      <c r="AD34" s="328" t="s">
        <v>726</v>
      </c>
      <c r="AE34" s="342">
        <f t="shared" si="4"/>
        <v>1</v>
      </c>
      <c r="AF34" s="343" t="s">
        <v>693</v>
      </c>
      <c r="AG34" s="343" t="s">
        <v>727</v>
      </c>
      <c r="AH34" s="41">
        <v>2</v>
      </c>
      <c r="AI34" s="344" t="str">
        <f t="shared" si="5"/>
        <v/>
      </c>
      <c r="AJ34" s="345" t="str">
        <f>IF(AI34="","",IF(ISERROR(INDEX(AJ$16:AJ33,MATCH(AI34,AI$16:AI33,0))),MAX(AJ$16:AJ33)+1,INDEX(AJ$16:AJ33,MATCH(AI34,AI$16:AI33,0))))</f>
        <v/>
      </c>
      <c r="AK34" s="345" t="str">
        <f t="shared" si="3"/>
        <v/>
      </c>
      <c r="AL34" s="344" t="str">
        <f t="shared" si="2"/>
        <v/>
      </c>
      <c r="AM34" s="40"/>
      <c r="AN34" s="40"/>
      <c r="AO34" s="40"/>
      <c r="AP34" s="40"/>
      <c r="AQ34" s="40"/>
      <c r="AR34" s="40"/>
      <c r="AS34" s="40"/>
      <c r="AT34" s="169"/>
      <c r="AU34" s="169"/>
      <c r="AV34" s="169"/>
      <c r="AW34" s="168"/>
      <c r="AX34" s="168"/>
      <c r="AY34" s="168"/>
      <c r="AZ34" s="168"/>
      <c r="BA34" s="168"/>
      <c r="BB34" s="168"/>
      <c r="BC34" s="168"/>
      <c r="BD34" s="168"/>
      <c r="BE34" s="168"/>
      <c r="BF34" s="168"/>
      <c r="BG34" s="168"/>
      <c r="BH34" s="168"/>
    </row>
    <row r="35" spans="1:60" ht="13.5" thickBot="1" x14ac:dyDescent="0.25">
      <c r="A35" s="7"/>
      <c r="B35" s="7"/>
      <c r="C35" s="115"/>
      <c r="D35" s="116" t="s">
        <v>728</v>
      </c>
      <c r="E35" s="116"/>
      <c r="F35" s="133"/>
      <c r="G35" s="134" t="s">
        <v>456</v>
      </c>
      <c r="H35" s="116"/>
      <c r="I35" s="116" t="s">
        <v>686</v>
      </c>
      <c r="J35" s="565"/>
      <c r="K35" s="566"/>
      <c r="L35" s="123" t="s">
        <v>685</v>
      </c>
      <c r="M35" s="126" t="s">
        <v>692</v>
      </c>
      <c r="N35" s="116"/>
      <c r="O35" s="122"/>
      <c r="P35" s="123" t="s">
        <v>685</v>
      </c>
      <c r="Q35" s="127"/>
      <c r="R35" s="163"/>
      <c r="S35" s="163"/>
      <c r="T35" s="163"/>
      <c r="U35" s="221">
        <f>-((2*O35)+J35)*$U$24*F35</f>
        <v>0</v>
      </c>
      <c r="V35" s="225" t="s">
        <v>451</v>
      </c>
      <c r="W35" s="223">
        <f>F35*J35*O35</f>
        <v>0</v>
      </c>
      <c r="X35" s="224" t="s">
        <v>451</v>
      </c>
      <c r="AA35" s="352" t="str">
        <f>'DonnesP-Sajade'!C45</f>
        <v>GRACE 06A1 Bleu Petrole, nacre</v>
      </c>
      <c r="AB35" s="353">
        <f>'DonnesP-Sajade'!E45</f>
        <v>60.75</v>
      </c>
      <c r="AC35" s="40"/>
      <c r="AD35" s="328" t="s">
        <v>729</v>
      </c>
      <c r="AE35" s="342">
        <f t="shared" si="4"/>
        <v>1</v>
      </c>
      <c r="AF35" s="343" t="s">
        <v>695</v>
      </c>
      <c r="AG35" s="343" t="s">
        <v>730</v>
      </c>
      <c r="AH35" s="41">
        <v>2</v>
      </c>
      <c r="AI35" s="344" t="str">
        <f t="shared" si="5"/>
        <v/>
      </c>
      <c r="AJ35" s="345" t="str">
        <f>IF(AI35="","",IF(ISERROR(INDEX(AJ$16:AJ34,MATCH(AI35,AI$16:AI34,0))),MAX(AJ$16:AJ34)+1,INDEX(AJ$16:AJ34,MATCH(AI35,AI$16:AI34,0))))</f>
        <v/>
      </c>
      <c r="AK35" s="345" t="str">
        <f t="shared" si="3"/>
        <v/>
      </c>
      <c r="AL35" s="344" t="str">
        <f t="shared" si="2"/>
        <v/>
      </c>
      <c r="AM35" s="40"/>
      <c r="AN35" s="40"/>
      <c r="AO35" s="40"/>
      <c r="AP35" s="40"/>
      <c r="AQ35" s="40"/>
      <c r="AR35" s="40"/>
      <c r="AS35" s="40"/>
      <c r="AT35" s="169"/>
      <c r="AU35" s="169"/>
      <c r="AV35" s="169"/>
      <c r="AW35" s="168"/>
      <c r="AX35" s="168"/>
      <c r="AY35" s="168"/>
      <c r="AZ35" s="168"/>
      <c r="BA35" s="168"/>
      <c r="BB35" s="168"/>
      <c r="BC35" s="168"/>
      <c r="BD35" s="168"/>
      <c r="BE35" s="168"/>
      <c r="BF35" s="168"/>
      <c r="BG35" s="168"/>
      <c r="BH35" s="168"/>
    </row>
    <row r="36" spans="1:60" ht="13.5" thickBot="1" x14ac:dyDescent="0.25">
      <c r="A36" s="7"/>
      <c r="B36" s="7"/>
      <c r="C36" s="115"/>
      <c r="D36" s="116"/>
      <c r="E36" s="116"/>
      <c r="F36" s="116"/>
      <c r="G36" s="116"/>
      <c r="H36" s="116"/>
      <c r="I36" s="116"/>
      <c r="J36" s="116"/>
      <c r="K36" s="116"/>
      <c r="L36" s="116"/>
      <c r="M36" s="116"/>
      <c r="N36" s="116"/>
      <c r="O36" s="116"/>
      <c r="P36" s="116"/>
      <c r="Q36" s="117"/>
      <c r="R36" s="358"/>
      <c r="S36" s="358"/>
      <c r="T36" s="358"/>
      <c r="U36" s="218"/>
      <c r="V36" s="218"/>
      <c r="AA36" s="352" t="str">
        <f>'DonnesP-Sajade'!C46</f>
        <v>GRACE 07A1 Sable, beige, or</v>
      </c>
      <c r="AB36" s="353">
        <f>'DonnesP-Sajade'!E46</f>
        <v>60.75</v>
      </c>
      <c r="AC36" s="40"/>
      <c r="AD36" s="328" t="s">
        <v>731</v>
      </c>
      <c r="AE36" s="342">
        <f t="shared" si="4"/>
        <v>1</v>
      </c>
      <c r="AF36" s="343" t="s">
        <v>698</v>
      </c>
      <c r="AG36" s="343" t="s">
        <v>732</v>
      </c>
      <c r="AH36" s="41">
        <v>2</v>
      </c>
      <c r="AI36" s="344" t="str">
        <f t="shared" si="5"/>
        <v/>
      </c>
      <c r="AJ36" s="345" t="str">
        <f>IF(AI36="","",IF(ISERROR(INDEX(AJ$16:AJ35,MATCH(AI36,AI$16:AI35,0))),MAX(AJ$16:AJ35)+1,INDEX(AJ$16:AJ35,MATCH(AI36,AI$16:AI35,0))))</f>
        <v/>
      </c>
      <c r="AK36" s="345" t="str">
        <f t="shared" si="3"/>
        <v/>
      </c>
      <c r="AL36" s="344" t="str">
        <f t="shared" si="2"/>
        <v/>
      </c>
      <c r="AM36" s="40"/>
      <c r="AN36" s="40"/>
      <c r="AO36" s="40"/>
      <c r="AP36" s="40"/>
      <c r="AQ36" s="40"/>
      <c r="AR36" s="40"/>
      <c r="AS36" s="40"/>
      <c r="AT36" s="169"/>
      <c r="AU36" s="169"/>
      <c r="AV36" s="169"/>
      <c r="AW36" s="168"/>
      <c r="AX36" s="168"/>
      <c r="AY36" s="168"/>
      <c r="AZ36" s="168"/>
      <c r="BA36" s="168"/>
      <c r="BB36" s="168"/>
      <c r="BC36" s="168"/>
      <c r="BD36" s="168"/>
      <c r="BE36" s="168"/>
      <c r="BF36" s="168"/>
      <c r="BG36" s="168"/>
      <c r="BH36" s="168"/>
    </row>
    <row r="37" spans="1:60" ht="13.5" thickBot="1" x14ac:dyDescent="0.25">
      <c r="A37" s="7"/>
      <c r="B37" s="7"/>
      <c r="C37" s="115"/>
      <c r="D37" s="116" t="s">
        <v>733</v>
      </c>
      <c r="E37" s="116"/>
      <c r="F37" s="116"/>
      <c r="G37" s="116"/>
      <c r="H37" s="116"/>
      <c r="I37" s="522"/>
      <c r="J37" s="523"/>
      <c r="K37" s="523"/>
      <c r="L37" s="523"/>
      <c r="M37" s="523"/>
      <c r="N37" s="524"/>
      <c r="O37" s="136"/>
      <c r="P37" s="123" t="s">
        <v>451</v>
      </c>
      <c r="Q37" s="127"/>
      <c r="R37" s="163"/>
      <c r="S37" s="163"/>
      <c r="T37" s="163"/>
      <c r="U37" s="226">
        <f>SUM(U25:U35,O37)</f>
        <v>0</v>
      </c>
      <c r="V37" s="227" t="s">
        <v>451</v>
      </c>
      <c r="W37" s="228"/>
      <c r="X37" s="228"/>
      <c r="AA37" s="352" t="str">
        <f>'DonnesP-Sajade'!C47</f>
        <v>GRACE 10A1 Crème Pastel</v>
      </c>
      <c r="AB37" s="353">
        <f>'DonnesP-Sajade'!E47</f>
        <v>60.75</v>
      </c>
      <c r="AC37" s="40"/>
      <c r="AD37" s="328" t="s">
        <v>734</v>
      </c>
      <c r="AE37" s="342">
        <f t="shared" si="4"/>
        <v>1</v>
      </c>
      <c r="AF37" s="343" t="s">
        <v>700</v>
      </c>
      <c r="AG37" s="343" t="s">
        <v>735</v>
      </c>
      <c r="AH37" s="41">
        <v>1</v>
      </c>
      <c r="AI37" s="344" t="str">
        <f t="shared" si="5"/>
        <v/>
      </c>
      <c r="AJ37" s="345" t="str">
        <f>IF(AI37="","",IF(ISERROR(INDEX(AJ$16:AJ36,MATCH(AI37,AI$16:AI36,0))),MAX(AJ$16:AJ36)+1,INDEX(AJ$16:AJ36,MATCH(AI37,AI$16:AI36,0))))</f>
        <v/>
      </c>
      <c r="AK37" s="345" t="str">
        <f t="shared" si="3"/>
        <v/>
      </c>
      <c r="AL37" s="344" t="str">
        <f t="shared" si="2"/>
        <v/>
      </c>
      <c r="AM37" s="40"/>
      <c r="AN37" s="40"/>
      <c r="AO37" s="40"/>
      <c r="AP37" s="40"/>
      <c r="AQ37" s="40"/>
      <c r="AR37" s="40"/>
      <c r="AS37" s="40"/>
      <c r="AT37" s="169"/>
      <c r="AU37" s="169"/>
      <c r="AV37" s="169"/>
      <c r="AW37" s="168"/>
      <c r="AX37" s="168"/>
      <c r="AY37" s="168"/>
      <c r="AZ37" s="168"/>
      <c r="BA37" s="168"/>
      <c r="BB37" s="168"/>
      <c r="BC37" s="168"/>
      <c r="BD37" s="168"/>
      <c r="BE37" s="168"/>
      <c r="BF37" s="168"/>
      <c r="BG37" s="168"/>
      <c r="BH37" s="168"/>
    </row>
    <row r="38" spans="1:60" x14ac:dyDescent="0.2">
      <c r="A38" s="7"/>
      <c r="B38" s="7"/>
      <c r="C38" s="115"/>
      <c r="D38" s="116"/>
      <c r="E38" s="116"/>
      <c r="F38" s="116"/>
      <c r="G38" s="116"/>
      <c r="H38" s="116"/>
      <c r="I38" s="116"/>
      <c r="J38" s="116"/>
      <c r="K38" s="116"/>
      <c r="L38" s="116"/>
      <c r="M38" s="116"/>
      <c r="N38" s="116"/>
      <c r="O38" s="116"/>
      <c r="P38" s="116"/>
      <c r="Q38" s="117"/>
      <c r="R38" s="358"/>
      <c r="S38" s="358"/>
      <c r="T38" s="358"/>
      <c r="U38" s="219">
        <f>SUM(U37,U35,U33,U31,U29)</f>
        <v>0</v>
      </c>
      <c r="V38" s="218" t="s">
        <v>451</v>
      </c>
      <c r="W38" s="229">
        <f>SUM(W35,W33,W31,W29,W27,W25)</f>
        <v>0</v>
      </c>
      <c r="X38" s="218" t="s">
        <v>451</v>
      </c>
      <c r="AA38" s="352" t="str">
        <f>'DonnesP-Sajade'!C48</f>
        <v>GRACE 11 Antracite</v>
      </c>
      <c r="AB38" s="353">
        <f>'DonnesP-Sajade'!E48</f>
        <v>60.75</v>
      </c>
      <c r="AC38" s="40"/>
      <c r="AD38" s="328" t="s">
        <v>736</v>
      </c>
      <c r="AE38" s="342">
        <f t="shared" si="4"/>
        <v>1</v>
      </c>
      <c r="AF38" s="343" t="s">
        <v>704</v>
      </c>
      <c r="AG38" s="343" t="s">
        <v>737</v>
      </c>
      <c r="AH38" s="41">
        <v>2</v>
      </c>
      <c r="AI38" s="344" t="str">
        <f t="shared" si="5"/>
        <v/>
      </c>
      <c r="AJ38" s="345" t="str">
        <f>IF(AI38="","",IF(ISERROR(INDEX(AJ$16:AJ37,MATCH(AI38,AI$16:AI37,0))),MAX(AJ$16:AJ37)+1,INDEX(AJ$16:AJ37,MATCH(AI38,AI$16:AI37,0))))</f>
        <v/>
      </c>
      <c r="AK38" s="345" t="str">
        <f t="shared" si="3"/>
        <v/>
      </c>
      <c r="AL38" s="344" t="str">
        <f t="shared" si="2"/>
        <v/>
      </c>
      <c r="AM38" s="40"/>
      <c r="AN38" s="40"/>
      <c r="AO38" s="40"/>
      <c r="AP38" s="40"/>
      <c r="AQ38" s="40"/>
      <c r="AR38" s="40"/>
      <c r="AS38" s="40"/>
      <c r="AT38" s="169"/>
      <c r="AU38" s="169"/>
      <c r="AV38" s="169"/>
      <c r="AW38" s="168"/>
      <c r="AX38" s="168"/>
      <c r="AY38" s="168"/>
      <c r="AZ38" s="168"/>
      <c r="BA38" s="168"/>
      <c r="BB38" s="168"/>
      <c r="BC38" s="168"/>
      <c r="BD38" s="168"/>
      <c r="BE38" s="168"/>
      <c r="BF38" s="168"/>
      <c r="BG38" s="168"/>
      <c r="BH38" s="168"/>
    </row>
    <row r="39" spans="1:60" ht="15" x14ac:dyDescent="0.2">
      <c r="A39" s="7"/>
      <c r="B39" s="7"/>
      <c r="C39" s="115"/>
      <c r="D39" s="131" t="s">
        <v>738</v>
      </c>
      <c r="E39" s="131"/>
      <c r="F39" s="131"/>
      <c r="G39" s="131"/>
      <c r="H39" s="131"/>
      <c r="I39" s="131"/>
      <c r="J39" s="131"/>
      <c r="K39" s="131"/>
      <c r="L39" s="131"/>
      <c r="M39" s="137"/>
      <c r="N39" s="116"/>
      <c r="O39" s="116"/>
      <c r="P39" s="116"/>
      <c r="Q39" s="117"/>
      <c r="R39" s="358"/>
      <c r="S39" s="358"/>
      <c r="T39" s="358"/>
      <c r="U39" s="552">
        <f>-SUM(W38,U38)</f>
        <v>0</v>
      </c>
      <c r="V39" s="553"/>
      <c r="W39" s="553"/>
      <c r="X39" s="218" t="s">
        <v>451</v>
      </c>
      <c r="AA39" s="352" t="str">
        <f>'DonnesP-Sajade'!C49</f>
        <v>KRETA 01 (New) Clair, Fils orange ,Or+Argent</v>
      </c>
      <c r="AB39" s="353">
        <f>'DonnesP-Sajade'!E49</f>
        <v>54.61</v>
      </c>
      <c r="AC39" s="40"/>
      <c r="AD39" s="328" t="s">
        <v>739</v>
      </c>
      <c r="AE39" s="342">
        <f t="shared" si="4"/>
        <v>1</v>
      </c>
      <c r="AF39" s="343" t="s">
        <v>706</v>
      </c>
      <c r="AG39" s="343" t="s">
        <v>740</v>
      </c>
      <c r="AH39" s="41">
        <v>2</v>
      </c>
      <c r="AI39" s="344" t="str">
        <f t="shared" si="5"/>
        <v/>
      </c>
      <c r="AJ39" s="345" t="str">
        <f>IF(AI39="","",IF(ISERROR(INDEX(AJ$16:AJ38,MATCH(AI39,AI$16:AI38,0))),MAX(AJ$16:AJ38)+1,INDEX(AJ$16:AJ38,MATCH(AI39,AI$16:AI38,0))))</f>
        <v/>
      </c>
      <c r="AK39" s="345" t="str">
        <f t="shared" si="3"/>
        <v/>
      </c>
      <c r="AL39" s="344" t="str">
        <f t="shared" si="2"/>
        <v/>
      </c>
      <c r="AM39" s="40"/>
      <c r="AN39" s="40"/>
      <c r="AO39" s="40"/>
      <c r="AP39" s="40"/>
      <c r="AQ39" s="40"/>
      <c r="AR39" s="40"/>
      <c r="AS39" s="40"/>
      <c r="AT39" s="169"/>
      <c r="AU39" s="169"/>
      <c r="AV39" s="169"/>
      <c r="AW39" s="168"/>
      <c r="AX39" s="168"/>
      <c r="AY39" s="168"/>
      <c r="AZ39" s="168"/>
      <c r="BA39" s="168"/>
      <c r="BB39" s="168"/>
      <c r="BC39" s="168"/>
      <c r="BD39" s="168"/>
      <c r="BE39" s="168"/>
      <c r="BF39" s="168"/>
      <c r="BG39" s="168"/>
      <c r="BH39" s="168"/>
    </row>
    <row r="40" spans="1:60" ht="13.5" thickBot="1" x14ac:dyDescent="0.25">
      <c r="A40" s="7"/>
      <c r="B40" s="7"/>
      <c r="C40" s="138"/>
      <c r="D40" s="109"/>
      <c r="E40" s="109"/>
      <c r="F40" s="109"/>
      <c r="G40" s="109"/>
      <c r="H40" s="109"/>
      <c r="I40" s="109"/>
      <c r="J40" s="109"/>
      <c r="K40" s="109"/>
      <c r="L40" s="109"/>
      <c r="M40" s="109"/>
      <c r="N40" s="109"/>
      <c r="O40" s="109"/>
      <c r="P40" s="109"/>
      <c r="Q40" s="127"/>
      <c r="R40" s="163"/>
      <c r="S40" s="163"/>
      <c r="T40" s="163"/>
      <c r="AA40" s="352" t="str">
        <f>'DonnesP-Sajade'!C50</f>
        <v xml:space="preserve">KRETA 02 (New) Clair, Fils orange </v>
      </c>
      <c r="AB40" s="353">
        <f>'DonnesP-Sajade'!E50</f>
        <v>54.61</v>
      </c>
      <c r="AC40" s="40"/>
      <c r="AD40" s="328" t="s">
        <v>741</v>
      </c>
      <c r="AE40" s="342">
        <f t="shared" si="4"/>
        <v>1</v>
      </c>
      <c r="AF40" s="343" t="s">
        <v>709</v>
      </c>
      <c r="AG40" s="343" t="s">
        <v>742</v>
      </c>
      <c r="AH40" s="41">
        <v>2</v>
      </c>
      <c r="AI40" s="344" t="str">
        <f t="shared" si="5"/>
        <v/>
      </c>
      <c r="AJ40" s="345" t="str">
        <f>IF(AI40="","",IF(ISERROR(INDEX(AJ$16:AJ39,MATCH(AI40,AI$16:AI39,0))),MAX(AJ$16:AJ39)+1,INDEX(AJ$16:AJ39,MATCH(AI40,AI$16:AI39,0))))</f>
        <v/>
      </c>
      <c r="AK40" s="345" t="str">
        <f t="shared" si="3"/>
        <v/>
      </c>
      <c r="AL40" s="344" t="str">
        <f t="shared" si="2"/>
        <v/>
      </c>
      <c r="AM40" s="40"/>
      <c r="AN40" s="40"/>
      <c r="AO40" s="40"/>
      <c r="AP40" s="40"/>
      <c r="AQ40" s="40"/>
      <c r="AR40" s="40"/>
      <c r="AS40" s="40"/>
      <c r="AT40" s="169"/>
      <c r="AU40" s="169"/>
      <c r="AV40" s="169"/>
      <c r="AW40" s="168"/>
      <c r="AX40" s="168"/>
      <c r="AY40" s="168"/>
      <c r="AZ40" s="168"/>
      <c r="BA40" s="168"/>
      <c r="BB40" s="168"/>
      <c r="BC40" s="168"/>
      <c r="BD40" s="168"/>
      <c r="BE40" s="168"/>
      <c r="BF40" s="168"/>
      <c r="BG40" s="168"/>
      <c r="BH40" s="168"/>
    </row>
    <row r="41" spans="1:60" ht="16.5" thickBot="1" x14ac:dyDescent="0.25">
      <c r="A41" s="7"/>
      <c r="B41" s="7"/>
      <c r="C41" s="79"/>
      <c r="D41" s="116" t="s">
        <v>743</v>
      </c>
      <c r="E41" s="559" t="s">
        <v>641</v>
      </c>
      <c r="F41" s="560"/>
      <c r="G41" s="561"/>
      <c r="H41" s="139"/>
      <c r="I41" s="562" t="s">
        <v>744</v>
      </c>
      <c r="J41" s="563"/>
      <c r="K41" s="140" t="str">
        <f>IF($D43="","",INDEX(S_Couches,MATCH($L41,Prépa,0)))</f>
        <v/>
      </c>
      <c r="L41" s="141" t="str">
        <f>IF($D43="","",INDEX(liste_Prépa,MATCH($D43,ANNULNB4,0)))</f>
        <v/>
      </c>
      <c r="M41" s="142"/>
      <c r="N41" s="142"/>
      <c r="O41" s="143"/>
      <c r="P41" s="109"/>
      <c r="Q41" s="127"/>
      <c r="R41" s="163"/>
      <c r="S41" s="163"/>
      <c r="T41" s="163"/>
      <c r="AA41" s="352" t="str">
        <f>'DonnesP-Sajade'!C51</f>
        <v>MITTELBERG Z01 (New) Creme, Brun clair</v>
      </c>
      <c r="AB41" s="353">
        <f>'DonnesP-Sajade'!E51</f>
        <v>65.59</v>
      </c>
      <c r="AC41" s="40"/>
      <c r="AD41" s="67"/>
      <c r="AE41" s="342">
        <f t="shared" si="4"/>
        <v>1</v>
      </c>
      <c r="AF41" s="343" t="s">
        <v>711</v>
      </c>
      <c r="AG41" s="343" t="s">
        <v>745</v>
      </c>
      <c r="AH41" s="41">
        <v>2</v>
      </c>
      <c r="AI41" s="344" t="str">
        <f t="shared" si="5"/>
        <v/>
      </c>
      <c r="AJ41" s="345" t="str">
        <f>IF(AI41="","",IF(ISERROR(INDEX(AJ$16:AJ40,MATCH(AI41,AI$16:AI40,0))),MAX(AJ$16:AJ40)+1,INDEX(AJ$16:AJ40,MATCH(AI41,AI$16:AI40,0))))</f>
        <v/>
      </c>
      <c r="AK41" s="345" t="str">
        <f t="shared" si="3"/>
        <v/>
      </c>
      <c r="AL41" s="344" t="str">
        <f t="shared" si="2"/>
        <v/>
      </c>
      <c r="AM41" s="40"/>
      <c r="AN41" s="40"/>
      <c r="AO41" s="40"/>
      <c r="AP41" s="40"/>
      <c r="AQ41" s="40"/>
      <c r="AR41" s="40"/>
      <c r="AS41" s="40"/>
      <c r="AT41" s="169"/>
      <c r="AU41" s="169"/>
      <c r="AV41" s="169"/>
      <c r="AW41" s="168"/>
      <c r="AX41" s="168"/>
      <c r="AY41" s="168"/>
      <c r="AZ41" s="168"/>
      <c r="BA41" s="168"/>
      <c r="BB41" s="168"/>
      <c r="BC41" s="168"/>
      <c r="BD41" s="168"/>
      <c r="BE41" s="168"/>
      <c r="BF41" s="168"/>
      <c r="BG41" s="168"/>
      <c r="BH41" s="168"/>
    </row>
    <row r="42" spans="1:60" ht="13.5" thickBot="1" x14ac:dyDescent="0.25">
      <c r="A42" s="7"/>
      <c r="B42" s="7"/>
      <c r="C42" s="138"/>
      <c r="D42" s="109"/>
      <c r="E42" s="109"/>
      <c r="F42" s="139"/>
      <c r="G42" s="139"/>
      <c r="H42" s="139"/>
      <c r="I42" s="139"/>
      <c r="J42" s="139"/>
      <c r="K42" s="109"/>
      <c r="L42" s="109"/>
      <c r="M42" s="109"/>
      <c r="N42" s="109"/>
      <c r="O42" s="109"/>
      <c r="P42" s="109"/>
      <c r="Q42" s="127"/>
      <c r="R42" s="163"/>
      <c r="S42" s="163"/>
      <c r="T42" s="163"/>
      <c r="AA42" s="352" t="str">
        <f>'DonnesP-Sajade'!C52</f>
        <v>MONTAGNA 02 Mauve Pastel</v>
      </c>
      <c r="AB42" s="353">
        <f>'DonnesP-Sajade'!E52</f>
        <v>53.62</v>
      </c>
      <c r="AC42" s="40"/>
      <c r="AD42" s="67"/>
      <c r="AE42" s="342">
        <f t="shared" si="4"/>
        <v>1</v>
      </c>
      <c r="AF42" s="343" t="s">
        <v>714</v>
      </c>
      <c r="AG42" s="343" t="s">
        <v>746</v>
      </c>
      <c r="AH42" s="41">
        <v>1</v>
      </c>
      <c r="AI42" s="344" t="str">
        <f t="shared" si="5"/>
        <v/>
      </c>
      <c r="AJ42" s="345" t="str">
        <f>IF(AI42="","",IF(ISERROR(INDEX(AJ$16:AJ41,MATCH(AI42,AI$16:AI41,0))),MAX(AJ$16:AJ41)+1,INDEX(AJ$16:AJ41,MATCH(AI42,AI$16:AI41,0))))</f>
        <v/>
      </c>
      <c r="AK42" s="345" t="str">
        <f t="shared" si="3"/>
        <v/>
      </c>
      <c r="AL42" s="344" t="str">
        <f t="shared" si="2"/>
        <v/>
      </c>
      <c r="AM42" s="40"/>
      <c r="AN42" s="40"/>
      <c r="AO42" s="40"/>
      <c r="AP42" s="40"/>
      <c r="AQ42" s="40"/>
      <c r="AR42" s="40"/>
      <c r="AS42" s="40"/>
      <c r="AT42" s="169"/>
      <c r="AU42" s="169"/>
      <c r="AV42" s="169"/>
      <c r="AW42" s="168"/>
      <c r="AX42" s="168"/>
      <c r="AY42" s="168"/>
      <c r="AZ42" s="168"/>
      <c r="BA42" s="168"/>
      <c r="BB42" s="168"/>
      <c r="BC42" s="168"/>
      <c r="BD42" s="168"/>
      <c r="BE42" s="168"/>
      <c r="BF42" s="168"/>
      <c r="BG42" s="168"/>
      <c r="BH42" s="168"/>
    </row>
    <row r="43" spans="1:60" ht="13.5" thickBot="1" x14ac:dyDescent="0.25">
      <c r="A43" s="7"/>
      <c r="B43" s="7"/>
      <c r="C43" s="144" t="str">
        <f>IF($E43="","",INDEX(S_Couches,MATCH($L43,Prépa,0)))</f>
        <v/>
      </c>
      <c r="D43" s="145" t="str">
        <f>IF(SUMPRODUCT((nom=choix_nom)*1)&gt;0,1,"")</f>
        <v/>
      </c>
      <c r="E43" s="145" t="str">
        <f>IF(AND(ISNUMBER(D43),D43&lt;(SUMPRODUCT((nom=choix_nom)*1))),D43+1,"")</f>
        <v/>
      </c>
      <c r="F43" s="109"/>
      <c r="G43" s="109"/>
      <c r="H43" s="554" t="s">
        <v>747</v>
      </c>
      <c r="I43" s="554"/>
      <c r="J43" s="554"/>
      <c r="K43" s="109"/>
      <c r="L43" s="146" t="str">
        <f>IF($E43="","",INDEX(liste_Prépa,MATCH($E43,ANNULNB4,0)))</f>
        <v/>
      </c>
      <c r="M43" s="142"/>
      <c r="N43" s="142"/>
      <c r="O43" s="142"/>
      <c r="P43" s="143"/>
      <c r="Q43" s="127"/>
      <c r="R43" s="163"/>
      <c r="S43" s="163"/>
      <c r="T43" s="163"/>
      <c r="AA43" s="352" t="str">
        <f>'DonnesP-Sajade'!C53</f>
        <v>MONTAGNA 03 Mauve foncé</v>
      </c>
      <c r="AB43" s="353">
        <f>'DonnesP-Sajade'!E53</f>
        <v>53.62</v>
      </c>
      <c r="AC43" s="40"/>
      <c r="AE43" s="342">
        <f t="shared" si="4"/>
        <v>1</v>
      </c>
      <c r="AF43" s="343" t="s">
        <v>716</v>
      </c>
      <c r="AG43" s="343" t="s">
        <v>748</v>
      </c>
      <c r="AH43" s="41">
        <v>1</v>
      </c>
      <c r="AI43" s="344" t="str">
        <f t="shared" si="5"/>
        <v/>
      </c>
      <c r="AJ43" s="345" t="str">
        <f>IF(AI43="","",IF(ISERROR(INDEX(AJ$16:AJ42,MATCH(AI43,AI$16:AI42,0))),MAX(AJ$16:AJ42)+1,INDEX(AJ$16:AJ42,MATCH(AI43,AI$16:AI42,0))))</f>
        <v/>
      </c>
      <c r="AK43" s="345" t="str">
        <f t="shared" si="3"/>
        <v/>
      </c>
      <c r="AL43" s="344" t="str">
        <f t="shared" si="2"/>
        <v/>
      </c>
      <c r="AM43" s="40"/>
      <c r="AN43" s="40"/>
      <c r="AO43" s="40"/>
      <c r="AP43" s="40"/>
      <c r="AQ43" s="40"/>
      <c r="AR43" s="40"/>
      <c r="AS43" s="40"/>
      <c r="AT43" s="169"/>
      <c r="AU43" s="169"/>
      <c r="AV43" s="169"/>
      <c r="AW43" s="168"/>
      <c r="AX43" s="168"/>
      <c r="AY43" s="168"/>
      <c r="AZ43" s="168"/>
      <c r="BA43" s="168"/>
      <c r="BB43" s="168"/>
      <c r="BC43" s="168"/>
      <c r="BD43" s="168"/>
      <c r="BE43" s="168"/>
      <c r="BF43" s="168"/>
      <c r="BG43" s="168"/>
      <c r="BH43" s="168"/>
    </row>
    <row r="44" spans="1:60" x14ac:dyDescent="0.2">
      <c r="A44" s="7"/>
      <c r="B44" s="7"/>
      <c r="C44" s="138"/>
      <c r="D44" s="109"/>
      <c r="E44" s="109"/>
      <c r="F44" s="109"/>
      <c r="G44" s="109"/>
      <c r="H44" s="109"/>
      <c r="I44" s="109"/>
      <c r="J44" s="109"/>
      <c r="K44" s="109"/>
      <c r="L44" s="109"/>
      <c r="M44" s="109"/>
      <c r="N44" s="109"/>
      <c r="O44" s="109"/>
      <c r="P44" s="109"/>
      <c r="Q44" s="127"/>
      <c r="R44" s="163"/>
      <c r="S44" s="163"/>
      <c r="T44" s="163"/>
      <c r="AA44" s="352" t="str">
        <f>'DonnesP-Sajade'!C54</f>
        <v>PRINTEMPS 05 Beige, effets rouge/or</v>
      </c>
      <c r="AB44" s="353">
        <f>'DonnesP-Sajade'!E54</f>
        <v>56.41</v>
      </c>
      <c r="AC44" s="40"/>
      <c r="AD44" s="331" t="s">
        <v>642</v>
      </c>
      <c r="AE44" s="342">
        <f t="shared" si="4"/>
        <v>1</v>
      </c>
      <c r="AF44" s="343" t="s">
        <v>719</v>
      </c>
      <c r="AG44" s="343" t="s">
        <v>749</v>
      </c>
      <c r="AH44" s="41">
        <v>2</v>
      </c>
      <c r="AI44" s="344" t="str">
        <f t="shared" si="5"/>
        <v/>
      </c>
      <c r="AJ44" s="345" t="str">
        <f>IF(AI44="","",IF(ISERROR(INDEX(AJ$16:AJ43,MATCH(AI44,AI$16:AI43,0))),MAX(AJ$16:AJ43)+1,INDEX(AJ$16:AJ43,MATCH(AI44,AI$16:AI43,0))))</f>
        <v/>
      </c>
      <c r="AK44" s="345" t="str">
        <f t="shared" si="3"/>
        <v/>
      </c>
      <c r="AL44" s="344" t="str">
        <f t="shared" si="2"/>
        <v/>
      </c>
      <c r="AM44" s="40"/>
      <c r="AN44" s="40"/>
      <c r="AO44" s="40"/>
      <c r="AP44" s="40"/>
      <c r="AQ44" s="40"/>
      <c r="AR44" s="40"/>
      <c r="AS44" s="40"/>
      <c r="AT44" s="169"/>
      <c r="AU44" s="169"/>
      <c r="AV44" s="169"/>
      <c r="AW44" s="168"/>
      <c r="AX44" s="168"/>
      <c r="AY44" s="168"/>
      <c r="AZ44" s="168"/>
      <c r="BA44" s="168"/>
      <c r="BB44" s="168"/>
      <c r="BC44" s="168"/>
      <c r="BD44" s="168"/>
      <c r="BE44" s="168"/>
      <c r="BF44" s="168"/>
      <c r="BG44" s="168"/>
      <c r="BH44" s="168"/>
    </row>
    <row r="45" spans="1:60" ht="13.5" thickBot="1" x14ac:dyDescent="0.25">
      <c r="A45" s="7"/>
      <c r="B45" s="7"/>
      <c r="C45" s="112"/>
      <c r="D45" s="113"/>
      <c r="E45" s="113"/>
      <c r="F45" s="113"/>
      <c r="G45" s="113"/>
      <c r="H45" s="113"/>
      <c r="I45" s="113"/>
      <c r="J45" s="113"/>
      <c r="K45" s="113"/>
      <c r="L45" s="113"/>
      <c r="M45" s="113"/>
      <c r="N45" s="113"/>
      <c r="O45" s="113"/>
      <c r="P45" s="113"/>
      <c r="Q45" s="114"/>
      <c r="R45" s="358"/>
      <c r="S45" s="358"/>
      <c r="T45" s="358"/>
      <c r="U45" s="218"/>
      <c r="V45" s="218"/>
      <c r="AA45" s="352" t="str">
        <f>'DonnesP-Sajade'!C55</f>
        <v>RIGA 16 Mica Or</v>
      </c>
      <c r="AB45" s="353">
        <f>'DonnesP-Sajade'!E55</f>
        <v>54.61</v>
      </c>
      <c r="AC45" s="40"/>
      <c r="AD45" s="40"/>
      <c r="AE45" s="342">
        <f t="shared" si="4"/>
        <v>1</v>
      </c>
      <c r="AF45" s="343" t="s">
        <v>721</v>
      </c>
      <c r="AG45" s="343" t="s">
        <v>750</v>
      </c>
      <c r="AH45" s="41">
        <v>2</v>
      </c>
      <c r="AI45" s="344" t="str">
        <f t="shared" si="5"/>
        <v/>
      </c>
      <c r="AJ45" s="345" t="str">
        <f>IF(AI45="","",IF(ISERROR(INDEX(AJ$16:AJ44,MATCH(AI45,AI$16:AI44,0))),MAX(AJ$16:AJ44)+1,INDEX(AJ$16:AJ44,MATCH(AI45,AI$16:AI44,0))))</f>
        <v/>
      </c>
      <c r="AK45" s="345" t="str">
        <f t="shared" si="3"/>
        <v/>
      </c>
      <c r="AL45" s="344" t="str">
        <f t="shared" si="2"/>
        <v/>
      </c>
      <c r="AM45" s="40"/>
      <c r="AN45" s="40"/>
      <c r="AO45" s="40"/>
      <c r="AP45" s="40"/>
      <c r="AQ45" s="40"/>
      <c r="AR45" s="40"/>
      <c r="AS45" s="40"/>
      <c r="AT45" s="169"/>
      <c r="AU45" s="169"/>
      <c r="AV45" s="169"/>
      <c r="AW45" s="168"/>
      <c r="AX45" s="168"/>
      <c r="AY45" s="168"/>
      <c r="AZ45" s="168"/>
      <c r="BA45" s="168"/>
      <c r="BB45" s="168"/>
      <c r="BC45" s="168"/>
      <c r="BD45" s="168"/>
      <c r="BE45" s="168"/>
      <c r="BF45" s="168"/>
      <c r="BG45" s="168"/>
      <c r="BH45" s="168"/>
    </row>
    <row r="46" spans="1:60" ht="16.5" thickBot="1" x14ac:dyDescent="0.25">
      <c r="A46" s="7"/>
      <c r="B46" s="7"/>
      <c r="C46" s="112"/>
      <c r="D46" s="555" t="s">
        <v>751</v>
      </c>
      <c r="E46" s="555"/>
      <c r="F46" s="556"/>
      <c r="G46" s="556"/>
      <c r="H46" s="147"/>
      <c r="I46" s="555" t="str">
        <f>E19</f>
        <v>Réf.Produit</v>
      </c>
      <c r="J46" s="555"/>
      <c r="K46" s="539">
        <f>ROUNDUP(U46,0)</f>
        <v>0</v>
      </c>
      <c r="L46" s="540"/>
      <c r="M46" s="148" t="s">
        <v>752</v>
      </c>
      <c r="N46" s="557">
        <f>W19</f>
        <v>0</v>
      </c>
      <c r="O46" s="558"/>
      <c r="P46" s="149" t="s">
        <v>451</v>
      </c>
      <c r="Q46" s="150"/>
      <c r="R46" s="163"/>
      <c r="S46" s="163"/>
      <c r="T46" s="163"/>
      <c r="U46" s="230">
        <f>N46/3</f>
        <v>0</v>
      </c>
      <c r="W46" s="218" t="e">
        <f>IF(E19&lt;&gt;"",VLOOKUP(E19,MetrProdPx,2,FALSE),"")</f>
        <v>#N/A</v>
      </c>
      <c r="Z46" s="231" t="e">
        <f>K46*W46</f>
        <v>#N/A</v>
      </c>
      <c r="AA46" s="352" t="str">
        <f>'DonnesP-Sajade'!C56</f>
        <v>RIGA 18 Mica Or clair</v>
      </c>
      <c r="AB46" s="353">
        <f>'DonnesP-Sajade'!E56</f>
        <v>54.61</v>
      </c>
      <c r="AC46" s="40"/>
      <c r="AD46" s="40"/>
      <c r="AE46" s="342">
        <f t="shared" si="4"/>
        <v>1</v>
      </c>
      <c r="AF46" s="343" t="s">
        <v>724</v>
      </c>
      <c r="AG46" s="343" t="s">
        <v>753</v>
      </c>
      <c r="AH46" s="41">
        <v>1</v>
      </c>
      <c r="AI46" s="344" t="str">
        <f t="shared" si="5"/>
        <v/>
      </c>
      <c r="AJ46" s="345" t="str">
        <f>IF(AI46="","",IF(ISERROR(INDEX(AJ$16:AJ45,MATCH(AI46,AI$16:AI45,0))),MAX(AJ$16:AJ45)+1,INDEX(AJ$16:AJ45,MATCH(AI46,AI$16:AI45,0))))</f>
        <v/>
      </c>
      <c r="AK46" s="345" t="str">
        <f t="shared" si="3"/>
        <v/>
      </c>
      <c r="AL46" s="344" t="str">
        <f t="shared" si="2"/>
        <v/>
      </c>
      <c r="AM46" s="40"/>
      <c r="AN46" s="40"/>
      <c r="AO46" s="40"/>
      <c r="AP46" s="40"/>
      <c r="AQ46" s="40"/>
      <c r="AR46" s="40"/>
      <c r="AS46" s="40"/>
      <c r="AT46" s="169"/>
      <c r="AU46" s="169"/>
      <c r="AV46" s="169"/>
      <c r="AW46" s="168"/>
      <c r="AX46" s="168"/>
      <c r="AY46" s="168"/>
      <c r="AZ46" s="168"/>
      <c r="BA46" s="168"/>
      <c r="BB46" s="168"/>
      <c r="BC46" s="168"/>
      <c r="BD46" s="168"/>
      <c r="BE46" s="168"/>
      <c r="BF46" s="168"/>
      <c r="BG46" s="168"/>
      <c r="BH46" s="168"/>
    </row>
    <row r="47" spans="1:60" ht="13.5" thickBot="1" x14ac:dyDescent="0.25">
      <c r="A47" s="7"/>
      <c r="B47" s="7"/>
      <c r="C47" s="112"/>
      <c r="D47" s="113"/>
      <c r="E47" s="113"/>
      <c r="F47" s="113"/>
      <c r="G47" s="113"/>
      <c r="H47" s="113"/>
      <c r="I47" s="113"/>
      <c r="J47" s="113"/>
      <c r="K47" s="113"/>
      <c r="L47" s="113"/>
      <c r="M47" s="113"/>
      <c r="N47" s="113"/>
      <c r="O47" s="113"/>
      <c r="P47" s="113"/>
      <c r="Q47" s="150"/>
      <c r="R47" s="163"/>
      <c r="S47" s="163"/>
      <c r="T47" s="163"/>
      <c r="U47" s="218"/>
      <c r="V47" s="218"/>
      <c r="AA47" s="352" t="str">
        <f>'DonnesP-Sajade'!C57</f>
        <v>RIGA 19 Mica Argent</v>
      </c>
      <c r="AB47" s="353">
        <f>'DonnesP-Sajade'!E57</f>
        <v>54.61</v>
      </c>
      <c r="AC47" s="40"/>
      <c r="AD47" s="40"/>
      <c r="AE47" s="342">
        <f t="shared" si="4"/>
        <v>1</v>
      </c>
      <c r="AF47" s="343" t="s">
        <v>726</v>
      </c>
      <c r="AG47" s="343" t="s">
        <v>754</v>
      </c>
      <c r="AH47" s="41">
        <v>3</v>
      </c>
      <c r="AI47" s="344" t="str">
        <f t="shared" si="5"/>
        <v/>
      </c>
      <c r="AJ47" s="345" t="str">
        <f>IF(AI47="","",IF(ISERROR(INDEX(AJ$16:AJ46,MATCH(AI47,AI$16:AI46,0))),MAX(AJ$16:AJ46)+1,INDEX(AJ$16:AJ46,MATCH(AI47,AI$16:AI46,0))))</f>
        <v/>
      </c>
      <c r="AK47" s="345" t="str">
        <f t="shared" si="3"/>
        <v/>
      </c>
      <c r="AL47" s="344" t="str">
        <f t="shared" si="2"/>
        <v/>
      </c>
      <c r="AM47" s="40"/>
      <c r="AN47" s="40"/>
      <c r="AO47" s="40"/>
      <c r="AP47" s="40"/>
      <c r="AQ47" s="40"/>
      <c r="AR47" s="40"/>
      <c r="AS47" s="40"/>
      <c r="AT47" s="169"/>
      <c r="AU47" s="169"/>
      <c r="AV47" s="169"/>
      <c r="AW47" s="168"/>
      <c r="AX47" s="168"/>
      <c r="AY47" s="168"/>
      <c r="AZ47" s="168"/>
      <c r="BA47" s="168"/>
      <c r="BB47" s="168"/>
      <c r="BC47" s="168"/>
      <c r="BD47" s="168"/>
      <c r="BE47" s="168"/>
      <c r="BF47" s="168"/>
      <c r="BG47" s="168"/>
      <c r="BH47" s="168"/>
    </row>
    <row r="48" spans="1:60" ht="16.5" thickBot="1" x14ac:dyDescent="0.25">
      <c r="A48" s="7"/>
      <c r="B48" s="7"/>
      <c r="C48" s="112"/>
      <c r="D48" s="555" t="s">
        <v>755</v>
      </c>
      <c r="E48" s="555"/>
      <c r="F48" s="556"/>
      <c r="G48" s="556"/>
      <c r="H48" s="147"/>
      <c r="I48" s="151" t="str">
        <f>E21</f>
        <v>Réf.Produit</v>
      </c>
      <c r="J48" s="151"/>
      <c r="K48" s="539">
        <f>ROUNDUP(U48,0)</f>
        <v>0</v>
      </c>
      <c r="L48" s="540"/>
      <c r="M48" s="148" t="s">
        <v>752</v>
      </c>
      <c r="N48" s="557">
        <f>W21+U39+O17</f>
        <v>0</v>
      </c>
      <c r="O48" s="558"/>
      <c r="P48" s="149" t="s">
        <v>451</v>
      </c>
      <c r="Q48" s="150"/>
      <c r="R48" s="163"/>
      <c r="S48" s="163"/>
      <c r="T48" s="163"/>
      <c r="U48" s="230">
        <f>N48/3</f>
        <v>0</v>
      </c>
      <c r="V48" s="218"/>
      <c r="W48" s="218" t="e">
        <f>IF(E21&lt;&gt;"",VLOOKUP(E21,MetrProdPx,2,FALSE),"")</f>
        <v>#N/A</v>
      </c>
      <c r="Z48" s="231" t="e">
        <f>K48*W48</f>
        <v>#N/A</v>
      </c>
      <c r="AA48" s="352" t="str">
        <f>'DonnesP-Sajade'!C58</f>
        <v>RIGA 26 Brillant Brun</v>
      </c>
      <c r="AB48" s="353">
        <f>'DonnesP-Sajade'!E58</f>
        <v>54.61</v>
      </c>
      <c r="AC48" s="40"/>
      <c r="AD48" s="40"/>
      <c r="AE48" s="342">
        <f t="shared" si="4"/>
        <v>1</v>
      </c>
      <c r="AF48" s="343" t="s">
        <v>729</v>
      </c>
      <c r="AG48" s="343" t="s">
        <v>756</v>
      </c>
      <c r="AH48" s="41">
        <v>2</v>
      </c>
      <c r="AI48" s="344" t="str">
        <f t="shared" si="5"/>
        <v/>
      </c>
      <c r="AJ48" s="345" t="str">
        <f>IF(AI48="","",IF(ISERROR(INDEX(AJ$16:AJ47,MATCH(AI48,AI$16:AI47,0))),MAX(AJ$16:AJ47)+1,INDEX(AJ$16:AJ47,MATCH(AI48,AI$16:AI47,0))))</f>
        <v/>
      </c>
      <c r="AK48" s="345" t="str">
        <f t="shared" si="3"/>
        <v/>
      </c>
      <c r="AL48" s="344" t="str">
        <f t="shared" si="2"/>
        <v/>
      </c>
      <c r="AM48" s="40"/>
      <c r="AN48" s="40"/>
      <c r="AO48" s="40"/>
      <c r="AP48" s="40"/>
      <c r="AQ48" s="40"/>
      <c r="AR48" s="40"/>
      <c r="AS48" s="40"/>
      <c r="AT48" s="169"/>
      <c r="AU48" s="169"/>
      <c r="AV48" s="169"/>
      <c r="AW48" s="168"/>
      <c r="AX48" s="168"/>
      <c r="AY48" s="168"/>
      <c r="AZ48" s="168"/>
      <c r="BA48" s="168"/>
      <c r="BB48" s="168"/>
      <c r="BC48" s="168"/>
      <c r="BD48" s="168"/>
      <c r="BE48" s="168"/>
      <c r="BF48" s="168"/>
      <c r="BG48" s="168"/>
      <c r="BH48" s="168"/>
    </row>
    <row r="49" spans="1:60" ht="13.5" thickBot="1" x14ac:dyDescent="0.25">
      <c r="A49" s="7"/>
      <c r="B49" s="7"/>
      <c r="C49" s="112"/>
      <c r="D49" s="113"/>
      <c r="E49" s="113"/>
      <c r="F49" s="113"/>
      <c r="G49" s="113"/>
      <c r="H49" s="113"/>
      <c r="I49" s="152" t="b">
        <f>I48=""</f>
        <v>0</v>
      </c>
      <c r="J49" s="113"/>
      <c r="K49" s="113"/>
      <c r="L49" s="113"/>
      <c r="M49" s="113"/>
      <c r="N49" s="113"/>
      <c r="O49" s="166"/>
      <c r="P49" s="113"/>
      <c r="Q49" s="114"/>
      <c r="R49" s="358"/>
      <c r="S49" s="358"/>
      <c r="T49" s="358"/>
      <c r="U49" s="204" t="b">
        <f>IF(AND(K41&lt;&gt;"",N46&lt;&gt;"",N48&lt;&gt;""),(N48+N46)*K41)</f>
        <v>0</v>
      </c>
      <c r="V49" s="232" t="s">
        <v>451</v>
      </c>
      <c r="AA49" s="352" t="str">
        <f>'DonnesP-Sajade'!C59</f>
        <v>RIGA 41 Mica Bleu clair</v>
      </c>
      <c r="AB49" s="353">
        <f>'DonnesP-Sajade'!E59</f>
        <v>54.61</v>
      </c>
      <c r="AC49" s="40"/>
      <c r="AD49" s="40"/>
      <c r="AE49" s="342">
        <f t="shared" si="4"/>
        <v>1</v>
      </c>
      <c r="AF49" s="343" t="s">
        <v>731</v>
      </c>
      <c r="AG49" s="343" t="s">
        <v>757</v>
      </c>
      <c r="AH49" s="41">
        <v>3</v>
      </c>
      <c r="AI49" s="344" t="str">
        <f t="shared" si="5"/>
        <v/>
      </c>
      <c r="AJ49" s="345" t="str">
        <f>IF(AI49="","",IF(ISERROR(INDEX(AJ$16:AJ48,MATCH(AI49,AI$16:AI48,0))),MAX(AJ$16:AJ48)+1,INDEX(AJ$16:AJ48,MATCH(AI49,AI$16:AI48,0))))</f>
        <v/>
      </c>
      <c r="AK49" s="345" t="str">
        <f t="shared" si="3"/>
        <v/>
      </c>
      <c r="AL49" s="344" t="str">
        <f t="shared" ref="AL49:AL80" si="6">IF(AK49="","",INDEX(ANNULNB3,MATCH(AK49,$AJ$17:$AJ$84,0)))</f>
        <v/>
      </c>
      <c r="AM49" s="40"/>
      <c r="AN49" s="40"/>
      <c r="AO49" s="40"/>
      <c r="AP49" s="40"/>
      <c r="AQ49" s="40"/>
      <c r="AR49" s="40"/>
      <c r="AS49" s="40"/>
      <c r="AT49" s="169"/>
      <c r="AU49" s="169"/>
      <c r="AV49" s="169"/>
      <c r="AW49" s="168"/>
      <c r="AX49" s="168"/>
      <c r="AY49" s="168"/>
      <c r="AZ49" s="168"/>
      <c r="BA49" s="168"/>
      <c r="BB49" s="168"/>
      <c r="BC49" s="168"/>
      <c r="BD49" s="168"/>
      <c r="BE49" s="168"/>
      <c r="BF49" s="168"/>
      <c r="BG49" s="168"/>
      <c r="BH49" s="168"/>
    </row>
    <row r="50" spans="1:60" ht="16.5" thickBot="1" x14ac:dyDescent="0.3">
      <c r="A50" s="7"/>
      <c r="B50" s="7"/>
      <c r="C50" s="153"/>
      <c r="D50" s="564" t="s">
        <v>758</v>
      </c>
      <c r="E50" s="564"/>
      <c r="F50" s="538" t="s">
        <v>793</v>
      </c>
      <c r="G50" s="538"/>
      <c r="H50" s="538"/>
      <c r="I50" s="538"/>
      <c r="J50" s="154"/>
      <c r="K50" s="539">
        <f>ROUNDDOWN(U50,0)</f>
        <v>0</v>
      </c>
      <c r="L50" s="540"/>
      <c r="M50" s="155" t="s">
        <v>794</v>
      </c>
      <c r="N50" s="156"/>
      <c r="O50" s="166"/>
      <c r="P50" s="156" t="s">
        <v>451</v>
      </c>
      <c r="Q50" s="157"/>
      <c r="R50" s="362"/>
      <c r="S50" s="362"/>
      <c r="T50" s="362"/>
      <c r="U50" s="233">
        <f>U49/80</f>
        <v>0</v>
      </c>
      <c r="V50" s="41">
        <v>80</v>
      </c>
      <c r="W50" s="234">
        <f>AB124</f>
        <v>252.61</v>
      </c>
      <c r="Z50" s="231">
        <f>K50*W50</f>
        <v>0</v>
      </c>
      <c r="AA50" s="352" t="str">
        <f>'DonnesP-Sajade'!C60</f>
        <v>RIGA 42 Mica Anthracite gris</v>
      </c>
      <c r="AB50" s="353">
        <f>'DonnesP-Sajade'!E60</f>
        <v>54.61</v>
      </c>
      <c r="AC50" s="40"/>
      <c r="AD50" s="40"/>
      <c r="AE50" s="342">
        <f t="shared" si="4"/>
        <v>1</v>
      </c>
      <c r="AF50" s="343" t="s">
        <v>734</v>
      </c>
      <c r="AG50" s="343" t="s">
        <v>760</v>
      </c>
      <c r="AH50" s="41">
        <v>1</v>
      </c>
      <c r="AI50" s="344" t="str">
        <f t="shared" si="5"/>
        <v/>
      </c>
      <c r="AJ50" s="345" t="str">
        <f>IF(AI50="","",IF(ISERROR(INDEX(AJ$16:AJ49,MATCH(AI50,AI$16:AI49,0))),MAX(AJ$16:AJ49)+1,INDEX(AJ$16:AJ49,MATCH(AI50,AI$16:AI49,0))))</f>
        <v/>
      </c>
      <c r="AK50" s="345" t="str">
        <f t="shared" si="3"/>
        <v/>
      </c>
      <c r="AL50" s="344" t="str">
        <f t="shared" si="6"/>
        <v/>
      </c>
      <c r="AM50" s="40"/>
      <c r="AN50" s="40"/>
      <c r="AO50" s="40"/>
      <c r="AP50" s="40"/>
      <c r="AQ50" s="40"/>
      <c r="AR50" s="40"/>
      <c r="AS50" s="40"/>
      <c r="AT50" s="169"/>
      <c r="AU50" s="169"/>
      <c r="AV50" s="169"/>
      <c r="AW50" s="168"/>
      <c r="AX50" s="168"/>
      <c r="AY50" s="168"/>
      <c r="AZ50" s="168"/>
      <c r="BA50" s="168"/>
      <c r="BB50" s="168"/>
      <c r="BC50" s="168"/>
      <c r="BD50" s="168"/>
      <c r="BE50" s="168"/>
      <c r="BF50" s="168"/>
      <c r="BG50" s="168"/>
      <c r="BH50" s="168"/>
    </row>
    <row r="51" spans="1:60" ht="16.5" thickBot="1" x14ac:dyDescent="0.3">
      <c r="A51" s="7"/>
      <c r="B51" s="7"/>
      <c r="C51" s="153"/>
      <c r="D51" s="155"/>
      <c r="E51" s="155"/>
      <c r="F51" s="538" t="s">
        <v>793</v>
      </c>
      <c r="G51" s="538"/>
      <c r="H51" s="538"/>
      <c r="I51" s="538"/>
      <c r="J51" s="154"/>
      <c r="K51" s="539">
        <f>ROUND(U51,0)</f>
        <v>0</v>
      </c>
      <c r="L51" s="540"/>
      <c r="M51" s="155" t="s">
        <v>795</v>
      </c>
      <c r="N51" s="155"/>
      <c r="O51" s="155"/>
      <c r="P51" s="155"/>
      <c r="Q51" s="150"/>
      <c r="R51" s="163"/>
      <c r="S51" s="163"/>
      <c r="T51" s="163"/>
      <c r="U51" s="235">
        <f>((U50-K50)*V50)/V51</f>
        <v>0</v>
      </c>
      <c r="V51" s="41">
        <v>40</v>
      </c>
      <c r="W51" s="234">
        <f>AB123</f>
        <v>133.25</v>
      </c>
      <c r="Z51" s="231">
        <f t="shared" ref="Z51:Z52" si="7">K51*W51</f>
        <v>0</v>
      </c>
      <c r="AA51" s="352" t="str">
        <f>'DonnesP-Sajade'!C61</f>
        <v>RIGA 46 Mica Sable</v>
      </c>
      <c r="AB51" s="353">
        <f>'DonnesP-Sajade'!E61</f>
        <v>54.61</v>
      </c>
      <c r="AC51" s="40"/>
      <c r="AD51" s="40"/>
      <c r="AE51" s="342">
        <f t="shared" si="4"/>
        <v>1</v>
      </c>
      <c r="AF51" s="343" t="s">
        <v>736</v>
      </c>
      <c r="AG51" s="343" t="s">
        <v>761</v>
      </c>
      <c r="AH51" s="41">
        <v>1</v>
      </c>
      <c r="AI51" s="344" t="str">
        <f t="shared" si="5"/>
        <v/>
      </c>
      <c r="AJ51" s="345" t="str">
        <f>IF(AI51="","",IF(ISERROR(INDEX(AJ$16:AJ50,MATCH(AI51,AI$16:AI50,0))),MAX(AJ$16:AJ50)+1,INDEX(AJ$16:AJ50,MATCH(AI51,AI$16:AI50,0))))</f>
        <v/>
      </c>
      <c r="AK51" s="345" t="str">
        <f t="shared" si="3"/>
        <v/>
      </c>
      <c r="AL51" s="344" t="str">
        <f t="shared" si="6"/>
        <v/>
      </c>
      <c r="AM51" s="40"/>
      <c r="AN51" s="40"/>
      <c r="AO51" s="40"/>
      <c r="AP51" s="40"/>
      <c r="AQ51" s="40"/>
      <c r="AR51" s="40"/>
      <c r="AS51" s="40"/>
      <c r="AT51" s="169"/>
      <c r="AU51" s="169"/>
      <c r="AV51" s="169"/>
      <c r="AW51" s="168"/>
      <c r="AX51" s="168"/>
      <c r="AY51" s="168"/>
      <c r="AZ51" s="168"/>
      <c r="BA51" s="168"/>
      <c r="BB51" s="168"/>
      <c r="BC51" s="168"/>
      <c r="BD51" s="168"/>
      <c r="BE51" s="168"/>
      <c r="BF51" s="168"/>
      <c r="BG51" s="168"/>
      <c r="BH51" s="168"/>
    </row>
    <row r="52" spans="1:60" ht="16.5" thickBot="1" x14ac:dyDescent="0.3">
      <c r="A52" s="7"/>
      <c r="B52" s="7"/>
      <c r="C52" s="153"/>
      <c r="D52" s="158"/>
      <c r="E52" s="166"/>
      <c r="F52" s="538" t="s">
        <v>793</v>
      </c>
      <c r="G52" s="538"/>
      <c r="H52" s="538"/>
      <c r="I52" s="538"/>
      <c r="J52" s="154"/>
      <c r="K52" s="539">
        <f>ROUND(U52,0)</f>
        <v>0</v>
      </c>
      <c r="L52" s="540"/>
      <c r="M52" s="155" t="s">
        <v>759</v>
      </c>
      <c r="N52" s="167"/>
      <c r="O52" s="167"/>
      <c r="P52" s="155"/>
      <c r="Q52" s="150"/>
      <c r="R52" s="163"/>
      <c r="S52" s="163"/>
      <c r="T52" s="163"/>
      <c r="U52" s="235">
        <f>((U51-K51)*V51)/V52</f>
        <v>0</v>
      </c>
      <c r="V52" s="41">
        <v>20</v>
      </c>
      <c r="W52" s="234">
        <f>AB122</f>
        <v>69.41</v>
      </c>
      <c r="Z52" s="231">
        <f t="shared" si="7"/>
        <v>0</v>
      </c>
      <c r="AA52" s="352" t="str">
        <f>'DonnesP-Sajade'!C62</f>
        <v>TERRA 01 Beige (sp 121)</v>
      </c>
      <c r="AB52" s="353">
        <f>'DonnesP-Sajade'!E62</f>
        <v>60.37</v>
      </c>
      <c r="AC52" s="40"/>
      <c r="AD52" s="40"/>
      <c r="AE52" s="342">
        <f t="shared" ref="AE52:AE79" si="8">SUMPRODUCT((nom=AF52)*1)-SUMPRODUCT((AF53:AF120=AF52)*1)</f>
        <v>1</v>
      </c>
      <c r="AF52" s="343" t="s">
        <v>739</v>
      </c>
      <c r="AG52" s="343" t="s">
        <v>762</v>
      </c>
      <c r="AH52" s="41">
        <v>2</v>
      </c>
      <c r="AI52" s="344" t="str">
        <f t="shared" ref="AI52:AI81" si="9">IF(SUMPRODUCT((nom=AF52)*(nom=choix_nom)*(Prépa=AG52))-SUMPRODUCT((AF53:AF120=AF52)*(AF53:AF120=choix_nom)*(AG53:AG120=AG52))&gt;0,AG52,"")</f>
        <v/>
      </c>
      <c r="AJ52" s="345" t="str">
        <f>IF(AI52="","",IF(ISERROR(INDEX(AJ$16:AJ51,MATCH(AI52,AI$16:AI51,0))),MAX(AJ$16:AJ51)+1,INDEX(AJ$16:AJ51,MATCH(AI52,AI$16:AI51,0))))</f>
        <v/>
      </c>
      <c r="AK52" s="345" t="str">
        <f t="shared" si="3"/>
        <v/>
      </c>
      <c r="AL52" s="344" t="str">
        <f t="shared" si="6"/>
        <v/>
      </c>
      <c r="AM52" s="40"/>
      <c r="AN52" s="40"/>
      <c r="AO52" s="40"/>
      <c r="AP52" s="40"/>
      <c r="AQ52" s="40"/>
      <c r="AR52" s="40"/>
      <c r="AS52" s="40"/>
      <c r="AT52" s="169"/>
      <c r="AU52" s="169"/>
      <c r="AV52" s="169"/>
      <c r="AW52" s="168"/>
      <c r="AX52" s="168"/>
      <c r="AY52" s="168"/>
      <c r="AZ52" s="168"/>
      <c r="BA52" s="168"/>
      <c r="BB52" s="168"/>
      <c r="BC52" s="168"/>
      <c r="BD52" s="168"/>
      <c r="BE52" s="168"/>
      <c r="BF52" s="168"/>
      <c r="BG52" s="168"/>
      <c r="BH52" s="168"/>
    </row>
    <row r="53" spans="1:60" ht="17.25" thickTop="1" thickBot="1" x14ac:dyDescent="0.3">
      <c r="A53" s="7"/>
      <c r="B53" s="7"/>
      <c r="C53" s="153"/>
      <c r="D53" s="155"/>
      <c r="E53" s="159"/>
      <c r="F53" s="155" t="s">
        <v>796</v>
      </c>
      <c r="G53" s="155"/>
      <c r="H53" s="155"/>
      <c r="I53" s="155"/>
      <c r="J53" s="155"/>
      <c r="K53" s="155"/>
      <c r="L53" s="155"/>
      <c r="M53" s="155"/>
      <c r="N53" s="155"/>
      <c r="O53" s="550" t="e">
        <f>Z53*W53</f>
        <v>#N/A</v>
      </c>
      <c r="P53" s="551"/>
      <c r="Q53" s="150"/>
      <c r="R53" s="163"/>
      <c r="S53" s="163"/>
      <c r="T53" s="163"/>
      <c r="W53" s="41">
        <v>1.2</v>
      </c>
      <c r="Z53" s="236" t="e">
        <f>SUM(Z46:Z52)</f>
        <v>#N/A</v>
      </c>
      <c r="AA53" s="352" t="str">
        <f>'DonnesP-Sajade'!C63</f>
        <v>TERRA 02 Jaune (sp 122)</v>
      </c>
      <c r="AB53" s="353">
        <f>'DonnesP-Sajade'!E63</f>
        <v>60.37</v>
      </c>
      <c r="AC53" s="40"/>
      <c r="AD53" s="40"/>
      <c r="AE53" s="342">
        <f t="shared" si="8"/>
        <v>1</v>
      </c>
      <c r="AF53" s="343" t="s">
        <v>741</v>
      </c>
      <c r="AG53" s="343" t="s">
        <v>763</v>
      </c>
      <c r="AH53" s="41">
        <v>1</v>
      </c>
      <c r="AI53" s="344" t="str">
        <f t="shared" si="9"/>
        <v/>
      </c>
      <c r="AJ53" s="345" t="str">
        <f>IF(AI53="","",IF(ISERROR(INDEX(AJ$16:AJ52,MATCH(AI53,AI$16:AI52,0))),MAX(AJ$16:AJ52)+1,INDEX(AJ$16:AJ52,MATCH(AI53,AI$16:AI52,0))))</f>
        <v/>
      </c>
      <c r="AK53" s="345" t="str">
        <f t="shared" si="3"/>
        <v/>
      </c>
      <c r="AL53" s="344" t="str">
        <f t="shared" si="6"/>
        <v/>
      </c>
      <c r="AM53" s="40"/>
      <c r="AN53" s="40"/>
      <c r="AO53" s="40"/>
      <c r="AP53" s="40"/>
      <c r="AQ53" s="40"/>
      <c r="AR53" s="40"/>
      <c r="AS53" s="40"/>
      <c r="AT53" s="169"/>
      <c r="AU53" s="169"/>
      <c r="AV53" s="169"/>
      <c r="AW53" s="168"/>
      <c r="AX53" s="168"/>
      <c r="AY53" s="168"/>
      <c r="AZ53" s="168"/>
      <c r="BA53" s="168"/>
      <c r="BB53" s="168"/>
      <c r="BC53" s="168"/>
      <c r="BD53" s="168"/>
      <c r="BE53" s="168"/>
      <c r="BF53" s="168"/>
      <c r="BG53" s="168"/>
      <c r="BH53" s="168"/>
    </row>
    <row r="54" spans="1:60" ht="14.25" thickTop="1" thickBot="1" x14ac:dyDescent="0.25">
      <c r="A54" s="7"/>
      <c r="B54" s="7"/>
      <c r="C54" s="153"/>
      <c r="D54" s="155"/>
      <c r="E54" s="159"/>
      <c r="F54" s="155"/>
      <c r="G54" s="155"/>
      <c r="H54" s="155"/>
      <c r="I54" s="155"/>
      <c r="J54" s="155"/>
      <c r="K54" s="155"/>
      <c r="L54" s="155"/>
      <c r="M54" s="155"/>
      <c r="N54" s="155"/>
      <c r="O54" s="155"/>
      <c r="P54" s="155"/>
      <c r="Q54" s="150"/>
      <c r="R54" s="163"/>
      <c r="S54" s="163"/>
      <c r="T54" s="163"/>
      <c r="AA54" s="354" t="str">
        <f>'DonnesP-Sajade'!C64</f>
        <v>TERRA 03 (New) Creme orange, fibres blanche</v>
      </c>
      <c r="AB54" s="355">
        <f>'DonnesP-Sajade'!E64</f>
        <v>60.37</v>
      </c>
      <c r="AC54" s="40"/>
      <c r="AD54" s="40"/>
      <c r="AE54" s="342">
        <f t="shared" si="8"/>
        <v>2</v>
      </c>
      <c r="AF54" s="343" t="s">
        <v>647</v>
      </c>
      <c r="AG54" s="343" t="s">
        <v>764</v>
      </c>
      <c r="AH54" s="346"/>
      <c r="AI54" s="344" t="str">
        <f t="shared" si="9"/>
        <v/>
      </c>
      <c r="AJ54" s="345" t="str">
        <f>IF(AI54="","",IF(ISERROR(INDEX(AJ$16:AJ53,MATCH(AI54,AI$16:AI53,0))),MAX(AJ$16:AJ53)+1,INDEX(AJ$16:AJ53,MATCH(AI54,AI$16:AI53,0))))</f>
        <v/>
      </c>
      <c r="AK54" s="345" t="str">
        <f t="shared" si="3"/>
        <v/>
      </c>
      <c r="AL54" s="344" t="str">
        <f t="shared" si="6"/>
        <v/>
      </c>
      <c r="AM54" s="40"/>
      <c r="AN54" s="40"/>
      <c r="AO54" s="40"/>
      <c r="AP54" s="40"/>
      <c r="AQ54" s="40"/>
      <c r="AR54" s="40"/>
      <c r="AS54" s="40"/>
      <c r="AT54" s="169"/>
      <c r="AU54" s="169"/>
      <c r="AV54" s="169"/>
      <c r="AW54" s="168"/>
      <c r="AX54" s="168"/>
      <c r="AY54" s="168"/>
      <c r="AZ54" s="168"/>
      <c r="BA54" s="168"/>
      <c r="BB54" s="168"/>
      <c r="BC54" s="168"/>
      <c r="BD54" s="168"/>
      <c r="BE54" s="168"/>
      <c r="BF54" s="168"/>
      <c r="BG54" s="168"/>
      <c r="BH54" s="168"/>
    </row>
    <row r="55" spans="1:60" ht="13.5" thickBot="1" x14ac:dyDescent="0.25">
      <c r="A55" s="7"/>
      <c r="B55" s="7"/>
      <c r="C55" s="160"/>
      <c r="D55" s="161" t="s">
        <v>797</v>
      </c>
      <c r="E55" s="161"/>
      <c r="F55" s="161"/>
      <c r="G55" s="161"/>
      <c r="H55" s="161"/>
      <c r="I55" s="161"/>
      <c r="J55" s="161"/>
      <c r="K55" s="161"/>
      <c r="L55" s="161"/>
      <c r="M55" s="161"/>
      <c r="N55" s="161"/>
      <c r="O55" s="161"/>
      <c r="P55" s="161"/>
      <c r="Q55" s="162"/>
      <c r="R55" s="163"/>
      <c r="S55" s="163"/>
      <c r="T55" s="163"/>
      <c r="AA55" s="350" t="str">
        <f>'DonnesP-Sajade'!C67</f>
        <v>ALISHA 1A1 Blanc base, cristal</v>
      </c>
      <c r="AB55" s="351">
        <f>'DonnesP-Sajade'!E67</f>
        <v>67.61</v>
      </c>
      <c r="AC55" s="40"/>
      <c r="AD55" s="40"/>
      <c r="AE55" s="342">
        <f t="shared" si="8"/>
        <v>2</v>
      </c>
      <c r="AF55" s="343" t="s">
        <v>654</v>
      </c>
      <c r="AG55" s="343" t="s">
        <v>765</v>
      </c>
      <c r="AH55" s="346"/>
      <c r="AI55" s="344" t="str">
        <f t="shared" si="9"/>
        <v/>
      </c>
      <c r="AJ55" s="345" t="str">
        <f>IF(AI55="","",IF(ISERROR(INDEX(AJ$16:AJ54,MATCH(AI55,AI$16:AI54,0))),MAX(AJ$16:AJ54)+1,INDEX(AJ$16:AJ54,MATCH(AI55,AI$16:AI54,0))))</f>
        <v/>
      </c>
      <c r="AK55" s="345" t="str">
        <f t="shared" si="3"/>
        <v/>
      </c>
      <c r="AL55" s="344" t="str">
        <f t="shared" si="6"/>
        <v/>
      </c>
      <c r="AM55" s="40"/>
      <c r="AN55" s="40"/>
      <c r="AO55" s="40"/>
      <c r="AP55" s="40"/>
      <c r="AQ55" s="40"/>
      <c r="AR55" s="40"/>
      <c r="AS55" s="40"/>
      <c r="AT55" s="169"/>
      <c r="AU55" s="169"/>
      <c r="AV55" s="169"/>
      <c r="AW55" s="168"/>
      <c r="AX55" s="168"/>
      <c r="AY55" s="168"/>
      <c r="AZ55" s="168"/>
      <c r="BA55" s="168"/>
      <c r="BB55" s="168"/>
      <c r="BC55" s="168"/>
      <c r="BD55" s="168"/>
      <c r="BE55" s="168"/>
      <c r="BF55" s="168"/>
      <c r="BG55" s="168"/>
      <c r="BH55" s="168"/>
    </row>
    <row r="56" spans="1:60" ht="14.25" thickTop="1" thickBot="1" x14ac:dyDescent="0.25">
      <c r="A56" s="7"/>
      <c r="B56" s="7"/>
      <c r="C56" s="163"/>
      <c r="D56" s="363"/>
      <c r="E56" s="163"/>
      <c r="F56" s="163"/>
      <c r="G56" s="163"/>
      <c r="H56" s="163"/>
      <c r="I56" s="163"/>
      <c r="J56" s="163"/>
      <c r="K56" s="163"/>
      <c r="L56" s="163"/>
      <c r="M56" s="163"/>
      <c r="N56" s="163"/>
      <c r="O56" s="163"/>
      <c r="P56" s="163"/>
      <c r="Q56" s="163"/>
      <c r="R56" s="163"/>
      <c r="S56" s="163"/>
      <c r="T56" s="163"/>
      <c r="AA56" s="352" t="str">
        <f>'DonnesP-Sajade'!C68</f>
        <v>ALISHA 2 blanc, argent (E07)</v>
      </c>
      <c r="AB56" s="353">
        <f>'DonnesP-Sajade'!E68</f>
        <v>71.44</v>
      </c>
      <c r="AC56" s="40"/>
      <c r="AD56" s="40"/>
      <c r="AE56" s="342">
        <f t="shared" si="8"/>
        <v>2</v>
      </c>
      <c r="AF56" s="343" t="s">
        <v>657</v>
      </c>
      <c r="AG56" s="343" t="s">
        <v>766</v>
      </c>
      <c r="AH56" s="346"/>
      <c r="AI56" s="344" t="str">
        <f t="shared" si="9"/>
        <v/>
      </c>
      <c r="AJ56" s="345" t="str">
        <f>IF(AI56="","",IF(ISERROR(INDEX(AJ$16:AJ55,MATCH(AI56,AI$16:AI55,0))),MAX(AJ$16:AJ55)+1,INDEX(AJ$16:AJ55,MATCH(AI56,AI$16:AI55,0))))</f>
        <v/>
      </c>
      <c r="AK56" s="345" t="str">
        <f t="shared" si="3"/>
        <v/>
      </c>
      <c r="AL56" s="344" t="str">
        <f t="shared" si="6"/>
        <v/>
      </c>
      <c r="AM56" s="40"/>
      <c r="AN56" s="40"/>
      <c r="AO56" s="40"/>
      <c r="AP56" s="40"/>
      <c r="AQ56" s="40"/>
      <c r="AR56" s="40"/>
      <c r="AS56" s="40"/>
      <c r="AT56" s="169"/>
      <c r="AU56" s="169"/>
      <c r="AV56" s="169"/>
      <c r="AW56" s="168"/>
      <c r="AX56" s="168"/>
      <c r="AY56" s="168"/>
      <c r="AZ56" s="168"/>
      <c r="BA56" s="168"/>
      <c r="BB56" s="168"/>
      <c r="BC56" s="168"/>
      <c r="BD56" s="168"/>
      <c r="BE56" s="168"/>
      <c r="BF56" s="168"/>
      <c r="BG56" s="168"/>
      <c r="BH56" s="168"/>
    </row>
    <row r="57" spans="1:60" x14ac:dyDescent="0.2">
      <c r="A57" s="7"/>
      <c r="B57" s="7"/>
      <c r="C57" s="168"/>
      <c r="D57" s="541" t="s">
        <v>1320</v>
      </c>
      <c r="E57" s="542"/>
      <c r="F57" s="542"/>
      <c r="G57" s="542"/>
      <c r="H57" s="542"/>
      <c r="I57" s="542"/>
      <c r="J57" s="542"/>
      <c r="K57" s="542"/>
      <c r="L57" s="542"/>
      <c r="M57" s="542"/>
      <c r="N57" s="542"/>
      <c r="O57" s="542"/>
      <c r="P57" s="543"/>
      <c r="Q57" s="168"/>
      <c r="R57" s="163"/>
      <c r="S57" s="168"/>
      <c r="T57" s="168"/>
      <c r="AA57" s="352" t="str">
        <f>'DonnesP-Sajade'!C69</f>
        <v>ALISHA 3 blanc, or (E04)</v>
      </c>
      <c r="AB57" s="353">
        <f>'DonnesP-Sajade'!E69</f>
        <v>71.44</v>
      </c>
      <c r="AC57" s="40"/>
      <c r="AD57" s="40"/>
      <c r="AE57" s="342">
        <f t="shared" si="8"/>
        <v>2</v>
      </c>
      <c r="AF57" s="343" t="s">
        <v>663</v>
      </c>
      <c r="AG57" s="343" t="s">
        <v>767</v>
      </c>
      <c r="AH57" s="346"/>
      <c r="AI57" s="344" t="str">
        <f t="shared" si="9"/>
        <v/>
      </c>
      <c r="AJ57" s="345" t="str">
        <f>IF(AI57="","",IF(ISERROR(INDEX(AJ$16:AJ56,MATCH(AI57,AI$16:AI56,0))),MAX(AJ$16:AJ56)+1,INDEX(AJ$16:AJ56,MATCH(AI57,AI$16:AI56,0))))</f>
        <v/>
      </c>
      <c r="AK57" s="345" t="str">
        <f t="shared" si="3"/>
        <v/>
      </c>
      <c r="AL57" s="344" t="str">
        <f t="shared" si="6"/>
        <v/>
      </c>
      <c r="AM57" s="40"/>
      <c r="AN57" s="40"/>
      <c r="AO57" s="40"/>
      <c r="AP57" s="40"/>
      <c r="AQ57" s="40"/>
      <c r="AR57" s="40"/>
      <c r="AS57" s="40"/>
      <c r="AT57" s="169"/>
      <c r="AU57" s="169"/>
      <c r="AV57" s="169"/>
      <c r="AW57" s="168"/>
      <c r="AX57" s="168"/>
      <c r="AY57" s="168"/>
      <c r="AZ57" s="168"/>
      <c r="BA57" s="168"/>
      <c r="BB57" s="168"/>
      <c r="BC57" s="168"/>
      <c r="BD57" s="168"/>
      <c r="BE57" s="168"/>
      <c r="BF57" s="168"/>
      <c r="BG57" s="168"/>
      <c r="BH57" s="168"/>
    </row>
    <row r="58" spans="1:60" x14ac:dyDescent="0.2">
      <c r="A58" s="168"/>
      <c r="B58" s="7"/>
      <c r="C58" s="168"/>
      <c r="D58" s="544"/>
      <c r="E58" s="545"/>
      <c r="F58" s="545"/>
      <c r="G58" s="545"/>
      <c r="H58" s="545"/>
      <c r="I58" s="545"/>
      <c r="J58" s="545"/>
      <c r="K58" s="545"/>
      <c r="L58" s="545"/>
      <c r="M58" s="545"/>
      <c r="N58" s="545"/>
      <c r="O58" s="545"/>
      <c r="P58" s="546"/>
      <c r="Q58" s="168"/>
      <c r="R58" s="168"/>
      <c r="S58" s="168"/>
      <c r="T58" s="168"/>
      <c r="AA58" s="352" t="str">
        <f>'DonnesP-Sajade'!C70</f>
        <v>BAMA 06  Blanc Cristal + or</v>
      </c>
      <c r="AB58" s="353">
        <f>'DonnesP-Sajade'!E70</f>
        <v>78.010000000000005</v>
      </c>
      <c r="AC58" s="40"/>
      <c r="AD58" s="40"/>
      <c r="AE58" s="342">
        <f t="shared" si="8"/>
        <v>2</v>
      </c>
      <c r="AF58" s="343" t="s">
        <v>666</v>
      </c>
      <c r="AG58" s="343" t="s">
        <v>768</v>
      </c>
      <c r="AH58" s="346"/>
      <c r="AI58" s="344" t="str">
        <f t="shared" si="9"/>
        <v/>
      </c>
      <c r="AJ58" s="345" t="str">
        <f>IF(AI58="","",IF(ISERROR(INDEX(AJ$16:AJ57,MATCH(AI58,AI$16:AI57,0))),MAX(AJ$16:AJ57)+1,INDEX(AJ$16:AJ57,MATCH(AI58,AI$16:AI57,0))))</f>
        <v/>
      </c>
      <c r="AK58" s="345" t="str">
        <f t="shared" si="3"/>
        <v/>
      </c>
      <c r="AL58" s="344" t="str">
        <f t="shared" si="6"/>
        <v/>
      </c>
      <c r="AM58" s="40"/>
      <c r="AN58" s="40"/>
      <c r="AO58" s="40"/>
      <c r="AP58" s="40"/>
      <c r="AQ58" s="40"/>
      <c r="AR58" s="40"/>
      <c r="AS58" s="40"/>
      <c r="AT58" s="169"/>
      <c r="AU58" s="169"/>
      <c r="AV58" s="169"/>
      <c r="AW58" s="168"/>
      <c r="AX58" s="168"/>
      <c r="AY58" s="168"/>
      <c r="AZ58" s="168"/>
      <c r="BA58" s="168"/>
      <c r="BB58" s="168"/>
      <c r="BC58" s="168"/>
      <c r="BD58" s="168"/>
      <c r="BE58" s="168"/>
      <c r="BF58" s="168"/>
      <c r="BG58" s="168"/>
      <c r="BH58" s="168"/>
    </row>
    <row r="59" spans="1:60" x14ac:dyDescent="0.2">
      <c r="A59" s="7"/>
      <c r="B59" s="7"/>
      <c r="C59" s="168"/>
      <c r="D59" s="544"/>
      <c r="E59" s="545"/>
      <c r="F59" s="545"/>
      <c r="G59" s="545"/>
      <c r="H59" s="545"/>
      <c r="I59" s="545"/>
      <c r="J59" s="545"/>
      <c r="K59" s="545"/>
      <c r="L59" s="545"/>
      <c r="M59" s="545"/>
      <c r="N59" s="545"/>
      <c r="O59" s="545"/>
      <c r="P59" s="546"/>
      <c r="Q59" s="168"/>
      <c r="R59" s="168"/>
      <c r="S59" s="168"/>
      <c r="T59" s="168"/>
      <c r="AA59" s="352" t="str">
        <f>'DonnesP-Sajade'!C71</f>
        <v>BAMA 07 Sable cristal</v>
      </c>
      <c r="AB59" s="353">
        <f>'DonnesP-Sajade'!E71</f>
        <v>78.010000000000005</v>
      </c>
      <c r="AC59" s="40"/>
      <c r="AD59" s="40"/>
      <c r="AE59" s="342">
        <f t="shared" si="8"/>
        <v>2</v>
      </c>
      <c r="AF59" s="343" t="s">
        <v>669</v>
      </c>
      <c r="AG59" s="343" t="s">
        <v>769</v>
      </c>
      <c r="AH59" s="346"/>
      <c r="AI59" s="344" t="str">
        <f t="shared" si="9"/>
        <v/>
      </c>
      <c r="AJ59" s="345" t="str">
        <f>IF(AI59="","",IF(ISERROR(INDEX(AJ$16:AJ58,MATCH(AI59,AI$16:AI58,0))),MAX(AJ$16:AJ58)+1,INDEX(AJ$16:AJ58,MATCH(AI59,AI$16:AI58,0))))</f>
        <v/>
      </c>
      <c r="AK59" s="345" t="str">
        <f t="shared" si="3"/>
        <v/>
      </c>
      <c r="AL59" s="344" t="str">
        <f t="shared" si="6"/>
        <v/>
      </c>
      <c r="AM59" s="40"/>
      <c r="AN59" s="40"/>
      <c r="AO59" s="40"/>
      <c r="AP59" s="40"/>
      <c r="AQ59" s="40"/>
      <c r="AR59" s="40"/>
      <c r="AS59" s="40"/>
      <c r="AT59" s="169"/>
      <c r="AU59" s="169"/>
      <c r="AV59" s="169"/>
      <c r="AW59" s="168"/>
      <c r="AX59" s="168"/>
      <c r="AY59" s="168"/>
      <c r="AZ59" s="168"/>
      <c r="BA59" s="168"/>
      <c r="BB59" s="168"/>
      <c r="BC59" s="168"/>
      <c r="BD59" s="168"/>
      <c r="BE59" s="168"/>
      <c r="BF59" s="168"/>
      <c r="BG59" s="168"/>
      <c r="BH59" s="168"/>
    </row>
    <row r="60" spans="1:60" x14ac:dyDescent="0.2">
      <c r="A60" s="7"/>
      <c r="B60" s="7"/>
      <c r="C60" s="168"/>
      <c r="D60" s="544"/>
      <c r="E60" s="545"/>
      <c r="F60" s="545"/>
      <c r="G60" s="545"/>
      <c r="H60" s="545"/>
      <c r="I60" s="545"/>
      <c r="J60" s="545"/>
      <c r="K60" s="545"/>
      <c r="L60" s="545"/>
      <c r="M60" s="545"/>
      <c r="N60" s="545"/>
      <c r="O60" s="545"/>
      <c r="P60" s="546"/>
      <c r="Q60" s="168"/>
      <c r="R60" s="168"/>
      <c r="S60" s="168"/>
      <c r="T60" s="168"/>
      <c r="AA60" s="352" t="str">
        <f>'DonnesP-Sajade'!C72</f>
        <v>BAMA 09 Sable cristal or</v>
      </c>
      <c r="AB60" s="353">
        <f>'DonnesP-Sajade'!E72</f>
        <v>78.010000000000005</v>
      </c>
      <c r="AC60" s="40"/>
      <c r="AD60" s="40"/>
      <c r="AE60" s="342">
        <f t="shared" si="8"/>
        <v>2</v>
      </c>
      <c r="AF60" s="343" t="s">
        <v>670</v>
      </c>
      <c r="AG60" s="343" t="s">
        <v>770</v>
      </c>
      <c r="AH60" s="346"/>
      <c r="AI60" s="344" t="str">
        <f t="shared" si="9"/>
        <v/>
      </c>
      <c r="AJ60" s="345" t="str">
        <f>IF(AI60="","",IF(ISERROR(INDEX(AJ$16:AJ59,MATCH(AI60,AI$16:AI59,0))),MAX(AJ$16:AJ59)+1,INDEX(AJ$16:AJ59,MATCH(AI60,AI$16:AI59,0))))</f>
        <v/>
      </c>
      <c r="AK60" s="345" t="str">
        <f t="shared" si="3"/>
        <v/>
      </c>
      <c r="AL60" s="344" t="str">
        <f t="shared" si="6"/>
        <v/>
      </c>
      <c r="AM60" s="40"/>
      <c r="AN60" s="40"/>
      <c r="AO60" s="40"/>
      <c r="AP60" s="40"/>
      <c r="AQ60" s="40"/>
      <c r="AR60" s="40"/>
      <c r="AS60" s="40"/>
      <c r="AT60" s="169"/>
      <c r="AU60" s="169"/>
      <c r="AV60" s="169"/>
      <c r="AW60" s="168"/>
      <c r="AX60" s="168"/>
      <c r="AY60" s="168"/>
      <c r="AZ60" s="168"/>
      <c r="BA60" s="168"/>
      <c r="BB60" s="168"/>
      <c r="BC60" s="168"/>
      <c r="BD60" s="168"/>
      <c r="BE60" s="168"/>
      <c r="BF60" s="168"/>
      <c r="BG60" s="168"/>
      <c r="BH60" s="168"/>
    </row>
    <row r="61" spans="1:60" x14ac:dyDescent="0.2">
      <c r="A61" s="7"/>
      <c r="B61" s="7"/>
      <c r="C61" s="168"/>
      <c r="D61" s="544"/>
      <c r="E61" s="545"/>
      <c r="F61" s="545"/>
      <c r="G61" s="545"/>
      <c r="H61" s="545"/>
      <c r="I61" s="545"/>
      <c r="J61" s="545"/>
      <c r="K61" s="545"/>
      <c r="L61" s="545"/>
      <c r="M61" s="545"/>
      <c r="N61" s="545"/>
      <c r="O61" s="545"/>
      <c r="P61" s="546"/>
      <c r="Q61" s="168"/>
      <c r="R61" s="168"/>
      <c r="S61" s="168"/>
      <c r="T61" s="168"/>
      <c r="AA61" s="352" t="str">
        <f>'DonnesP-Sajade'!C73</f>
        <v xml:space="preserve">BIRGITTA 2 A 1 (New) </v>
      </c>
      <c r="AB61" s="353">
        <f>'DonnesP-Sajade'!E73</f>
        <v>78.010000000000005</v>
      </c>
      <c r="AC61" s="40"/>
      <c r="AD61" s="40"/>
      <c r="AE61" s="342">
        <f t="shared" si="8"/>
        <v>2</v>
      </c>
      <c r="AF61" s="343" t="s">
        <v>671</v>
      </c>
      <c r="AG61" s="343" t="s">
        <v>771</v>
      </c>
      <c r="AH61" s="346"/>
      <c r="AI61" s="344" t="str">
        <f t="shared" si="9"/>
        <v/>
      </c>
      <c r="AJ61" s="345" t="str">
        <f>IF(AI61="","",IF(ISERROR(INDEX(AJ$16:AJ60,MATCH(AI61,AI$16:AI60,0))),MAX(AJ$16:AJ60)+1,INDEX(AJ$16:AJ60,MATCH(AI61,AI$16:AI60,0))))</f>
        <v/>
      </c>
      <c r="AK61" s="345" t="str">
        <f t="shared" si="3"/>
        <v/>
      </c>
      <c r="AL61" s="344" t="str">
        <f t="shared" si="6"/>
        <v/>
      </c>
      <c r="AM61" s="40"/>
      <c r="AN61" s="40"/>
      <c r="AO61" s="40"/>
      <c r="AP61" s="40"/>
      <c r="AQ61" s="40"/>
      <c r="AR61" s="40"/>
      <c r="AS61" s="40"/>
      <c r="AT61" s="169"/>
      <c r="AU61" s="169"/>
      <c r="AV61" s="169"/>
      <c r="AW61" s="168"/>
      <c r="AX61" s="168"/>
      <c r="AY61" s="168"/>
      <c r="AZ61" s="168"/>
      <c r="BA61" s="168"/>
      <c r="BB61" s="168"/>
      <c r="BC61" s="168"/>
      <c r="BD61" s="168"/>
      <c r="BE61" s="168"/>
      <c r="BF61" s="168"/>
      <c r="BG61" s="168"/>
      <c r="BH61" s="168"/>
    </row>
    <row r="62" spans="1:60" x14ac:dyDescent="0.2">
      <c r="A62" s="7"/>
      <c r="B62" s="7"/>
      <c r="C62" s="168"/>
      <c r="D62" s="544"/>
      <c r="E62" s="545"/>
      <c r="F62" s="545"/>
      <c r="G62" s="545"/>
      <c r="H62" s="545"/>
      <c r="I62" s="545"/>
      <c r="J62" s="545"/>
      <c r="K62" s="545"/>
      <c r="L62" s="545"/>
      <c r="M62" s="545"/>
      <c r="N62" s="545"/>
      <c r="O62" s="545"/>
      <c r="P62" s="546"/>
      <c r="Q62" s="168"/>
      <c r="R62" s="168"/>
      <c r="S62" s="168"/>
      <c r="T62" s="168"/>
      <c r="AA62" s="352" t="str">
        <f>'DonnesP-Sajade'!C74</f>
        <v>CELINA Ocre Clair</v>
      </c>
      <c r="AB62" s="353">
        <f>'DonnesP-Sajade'!E74</f>
        <v>66.38</v>
      </c>
      <c r="AC62" s="40"/>
      <c r="AD62" s="40"/>
      <c r="AE62" s="342">
        <f t="shared" si="8"/>
        <v>2</v>
      </c>
      <c r="AF62" s="343" t="s">
        <v>672</v>
      </c>
      <c r="AG62" s="343" t="s">
        <v>772</v>
      </c>
      <c r="AH62" s="346"/>
      <c r="AI62" s="344" t="str">
        <f t="shared" si="9"/>
        <v/>
      </c>
      <c r="AJ62" s="345" t="str">
        <f>IF(AI62="","",IF(ISERROR(INDEX(AJ$16:AJ61,MATCH(AI62,AI$16:AI61,0))),MAX(AJ$16:AJ61)+1,INDEX(AJ$16:AJ61,MATCH(AI62,AI$16:AI61,0))))</f>
        <v/>
      </c>
      <c r="AK62" s="345" t="str">
        <f t="shared" si="3"/>
        <v/>
      </c>
      <c r="AL62" s="344" t="str">
        <f t="shared" si="6"/>
        <v/>
      </c>
      <c r="AM62" s="40"/>
      <c r="AN62" s="40"/>
      <c r="AO62" s="40"/>
      <c r="AP62" s="40"/>
      <c r="AQ62" s="40"/>
      <c r="AR62" s="40"/>
      <c r="AS62" s="40"/>
      <c r="AT62" s="169"/>
      <c r="AU62" s="169"/>
      <c r="AV62" s="169"/>
      <c r="AW62" s="168"/>
      <c r="AX62" s="168"/>
      <c r="AY62" s="168"/>
      <c r="AZ62" s="168"/>
      <c r="BA62" s="168"/>
      <c r="BB62" s="168"/>
      <c r="BC62" s="168"/>
      <c r="BD62" s="168"/>
      <c r="BE62" s="168"/>
      <c r="BF62" s="168"/>
      <c r="BG62" s="168"/>
      <c r="BH62" s="168"/>
    </row>
    <row r="63" spans="1:60" x14ac:dyDescent="0.2">
      <c r="A63" s="7"/>
      <c r="B63" s="7"/>
      <c r="C63" s="168"/>
      <c r="D63" s="544"/>
      <c r="E63" s="545"/>
      <c r="F63" s="545"/>
      <c r="G63" s="545"/>
      <c r="H63" s="545"/>
      <c r="I63" s="545"/>
      <c r="J63" s="545"/>
      <c r="K63" s="545"/>
      <c r="L63" s="545"/>
      <c r="M63" s="545"/>
      <c r="N63" s="545"/>
      <c r="O63" s="545"/>
      <c r="P63" s="546"/>
      <c r="Q63" s="168"/>
      <c r="R63" s="168"/>
      <c r="S63" s="168"/>
      <c r="T63" s="168"/>
      <c r="AA63" s="352" t="str">
        <f>'DonnesP-Sajade'!C75</f>
        <v>COSIMA 11 Bleu clair + foncé, fils or</v>
      </c>
      <c r="AB63" s="353">
        <f>'DonnesP-Sajade'!E75</f>
        <v>87.5</v>
      </c>
      <c r="AC63" s="40"/>
      <c r="AD63" s="40"/>
      <c r="AE63" s="342">
        <f t="shared" si="8"/>
        <v>2</v>
      </c>
      <c r="AF63" s="343" t="s">
        <v>674</v>
      </c>
      <c r="AG63" s="343" t="s">
        <v>773</v>
      </c>
      <c r="AH63" s="346"/>
      <c r="AI63" s="344" t="str">
        <f t="shared" si="9"/>
        <v/>
      </c>
      <c r="AJ63" s="345" t="str">
        <f>IF(AI63="","",IF(ISERROR(INDEX(AJ$16:AJ62,MATCH(AI63,AI$16:AI62,0))),MAX(AJ$16:AJ62)+1,INDEX(AJ$16:AJ62,MATCH(AI63,AI$16:AI62,0))))</f>
        <v/>
      </c>
      <c r="AK63" s="345" t="str">
        <f t="shared" si="3"/>
        <v/>
      </c>
      <c r="AL63" s="344" t="str">
        <f t="shared" si="6"/>
        <v/>
      </c>
      <c r="AM63" s="40"/>
      <c r="AN63" s="40"/>
      <c r="AO63" s="40"/>
      <c r="AP63" s="40"/>
      <c r="AQ63" s="40"/>
      <c r="AR63" s="40"/>
      <c r="AS63" s="40"/>
      <c r="AT63" s="169"/>
      <c r="AU63" s="169"/>
      <c r="AV63" s="169"/>
      <c r="AW63" s="168"/>
      <c r="AX63" s="168"/>
      <c r="AY63" s="168"/>
      <c r="AZ63" s="168"/>
      <c r="BA63" s="168"/>
      <c r="BB63" s="168"/>
      <c r="BC63" s="168"/>
      <c r="BD63" s="168"/>
      <c r="BE63" s="168"/>
      <c r="BF63" s="168"/>
      <c r="BG63" s="168"/>
      <c r="BH63" s="168"/>
    </row>
    <row r="64" spans="1:60" x14ac:dyDescent="0.2">
      <c r="A64" s="7"/>
      <c r="B64" s="7"/>
      <c r="C64" s="168"/>
      <c r="D64" s="544"/>
      <c r="E64" s="545"/>
      <c r="F64" s="545"/>
      <c r="G64" s="545"/>
      <c r="H64" s="545"/>
      <c r="I64" s="545"/>
      <c r="J64" s="545"/>
      <c r="K64" s="545"/>
      <c r="L64" s="545"/>
      <c r="M64" s="545"/>
      <c r="N64" s="545"/>
      <c r="O64" s="545"/>
      <c r="P64" s="546"/>
      <c r="Q64" s="168"/>
      <c r="R64" s="168"/>
      <c r="S64" s="168"/>
      <c r="T64" s="168"/>
      <c r="AA64" s="352" t="str">
        <f>'DonnesP-Sajade'!C76</f>
        <v>COSIMA 12 Bleu pastel</v>
      </c>
      <c r="AB64" s="353">
        <f>'DonnesP-Sajade'!E76</f>
        <v>87.5</v>
      </c>
      <c r="AC64" s="40"/>
      <c r="AD64" s="40"/>
      <c r="AE64" s="342">
        <f t="shared" si="8"/>
        <v>2</v>
      </c>
      <c r="AF64" s="343" t="s">
        <v>679</v>
      </c>
      <c r="AG64" s="343" t="s">
        <v>774</v>
      </c>
      <c r="AH64" s="346"/>
      <c r="AI64" s="344" t="str">
        <f t="shared" si="9"/>
        <v/>
      </c>
      <c r="AJ64" s="345" t="str">
        <f>IF(AI64="","",IF(ISERROR(INDEX(AJ$16:AJ63,MATCH(AI64,AI$16:AI63,0))),MAX(AJ$16:AJ63)+1,INDEX(AJ$16:AJ63,MATCH(AI64,AI$16:AI63,0))))</f>
        <v/>
      </c>
      <c r="AK64" s="345" t="str">
        <f t="shared" si="3"/>
        <v/>
      </c>
      <c r="AL64" s="344" t="str">
        <f t="shared" si="6"/>
        <v/>
      </c>
      <c r="AM64" s="40"/>
      <c r="AN64" s="40"/>
      <c r="AO64" s="40"/>
      <c r="AP64" s="40"/>
      <c r="AQ64" s="40"/>
      <c r="AR64" s="40"/>
      <c r="AS64" s="40"/>
      <c r="AT64" s="169"/>
      <c r="AU64" s="169"/>
      <c r="AV64" s="169"/>
      <c r="AW64" s="168"/>
      <c r="AX64" s="168"/>
      <c r="AY64" s="168"/>
      <c r="AZ64" s="168"/>
      <c r="BA64" s="168"/>
      <c r="BB64" s="168"/>
      <c r="BC64" s="168"/>
      <c r="BD64" s="168"/>
      <c r="BE64" s="168"/>
      <c r="BF64" s="168"/>
      <c r="BG64" s="168"/>
      <c r="BH64" s="168"/>
    </row>
    <row r="65" spans="1:60" x14ac:dyDescent="0.2">
      <c r="A65" s="7"/>
      <c r="B65" s="7"/>
      <c r="C65" s="168"/>
      <c r="D65" s="544"/>
      <c r="E65" s="545"/>
      <c r="F65" s="545"/>
      <c r="G65" s="545"/>
      <c r="H65" s="545"/>
      <c r="I65" s="545"/>
      <c r="J65" s="545"/>
      <c r="K65" s="545"/>
      <c r="L65" s="545"/>
      <c r="M65" s="545"/>
      <c r="N65" s="545"/>
      <c r="O65" s="545"/>
      <c r="P65" s="546"/>
      <c r="Q65" s="168"/>
      <c r="R65" s="168"/>
      <c r="S65" s="168"/>
      <c r="T65" s="168"/>
      <c r="AA65" s="352" t="str">
        <f>'DonnesP-Sajade'!C77</f>
        <v>COSIMA 13A1 Beige, brun, or</v>
      </c>
      <c r="AB65" s="353">
        <f>'DonnesP-Sajade'!E77</f>
        <v>87.5</v>
      </c>
      <c r="AC65" s="40"/>
      <c r="AD65" s="40"/>
      <c r="AE65" s="342">
        <f t="shared" si="8"/>
        <v>2</v>
      </c>
      <c r="AF65" s="343" t="s">
        <v>681</v>
      </c>
      <c r="AG65" s="343" t="s">
        <v>775</v>
      </c>
      <c r="AH65" s="346"/>
      <c r="AI65" s="344" t="str">
        <f t="shared" si="9"/>
        <v/>
      </c>
      <c r="AJ65" s="345" t="str">
        <f>IF(AI65="","",IF(ISERROR(INDEX(AJ$16:AJ64,MATCH(AI65,AI$16:AI64,0))),MAX(AJ$16:AJ64)+1,INDEX(AJ$16:AJ64,MATCH(AI65,AI$16:AI64,0))))</f>
        <v/>
      </c>
      <c r="AK65" s="345" t="str">
        <f t="shared" si="3"/>
        <v/>
      </c>
      <c r="AL65" s="344" t="str">
        <f t="shared" si="6"/>
        <v/>
      </c>
      <c r="AM65" s="40"/>
      <c r="AN65" s="40"/>
      <c r="AO65" s="40"/>
      <c r="AP65" s="40"/>
      <c r="AQ65" s="40"/>
      <c r="AR65" s="40"/>
      <c r="AS65" s="40"/>
      <c r="AT65" s="169"/>
      <c r="AU65" s="169"/>
      <c r="AV65" s="169"/>
      <c r="AW65" s="168"/>
      <c r="AX65" s="168"/>
      <c r="AY65" s="168"/>
      <c r="AZ65" s="168"/>
      <c r="BA65" s="168"/>
      <c r="BB65" s="168"/>
      <c r="BC65" s="168"/>
      <c r="BD65" s="168"/>
      <c r="BE65" s="168"/>
      <c r="BF65" s="168"/>
      <c r="BG65" s="168"/>
      <c r="BH65" s="168"/>
    </row>
    <row r="66" spans="1:60" x14ac:dyDescent="0.2">
      <c r="A66" s="7"/>
      <c r="B66" s="7"/>
      <c r="C66" s="168"/>
      <c r="D66" s="544"/>
      <c r="E66" s="545"/>
      <c r="F66" s="545"/>
      <c r="G66" s="545"/>
      <c r="H66" s="545"/>
      <c r="I66" s="545"/>
      <c r="J66" s="545"/>
      <c r="K66" s="545"/>
      <c r="L66" s="545"/>
      <c r="M66" s="545"/>
      <c r="N66" s="545"/>
      <c r="O66" s="545"/>
      <c r="P66" s="546"/>
      <c r="Q66" s="168"/>
      <c r="R66" s="168"/>
      <c r="S66" s="168"/>
      <c r="T66" s="168"/>
      <c r="AA66" s="352" t="str">
        <f>'DonnesP-Sajade'!C78</f>
        <v>COSIMA 14 Vert, or, argent</v>
      </c>
      <c r="AB66" s="353">
        <f>'DonnesP-Sajade'!E78</f>
        <v>87.5</v>
      </c>
      <c r="AC66" s="40"/>
      <c r="AD66" s="40"/>
      <c r="AE66" s="342">
        <f t="shared" si="8"/>
        <v>2</v>
      </c>
      <c r="AF66" s="343" t="s">
        <v>687</v>
      </c>
      <c r="AG66" s="343" t="s">
        <v>776</v>
      </c>
      <c r="AH66" s="346"/>
      <c r="AI66" s="344" t="str">
        <f t="shared" si="9"/>
        <v/>
      </c>
      <c r="AJ66" s="345" t="str">
        <f>IF(AI66="","",IF(ISERROR(INDEX(AJ$16:AJ65,MATCH(AI66,AI$16:AI65,0))),MAX(AJ$16:AJ65)+1,INDEX(AJ$16:AJ65,MATCH(AI66,AI$16:AI65,0))))</f>
        <v/>
      </c>
      <c r="AK66" s="345" t="str">
        <f t="shared" si="3"/>
        <v/>
      </c>
      <c r="AL66" s="344" t="str">
        <f t="shared" si="6"/>
        <v/>
      </c>
      <c r="AM66" s="40"/>
      <c r="AN66" s="40"/>
      <c r="AO66" s="40"/>
      <c r="AP66" s="40"/>
      <c r="AQ66" s="40"/>
      <c r="AR66" s="40"/>
      <c r="AS66" s="40"/>
      <c r="AT66" s="169"/>
      <c r="AU66" s="169"/>
      <c r="AV66" s="169"/>
      <c r="AW66" s="168"/>
      <c r="AX66" s="168"/>
      <c r="AY66" s="168"/>
      <c r="AZ66" s="168"/>
      <c r="BA66" s="168"/>
      <c r="BB66" s="168"/>
      <c r="BC66" s="168"/>
      <c r="BD66" s="168"/>
      <c r="BE66" s="168"/>
      <c r="BF66" s="168"/>
      <c r="BG66" s="168"/>
      <c r="BH66" s="168"/>
    </row>
    <row r="67" spans="1:60" ht="13.5" thickBot="1" x14ac:dyDescent="0.25">
      <c r="A67" s="7"/>
      <c r="B67" s="7"/>
      <c r="C67" s="168"/>
      <c r="D67" s="547"/>
      <c r="E67" s="548"/>
      <c r="F67" s="548"/>
      <c r="G67" s="548"/>
      <c r="H67" s="548"/>
      <c r="I67" s="548"/>
      <c r="J67" s="548"/>
      <c r="K67" s="548"/>
      <c r="L67" s="548"/>
      <c r="M67" s="548"/>
      <c r="N67" s="548"/>
      <c r="O67" s="548"/>
      <c r="P67" s="549"/>
      <c r="Q67" s="168"/>
      <c r="R67" s="168"/>
      <c r="S67" s="168"/>
      <c r="T67" s="168"/>
      <c r="AA67" s="352" t="str">
        <f>'DonnesP-Sajade'!C79</f>
        <v>COSIMA 16 Crème, Jaune, or, Ag</v>
      </c>
      <c r="AB67" s="353">
        <f>'DonnesP-Sajade'!E79</f>
        <v>87.5</v>
      </c>
      <c r="AC67" s="40"/>
      <c r="AD67" s="40"/>
      <c r="AE67" s="342">
        <f t="shared" si="8"/>
        <v>2</v>
      </c>
      <c r="AF67" s="343" t="s">
        <v>689</v>
      </c>
      <c r="AG67" s="343" t="s">
        <v>777</v>
      </c>
      <c r="AH67" s="346"/>
      <c r="AI67" s="344" t="str">
        <f t="shared" si="9"/>
        <v/>
      </c>
      <c r="AJ67" s="345" t="str">
        <f>IF(AI67="","",IF(ISERROR(INDEX(AJ$16:AJ66,MATCH(AI67,AI$16:AI66,0))),MAX(AJ$16:AJ66)+1,INDEX(AJ$16:AJ66,MATCH(AI67,AI$16:AI66,0))))</f>
        <v/>
      </c>
      <c r="AK67" s="345" t="str">
        <f t="shared" si="3"/>
        <v/>
      </c>
      <c r="AL67" s="344" t="str">
        <f t="shared" si="6"/>
        <v/>
      </c>
      <c r="AM67" s="40"/>
      <c r="AN67" s="40"/>
      <c r="AO67" s="40"/>
      <c r="AP67" s="40"/>
      <c r="AQ67" s="40"/>
      <c r="AR67" s="40"/>
      <c r="AS67" s="40"/>
      <c r="AT67" s="169"/>
      <c r="AU67" s="169"/>
      <c r="AV67" s="169"/>
      <c r="AW67" s="168"/>
      <c r="AX67" s="168"/>
      <c r="AY67" s="168"/>
      <c r="AZ67" s="168"/>
      <c r="BA67" s="168"/>
      <c r="BB67" s="168"/>
      <c r="BC67" s="168"/>
      <c r="BD67" s="168"/>
      <c r="BE67" s="168"/>
      <c r="BF67" s="168"/>
      <c r="BG67" s="168"/>
      <c r="BH67" s="168"/>
    </row>
    <row r="68" spans="1:60" x14ac:dyDescent="0.2">
      <c r="A68" s="7"/>
      <c r="B68" s="7"/>
      <c r="C68" s="168"/>
      <c r="D68" s="168"/>
      <c r="E68" s="168"/>
      <c r="F68" s="168"/>
      <c r="G68" s="168"/>
      <c r="H68" s="168"/>
      <c r="I68" s="168"/>
      <c r="J68" s="168"/>
      <c r="K68" s="168"/>
      <c r="L68" s="168"/>
      <c r="M68" s="168"/>
      <c r="N68" s="168"/>
      <c r="O68" s="168"/>
      <c r="P68" s="168"/>
      <c r="Q68" s="168"/>
      <c r="R68" s="168"/>
      <c r="S68" s="168"/>
      <c r="T68" s="168"/>
      <c r="AA68" s="352" t="str">
        <f>'DonnesP-Sajade'!C80</f>
        <v>COSIMA 17 Gris, or, argent</v>
      </c>
      <c r="AB68" s="353">
        <f>'DonnesP-Sajade'!E80</f>
        <v>87.5</v>
      </c>
      <c r="AC68" s="40"/>
      <c r="AD68" s="40"/>
      <c r="AE68" s="342">
        <f t="shared" si="8"/>
        <v>2</v>
      </c>
      <c r="AF68" s="343" t="s">
        <v>693</v>
      </c>
      <c r="AG68" s="343" t="s">
        <v>778</v>
      </c>
      <c r="AH68" s="346"/>
      <c r="AI68" s="344" t="str">
        <f t="shared" si="9"/>
        <v/>
      </c>
      <c r="AJ68" s="345" t="str">
        <f>IF(AI68="","",IF(ISERROR(INDEX(AJ$16:AJ67,MATCH(AI68,AI$16:AI67,0))),MAX(AJ$16:AJ67)+1,INDEX(AJ$16:AJ67,MATCH(AI68,AI$16:AI67,0))))</f>
        <v/>
      </c>
      <c r="AK68" s="345" t="str">
        <f t="shared" si="3"/>
        <v/>
      </c>
      <c r="AL68" s="344" t="str">
        <f t="shared" si="6"/>
        <v/>
      </c>
      <c r="AM68" s="40"/>
      <c r="AN68" s="40"/>
      <c r="AO68" s="40"/>
      <c r="AP68" s="40"/>
      <c r="AQ68" s="40"/>
      <c r="AR68" s="40"/>
      <c r="AS68" s="40"/>
      <c r="AT68" s="169"/>
      <c r="AU68" s="169"/>
      <c r="AV68" s="169"/>
      <c r="AW68" s="168"/>
      <c r="AX68" s="168"/>
      <c r="AY68" s="168"/>
      <c r="AZ68" s="168"/>
      <c r="BA68" s="168"/>
      <c r="BB68" s="168"/>
      <c r="BC68" s="168"/>
      <c r="BD68" s="168"/>
      <c r="BE68" s="168"/>
      <c r="BF68" s="168"/>
      <c r="BG68" s="168"/>
      <c r="BH68" s="168"/>
    </row>
    <row r="69" spans="1:60" x14ac:dyDescent="0.2">
      <c r="A69" s="7"/>
      <c r="B69" s="7"/>
      <c r="C69" s="40"/>
      <c r="D69" s="40"/>
      <c r="E69" s="40"/>
      <c r="F69" s="40"/>
      <c r="G69" s="40"/>
      <c r="H69" s="40"/>
      <c r="I69" s="40"/>
      <c r="J69" s="40"/>
      <c r="K69" s="40"/>
      <c r="L69" s="40"/>
      <c r="M69" s="40"/>
      <c r="N69" s="40"/>
      <c r="O69" s="40"/>
      <c r="P69" s="40"/>
      <c r="Q69" s="169"/>
      <c r="R69" s="169"/>
      <c r="S69" s="169"/>
      <c r="T69" s="169"/>
      <c r="U69" s="40"/>
      <c r="V69" s="40"/>
      <c r="W69" s="40"/>
      <c r="X69" s="40"/>
      <c r="Y69" s="40"/>
      <c r="Z69" s="40"/>
      <c r="AA69" s="352" t="str">
        <f>'DonnesP-Sajade'!C81</f>
        <v>COSIMA 18 Orange, or, argent</v>
      </c>
      <c r="AB69" s="353">
        <f>'DonnesP-Sajade'!E81</f>
        <v>87.5</v>
      </c>
      <c r="AC69" s="40"/>
      <c r="AD69" s="40"/>
      <c r="AE69" s="342">
        <f t="shared" si="8"/>
        <v>2</v>
      </c>
      <c r="AF69" s="343" t="s">
        <v>695</v>
      </c>
      <c r="AG69" s="343" t="s">
        <v>779</v>
      </c>
      <c r="AH69" s="346"/>
      <c r="AI69" s="344" t="str">
        <f t="shared" si="9"/>
        <v/>
      </c>
      <c r="AJ69" s="345" t="str">
        <f>IF(AI69="","",IF(ISERROR(INDEX(AJ$16:AJ68,MATCH(AI69,AI$16:AI68,0))),MAX(AJ$16:AJ68)+1,INDEX(AJ$16:AJ68,MATCH(AI69,AI$16:AI68,0))))</f>
        <v/>
      </c>
      <c r="AK69" s="345" t="str">
        <f t="shared" si="3"/>
        <v/>
      </c>
      <c r="AL69" s="344" t="str">
        <f t="shared" si="6"/>
        <v/>
      </c>
      <c r="AM69" s="40"/>
      <c r="AN69" s="40"/>
      <c r="AO69" s="40"/>
      <c r="AP69" s="40"/>
      <c r="AQ69" s="40"/>
      <c r="AR69" s="40"/>
      <c r="AS69" s="40"/>
      <c r="AT69" s="169"/>
      <c r="AU69" s="169"/>
      <c r="AV69" s="169"/>
      <c r="AW69" s="168"/>
      <c r="AX69" s="168"/>
      <c r="AY69" s="168"/>
      <c r="AZ69" s="168"/>
      <c r="BA69" s="168"/>
      <c r="BB69" s="168"/>
      <c r="BC69" s="168"/>
      <c r="BD69" s="168"/>
      <c r="BE69" s="168"/>
      <c r="BF69" s="168"/>
      <c r="BG69" s="168"/>
      <c r="BH69" s="168"/>
    </row>
    <row r="70" spans="1:60" x14ac:dyDescent="0.2">
      <c r="A70" s="7"/>
      <c r="B70" s="7"/>
      <c r="C70" s="40"/>
      <c r="D70" s="40"/>
      <c r="E70" s="40"/>
      <c r="F70" s="40"/>
      <c r="G70" s="40"/>
      <c r="H70" s="40"/>
      <c r="I70" s="40"/>
      <c r="J70" s="40"/>
      <c r="K70" s="40"/>
      <c r="L70" s="40"/>
      <c r="M70" s="40"/>
      <c r="N70" s="40"/>
      <c r="O70" s="40"/>
      <c r="P70" s="40"/>
      <c r="Q70" s="169"/>
      <c r="R70" s="169"/>
      <c r="S70" s="169"/>
      <c r="T70" s="169"/>
      <c r="U70" s="40"/>
      <c r="V70" s="40"/>
      <c r="W70" s="40"/>
      <c r="X70" s="40"/>
      <c r="Y70" s="40"/>
      <c r="Z70" s="40"/>
      <c r="AA70" s="352" t="str">
        <f>'DonnesP-Sajade'!C82</f>
        <v>COSIMA 20 (New) Crème,  or</v>
      </c>
      <c r="AB70" s="353">
        <f>'DonnesP-Sajade'!E82</f>
        <v>87.5</v>
      </c>
      <c r="AC70" s="40"/>
      <c r="AD70" s="40"/>
      <c r="AE70" s="342">
        <f t="shared" si="8"/>
        <v>2</v>
      </c>
      <c r="AF70" s="343" t="s">
        <v>698</v>
      </c>
      <c r="AG70" s="343" t="s">
        <v>780</v>
      </c>
      <c r="AH70" s="346"/>
      <c r="AI70" s="344" t="str">
        <f t="shared" si="9"/>
        <v/>
      </c>
      <c r="AJ70" s="345" t="str">
        <f>IF(AI70="","",IF(ISERROR(INDEX(AJ$16:AJ69,MATCH(AI70,AI$16:AI69,0))),MAX(AJ$16:AJ69)+1,INDEX(AJ$16:AJ69,MATCH(AI70,AI$16:AI69,0))))</f>
        <v/>
      </c>
      <c r="AK70" s="345" t="str">
        <f t="shared" si="3"/>
        <v/>
      </c>
      <c r="AL70" s="344" t="str">
        <f t="shared" si="6"/>
        <v/>
      </c>
      <c r="AM70" s="40"/>
      <c r="AN70" s="40"/>
      <c r="AO70" s="40"/>
      <c r="AP70" s="40"/>
      <c r="AQ70" s="40"/>
      <c r="AR70" s="40"/>
      <c r="AS70" s="40"/>
      <c r="AT70" s="169"/>
      <c r="AU70" s="169"/>
      <c r="AV70" s="169"/>
      <c r="AW70" s="168"/>
      <c r="AX70" s="168"/>
      <c r="AY70" s="168"/>
      <c r="AZ70" s="168"/>
      <c r="BA70" s="168"/>
      <c r="BB70" s="168"/>
      <c r="BC70" s="168"/>
      <c r="BD70" s="168"/>
      <c r="BE70" s="168"/>
      <c r="BF70" s="168"/>
      <c r="BG70" s="168"/>
      <c r="BH70" s="168"/>
    </row>
    <row r="71" spans="1:60" x14ac:dyDescent="0.2">
      <c r="A71" s="7"/>
      <c r="B71" s="7"/>
      <c r="C71" s="40"/>
      <c r="D71" s="40"/>
      <c r="E71" s="40"/>
      <c r="F71" s="40"/>
      <c r="G71" s="40"/>
      <c r="H71" s="40"/>
      <c r="I71" s="40"/>
      <c r="J71" s="40"/>
      <c r="K71" s="40"/>
      <c r="L71" s="40"/>
      <c r="M71" s="40"/>
      <c r="N71" s="40"/>
      <c r="O71" s="40"/>
      <c r="P71" s="40"/>
      <c r="Q71" s="40"/>
      <c r="R71" s="40"/>
      <c r="S71" s="40"/>
      <c r="T71" s="40"/>
      <c r="U71" s="40"/>
      <c r="V71" s="40"/>
      <c r="W71" s="40"/>
      <c r="X71" s="40"/>
      <c r="Y71" s="40"/>
      <c r="Z71" s="40"/>
      <c r="AA71" s="352" t="str">
        <f>'DonnesP-Sajade'!C83</f>
        <v>DJERBA BASE Blanc, cristal, brun</v>
      </c>
      <c r="AB71" s="353">
        <f>'DonnesP-Sajade'!E83</f>
        <v>69.95</v>
      </c>
      <c r="AC71" s="40"/>
      <c r="AD71" s="40"/>
      <c r="AE71" s="342">
        <f t="shared" si="8"/>
        <v>2</v>
      </c>
      <c r="AF71" s="343" t="s">
        <v>700</v>
      </c>
      <c r="AG71" s="343" t="s">
        <v>781</v>
      </c>
      <c r="AH71" s="346"/>
      <c r="AI71" s="344" t="str">
        <f t="shared" si="9"/>
        <v/>
      </c>
      <c r="AJ71" s="345" t="str">
        <f>IF(AI71="","",IF(ISERROR(INDEX(AJ$16:AJ70,MATCH(AI71,AI$16:AI70,0))),MAX(AJ$16:AJ70)+1,INDEX(AJ$16:AJ70,MATCH(AI71,AI$16:AI70,0))))</f>
        <v/>
      </c>
      <c r="AK71" s="345" t="str">
        <f t="shared" si="3"/>
        <v/>
      </c>
      <c r="AL71" s="344" t="str">
        <f t="shared" si="6"/>
        <v/>
      </c>
      <c r="AM71" s="40"/>
      <c r="AN71" s="40"/>
      <c r="AO71" s="40"/>
      <c r="AP71" s="40"/>
      <c r="AQ71" s="40"/>
      <c r="AR71" s="40"/>
      <c r="AS71" s="40"/>
      <c r="AT71" s="169"/>
      <c r="AU71" s="169"/>
      <c r="AV71" s="169"/>
      <c r="AW71" s="168"/>
      <c r="AX71" s="168"/>
      <c r="AY71" s="168"/>
      <c r="AZ71" s="168"/>
      <c r="BA71" s="168"/>
      <c r="BB71" s="168"/>
      <c r="BC71" s="168"/>
      <c r="BD71" s="168"/>
      <c r="BE71" s="168"/>
      <c r="BF71" s="168"/>
      <c r="BG71" s="168"/>
      <c r="BH71" s="168"/>
    </row>
    <row r="72" spans="1:60" x14ac:dyDescent="0.2">
      <c r="A72" s="7"/>
      <c r="B72" s="7"/>
      <c r="C72" s="40"/>
      <c r="D72" s="40"/>
      <c r="E72" s="40"/>
      <c r="F72" s="40"/>
      <c r="G72" s="40"/>
      <c r="H72" s="40"/>
      <c r="I72" s="40"/>
      <c r="J72" s="40"/>
      <c r="K72" s="40"/>
      <c r="L72" s="40"/>
      <c r="M72" s="40"/>
      <c r="N72" s="40"/>
      <c r="O72" s="40"/>
      <c r="P72" s="40"/>
      <c r="Q72" s="40"/>
      <c r="R72" s="40"/>
      <c r="S72" s="40"/>
      <c r="T72" s="40"/>
      <c r="U72" s="40"/>
      <c r="V72" s="40"/>
      <c r="W72" s="40"/>
      <c r="X72" s="40"/>
      <c r="Y72" s="40"/>
      <c r="Z72" s="40"/>
      <c r="AA72" s="352" t="str">
        <f>'DonnesP-Sajade'!C84</f>
        <v>DJERBA BASE + E01</v>
      </c>
      <c r="AB72" s="353">
        <f>'DonnesP-Sajade'!E84</f>
        <v>72.25</v>
      </c>
      <c r="AC72" s="40"/>
      <c r="AD72" s="40"/>
      <c r="AE72" s="342">
        <f t="shared" si="8"/>
        <v>2</v>
      </c>
      <c r="AF72" s="343" t="s">
        <v>704</v>
      </c>
      <c r="AG72" s="343" t="s">
        <v>782</v>
      </c>
      <c r="AH72" s="346"/>
      <c r="AI72" s="344" t="str">
        <f t="shared" si="9"/>
        <v/>
      </c>
      <c r="AJ72" s="345" t="str">
        <f>IF(AI72="","",IF(ISERROR(INDEX(AJ$16:AJ71,MATCH(AI72,AI$16:AI71,0))),MAX(AJ$16:AJ71)+1,INDEX(AJ$16:AJ71,MATCH(AI72,AI$16:AI71,0))))</f>
        <v/>
      </c>
      <c r="AK72" s="345" t="str">
        <f t="shared" si="3"/>
        <v/>
      </c>
      <c r="AL72" s="344" t="str">
        <f t="shared" si="6"/>
        <v/>
      </c>
      <c r="AM72" s="40"/>
      <c r="AN72" s="40"/>
      <c r="AO72" s="40"/>
      <c r="AP72" s="40"/>
      <c r="AQ72" s="40"/>
      <c r="AR72" s="40"/>
      <c r="AS72" s="40"/>
      <c r="AT72" s="169"/>
      <c r="AU72" s="169"/>
      <c r="AV72" s="169"/>
      <c r="AW72" s="168"/>
      <c r="AX72" s="168"/>
      <c r="AY72" s="168"/>
      <c r="AZ72" s="168"/>
      <c r="BA72" s="168"/>
      <c r="BB72" s="168"/>
      <c r="BC72" s="168"/>
      <c r="BD72" s="168"/>
      <c r="BE72" s="168"/>
      <c r="BF72" s="168"/>
      <c r="BG72" s="168"/>
      <c r="BH72" s="168"/>
    </row>
    <row r="73" spans="1:60" x14ac:dyDescent="0.2">
      <c r="A73" s="7"/>
      <c r="B73" s="7"/>
      <c r="C73" s="40"/>
      <c r="D73" s="40"/>
      <c r="E73" s="40"/>
      <c r="F73" s="40"/>
      <c r="G73" s="40"/>
      <c r="H73" s="40"/>
      <c r="I73" s="40"/>
      <c r="J73" s="40"/>
      <c r="K73" s="40"/>
      <c r="L73" s="40"/>
      <c r="M73" s="40"/>
      <c r="N73" s="40"/>
      <c r="O73" s="40"/>
      <c r="P73" s="40"/>
      <c r="Q73" s="40"/>
      <c r="R73" s="40"/>
      <c r="S73" s="40"/>
      <c r="T73" s="40"/>
      <c r="U73" s="40"/>
      <c r="V73" s="40"/>
      <c r="W73" s="40"/>
      <c r="X73" s="40"/>
      <c r="Y73" s="40"/>
      <c r="Z73" s="40"/>
      <c r="AA73" s="352" t="str">
        <f>'DonnesP-Sajade'!C85</f>
        <v>DJERBA BASE + E04</v>
      </c>
      <c r="AB73" s="353">
        <f>'DonnesP-Sajade'!E85</f>
        <v>72.25</v>
      </c>
      <c r="AC73" s="40"/>
      <c r="AD73" s="40"/>
      <c r="AE73" s="342">
        <f t="shared" si="8"/>
        <v>2</v>
      </c>
      <c r="AF73" s="343" t="s">
        <v>706</v>
      </c>
      <c r="AG73" s="343" t="s">
        <v>783</v>
      </c>
      <c r="AH73" s="346"/>
      <c r="AI73" s="344" t="str">
        <f t="shared" si="9"/>
        <v/>
      </c>
      <c r="AJ73" s="345" t="str">
        <f>IF(AI73="","",IF(ISERROR(INDEX(AJ$16:AJ72,MATCH(AI73,AI$16:AI72,0))),MAX(AJ$16:AJ72)+1,INDEX(AJ$16:AJ72,MATCH(AI73,AI$16:AI72,0))))</f>
        <v/>
      </c>
      <c r="AK73" s="345" t="str">
        <f t="shared" si="3"/>
        <v/>
      </c>
      <c r="AL73" s="344" t="str">
        <f t="shared" si="6"/>
        <v/>
      </c>
      <c r="AM73" s="40"/>
      <c r="AN73" s="40"/>
      <c r="AO73" s="40"/>
      <c r="AP73" s="40"/>
      <c r="AQ73" s="40"/>
      <c r="AR73" s="40"/>
      <c r="AS73" s="40"/>
      <c r="AT73" s="169"/>
      <c r="AU73" s="169"/>
      <c r="AV73" s="169"/>
      <c r="AW73" s="168"/>
      <c r="AX73" s="168"/>
      <c r="AY73" s="168"/>
      <c r="AZ73" s="168"/>
      <c r="BA73" s="168"/>
      <c r="BB73" s="168"/>
      <c r="BC73" s="168"/>
      <c r="BD73" s="168"/>
      <c r="BE73" s="168"/>
      <c r="BF73" s="168"/>
      <c r="BG73" s="168"/>
      <c r="BH73" s="168"/>
    </row>
    <row r="74" spans="1:60" x14ac:dyDescent="0.2">
      <c r="A74" s="7"/>
      <c r="B74" s="7"/>
      <c r="C74" s="40"/>
      <c r="D74" s="40"/>
      <c r="E74" s="40"/>
      <c r="F74" s="40"/>
      <c r="G74" s="40"/>
      <c r="H74" s="40"/>
      <c r="I74" s="40"/>
      <c r="J74" s="40"/>
      <c r="K74" s="40"/>
      <c r="L74" s="40"/>
      <c r="M74" s="40"/>
      <c r="N74" s="40"/>
      <c r="O74" s="40"/>
      <c r="P74" s="40"/>
      <c r="Q74" s="40"/>
      <c r="R74" s="40"/>
      <c r="S74" s="40"/>
      <c r="T74" s="40"/>
      <c r="U74" s="40"/>
      <c r="V74" s="40"/>
      <c r="W74" s="40"/>
      <c r="X74" s="40"/>
      <c r="Y74" s="40"/>
      <c r="Z74" s="40"/>
      <c r="AA74" s="352" t="str">
        <f>'DonnesP-Sajade'!C86</f>
        <v>DJERBA BASE + E01 + E04</v>
      </c>
      <c r="AB74" s="353">
        <f>'DonnesP-Sajade'!E86</f>
        <v>72.25</v>
      </c>
      <c r="AC74" s="40"/>
      <c r="AD74" s="40"/>
      <c r="AE74" s="342">
        <f t="shared" si="8"/>
        <v>2</v>
      </c>
      <c r="AF74" s="343" t="s">
        <v>709</v>
      </c>
      <c r="AG74" s="343" t="s">
        <v>784</v>
      </c>
      <c r="AH74" s="346"/>
      <c r="AI74" s="344" t="str">
        <f t="shared" si="9"/>
        <v/>
      </c>
      <c r="AJ74" s="345" t="str">
        <f>IF(AI74="","",IF(ISERROR(INDEX(AJ$16:AJ73,MATCH(AI74,AI$16:AI73,0))),MAX(AJ$16:AJ73)+1,INDEX(AJ$16:AJ73,MATCH(AI74,AI$16:AI73,0))))</f>
        <v/>
      </c>
      <c r="AK74" s="345" t="str">
        <f t="shared" si="3"/>
        <v/>
      </c>
      <c r="AL74" s="344" t="str">
        <f t="shared" si="6"/>
        <v/>
      </c>
      <c r="AM74" s="40"/>
      <c r="AN74" s="40"/>
      <c r="AO74" s="40"/>
      <c r="AP74" s="40"/>
      <c r="AQ74" s="40"/>
      <c r="AR74" s="40"/>
      <c r="AS74" s="40"/>
      <c r="AT74" s="169"/>
      <c r="AU74" s="169"/>
      <c r="AV74" s="169"/>
      <c r="AW74" s="168"/>
      <c r="AX74" s="168"/>
      <c r="AY74" s="168"/>
      <c r="AZ74" s="168"/>
      <c r="BA74" s="168"/>
      <c r="BB74" s="168"/>
      <c r="BC74" s="168"/>
      <c r="BD74" s="168"/>
      <c r="BE74" s="168"/>
      <c r="BF74" s="168"/>
      <c r="BG74" s="168"/>
      <c r="BH74" s="168"/>
    </row>
    <row r="75" spans="1:60" x14ac:dyDescent="0.2">
      <c r="A75" s="7"/>
      <c r="B75" s="7"/>
      <c r="C75" s="40"/>
      <c r="D75" s="40"/>
      <c r="E75" s="40"/>
      <c r="F75" s="40"/>
      <c r="G75" s="40"/>
      <c r="H75" s="40"/>
      <c r="I75" s="40"/>
      <c r="J75" s="40"/>
      <c r="K75" s="40"/>
      <c r="L75" s="40"/>
      <c r="M75" s="40"/>
      <c r="N75" s="40"/>
      <c r="O75" s="40"/>
      <c r="P75" s="40"/>
      <c r="Q75" s="40"/>
      <c r="R75" s="40"/>
      <c r="S75" s="40"/>
      <c r="T75" s="40"/>
      <c r="U75" s="40"/>
      <c r="V75" s="40"/>
      <c r="W75" s="40"/>
      <c r="X75" s="40"/>
      <c r="Y75" s="40"/>
      <c r="Z75" s="40"/>
      <c r="AA75" s="352" t="str">
        <f>'DonnesP-Sajade'!C87</f>
        <v>DORINA 5 vert Olive, fils cuivre (New)</v>
      </c>
      <c r="AB75" s="353">
        <f>'DonnesP-Sajade'!E87</f>
        <v>71.06</v>
      </c>
      <c r="AC75" s="40"/>
      <c r="AD75" s="40"/>
      <c r="AE75" s="342">
        <f t="shared" si="8"/>
        <v>2</v>
      </c>
      <c r="AF75" s="343" t="s">
        <v>711</v>
      </c>
      <c r="AG75" s="343" t="s">
        <v>785</v>
      </c>
      <c r="AH75" s="346"/>
      <c r="AI75" s="344" t="str">
        <f t="shared" si="9"/>
        <v/>
      </c>
      <c r="AJ75" s="345" t="str">
        <f>IF(AI75="","",IF(ISERROR(INDEX(AJ$16:AJ74,MATCH(AI75,AI$16:AI74,0))),MAX(AJ$16:AJ74)+1,INDEX(AJ$16:AJ74,MATCH(AI75,AI$16:AI74,0))))</f>
        <v/>
      </c>
      <c r="AK75" s="345" t="str">
        <f t="shared" si="3"/>
        <v/>
      </c>
      <c r="AL75" s="344" t="str">
        <f t="shared" si="6"/>
        <v/>
      </c>
      <c r="AM75" s="40"/>
      <c r="AN75" s="40"/>
      <c r="AO75" s="40"/>
      <c r="AP75" s="40"/>
      <c r="AQ75" s="40"/>
      <c r="AR75" s="40"/>
      <c r="AS75" s="40"/>
      <c r="AT75" s="169"/>
      <c r="AU75" s="169"/>
      <c r="AV75" s="169"/>
      <c r="AW75" s="168"/>
      <c r="AX75" s="168"/>
      <c r="AY75" s="168"/>
      <c r="AZ75" s="168"/>
      <c r="BA75" s="168"/>
      <c r="BB75" s="168"/>
      <c r="BC75" s="168"/>
      <c r="BD75" s="168"/>
      <c r="BE75" s="168"/>
      <c r="BF75" s="168"/>
      <c r="BG75" s="168"/>
      <c r="BH75" s="168"/>
    </row>
    <row r="76" spans="1:60" x14ac:dyDescent="0.2">
      <c r="A76" s="7"/>
      <c r="B76" s="7"/>
      <c r="C76" s="40"/>
      <c r="D76" s="40"/>
      <c r="E76" s="40"/>
      <c r="F76" s="40"/>
      <c r="G76" s="40"/>
      <c r="H76" s="40"/>
      <c r="I76" s="40"/>
      <c r="J76" s="40"/>
      <c r="K76" s="40"/>
      <c r="L76" s="40"/>
      <c r="M76" s="40"/>
      <c r="N76" s="40"/>
      <c r="O76" s="40"/>
      <c r="P76" s="40"/>
      <c r="Q76" s="40"/>
      <c r="R76" s="40"/>
      <c r="S76" s="40"/>
      <c r="T76" s="40"/>
      <c r="U76" s="40"/>
      <c r="V76" s="40"/>
      <c r="W76" s="40"/>
      <c r="X76" s="40"/>
      <c r="Y76" s="40"/>
      <c r="Z76" s="40"/>
      <c r="AA76" s="352" t="str">
        <f>'DonnesP-Sajade'!C88</f>
        <v>JAMAIQUE 10 Noir</v>
      </c>
      <c r="AB76" s="353">
        <f>'DonnesP-Sajade'!E88</f>
        <v>87.5</v>
      </c>
      <c r="AC76" s="40"/>
      <c r="AD76" s="40"/>
      <c r="AE76" s="342">
        <f t="shared" si="8"/>
        <v>2</v>
      </c>
      <c r="AF76" s="343" t="s">
        <v>719</v>
      </c>
      <c r="AG76" s="343" t="s">
        <v>786</v>
      </c>
      <c r="AH76" s="346"/>
      <c r="AI76" s="344" t="str">
        <f t="shared" si="9"/>
        <v/>
      </c>
      <c r="AJ76" s="345" t="str">
        <f>IF(AI76="","",IF(ISERROR(INDEX(AJ$16:AJ75,MATCH(AI76,AI$16:AI75,0))),MAX(AJ$16:AJ75)+1,INDEX(AJ$16:AJ75,MATCH(AI76,AI$16:AI75,0))))</f>
        <v/>
      </c>
      <c r="AK76" s="345" t="str">
        <f t="shared" si="3"/>
        <v/>
      </c>
      <c r="AL76" s="344" t="str">
        <f t="shared" si="6"/>
        <v/>
      </c>
      <c r="AM76" s="40"/>
      <c r="AN76" s="40"/>
      <c r="AO76" s="40"/>
      <c r="AP76" s="40"/>
      <c r="AQ76" s="40"/>
      <c r="AR76" s="40"/>
      <c r="AS76" s="40"/>
      <c r="AT76" s="169"/>
      <c r="AU76" s="169"/>
      <c r="AV76" s="169"/>
      <c r="AW76" s="168"/>
      <c r="AX76" s="168"/>
      <c r="AY76" s="168"/>
      <c r="AZ76" s="168"/>
      <c r="BA76" s="168"/>
      <c r="BB76" s="168"/>
      <c r="BC76" s="168"/>
      <c r="BD76" s="168"/>
      <c r="BE76" s="168"/>
      <c r="BF76" s="168"/>
      <c r="BG76" s="168"/>
      <c r="BH76" s="168"/>
    </row>
    <row r="77" spans="1:60" x14ac:dyDescent="0.2">
      <c r="A77" s="7"/>
      <c r="B77" s="7"/>
      <c r="C77" s="40"/>
      <c r="D77" s="40"/>
      <c r="E77" s="40"/>
      <c r="F77" s="40"/>
      <c r="G77" s="40"/>
      <c r="H77" s="40"/>
      <c r="I77" s="40"/>
      <c r="J77" s="40"/>
      <c r="K77" s="40"/>
      <c r="L77" s="40"/>
      <c r="M77" s="40"/>
      <c r="N77" s="40"/>
      <c r="O77" s="40"/>
      <c r="P77" s="40"/>
      <c r="Q77" s="40"/>
      <c r="R77" s="40"/>
      <c r="S77" s="40"/>
      <c r="T77" s="40"/>
      <c r="U77" s="40"/>
      <c r="V77" s="40"/>
      <c r="W77" s="40"/>
      <c r="X77" s="40"/>
      <c r="Y77" s="40"/>
      <c r="Z77" s="40"/>
      <c r="AA77" s="352" t="str">
        <f>'DonnesP-Sajade'!C89</f>
        <v>JAMAIQUE 31 Vert mousse</v>
      </c>
      <c r="AB77" s="353">
        <f>'DonnesP-Sajade'!E89</f>
        <v>87.5</v>
      </c>
      <c r="AC77" s="40"/>
      <c r="AD77" s="40"/>
      <c r="AE77" s="342">
        <f t="shared" si="8"/>
        <v>2</v>
      </c>
      <c r="AF77" s="343" t="s">
        <v>721</v>
      </c>
      <c r="AG77" s="343" t="s">
        <v>787</v>
      </c>
      <c r="AH77" s="346"/>
      <c r="AI77" s="344" t="str">
        <f t="shared" si="9"/>
        <v/>
      </c>
      <c r="AJ77" s="345" t="str">
        <f>IF(AI77="","",IF(ISERROR(INDEX(AJ$16:AJ76,MATCH(AI77,AI$16:AI76,0))),MAX(AJ$16:AJ76)+1,INDEX(AJ$16:AJ76,MATCH(AI77,AI$16:AI76,0))))</f>
        <v/>
      </c>
      <c r="AK77" s="345" t="str">
        <f t="shared" si="3"/>
        <v/>
      </c>
      <c r="AL77" s="344" t="str">
        <f t="shared" si="6"/>
        <v/>
      </c>
      <c r="AM77" s="40"/>
      <c r="AN77" s="40"/>
      <c r="AO77" s="40"/>
      <c r="AP77" s="40"/>
      <c r="AQ77" s="40"/>
      <c r="AR77" s="40"/>
      <c r="AS77" s="40"/>
      <c r="AT77" s="169"/>
      <c r="AU77" s="169"/>
      <c r="AV77" s="169"/>
      <c r="AW77" s="168"/>
      <c r="AX77" s="168"/>
      <c r="AY77" s="168"/>
      <c r="AZ77" s="168"/>
      <c r="BA77" s="168"/>
      <c r="BB77" s="168"/>
      <c r="BC77" s="168"/>
      <c r="BD77" s="168"/>
      <c r="BE77" s="168"/>
      <c r="BF77" s="168"/>
      <c r="BG77" s="168"/>
      <c r="BH77" s="168"/>
    </row>
    <row r="78" spans="1:60" x14ac:dyDescent="0.2">
      <c r="A78" s="7"/>
      <c r="B78" s="7"/>
      <c r="C78" s="40"/>
      <c r="D78" s="40"/>
      <c r="E78" s="40"/>
      <c r="F78" s="40"/>
      <c r="G78" s="40"/>
      <c r="H78" s="40"/>
      <c r="I78" s="40"/>
      <c r="J78" s="40"/>
      <c r="K78" s="40"/>
      <c r="L78" s="40"/>
      <c r="M78" s="40"/>
      <c r="N78" s="40"/>
      <c r="O78" s="40"/>
      <c r="P78" s="40"/>
      <c r="Q78" s="40"/>
      <c r="R78" s="40"/>
      <c r="S78" s="40"/>
      <c r="T78" s="40"/>
      <c r="U78" s="40"/>
      <c r="V78" s="40"/>
      <c r="W78" s="40"/>
      <c r="X78" s="40"/>
      <c r="Y78" s="40"/>
      <c r="Z78" s="40"/>
      <c r="AA78" s="352" t="str">
        <f>'DonnesP-Sajade'!C90</f>
        <v>JAMAIQUE 34 vert Olive</v>
      </c>
      <c r="AB78" s="353">
        <f>'DonnesP-Sajade'!E90</f>
        <v>87.5</v>
      </c>
      <c r="AC78" s="40"/>
      <c r="AD78" s="40"/>
      <c r="AE78" s="342">
        <f t="shared" si="8"/>
        <v>2</v>
      </c>
      <c r="AF78" s="343" t="s">
        <v>724</v>
      </c>
      <c r="AG78" s="343" t="s">
        <v>788</v>
      </c>
      <c r="AH78" s="346"/>
      <c r="AI78" s="344" t="str">
        <f t="shared" si="9"/>
        <v/>
      </c>
      <c r="AJ78" s="345" t="str">
        <f>IF(AI78="","",IF(ISERROR(INDEX(AJ$16:AJ77,MATCH(AI78,AI$16:AI77,0))),MAX(AJ$16:AJ77)+1,INDEX(AJ$16:AJ77,MATCH(AI78,AI$16:AI77,0))))</f>
        <v/>
      </c>
      <c r="AK78" s="345" t="str">
        <f t="shared" si="3"/>
        <v/>
      </c>
      <c r="AL78" s="344" t="str">
        <f t="shared" si="6"/>
        <v/>
      </c>
      <c r="AM78" s="40"/>
      <c r="AN78" s="40"/>
      <c r="AO78" s="40"/>
      <c r="AP78" s="40"/>
      <c r="AQ78" s="40"/>
      <c r="AR78" s="40"/>
      <c r="AS78" s="40"/>
      <c r="AT78" s="169"/>
      <c r="AU78" s="169"/>
      <c r="AV78" s="169"/>
      <c r="AW78" s="168"/>
      <c r="AX78" s="168"/>
      <c r="AY78" s="168"/>
      <c r="AZ78" s="168"/>
      <c r="BA78" s="168"/>
      <c r="BB78" s="168"/>
      <c r="BC78" s="168"/>
      <c r="BD78" s="168"/>
      <c r="BE78" s="168"/>
      <c r="BF78" s="168"/>
      <c r="BG78" s="168"/>
      <c r="BH78" s="168"/>
    </row>
    <row r="79" spans="1:60" x14ac:dyDescent="0.2">
      <c r="A79" s="7"/>
      <c r="B79" s="7"/>
      <c r="C79" s="40"/>
      <c r="D79" s="40"/>
      <c r="E79" s="40"/>
      <c r="F79" s="40"/>
      <c r="G79" s="40"/>
      <c r="H79" s="40"/>
      <c r="I79" s="40"/>
      <c r="J79" s="40"/>
      <c r="K79" s="40"/>
      <c r="L79" s="40"/>
      <c r="M79" s="40"/>
      <c r="N79" s="40"/>
      <c r="O79" s="40"/>
      <c r="P79" s="40"/>
      <c r="Q79" s="40"/>
      <c r="R79" s="40"/>
      <c r="S79" s="40"/>
      <c r="T79" s="40"/>
      <c r="U79" s="40"/>
      <c r="V79" s="40"/>
      <c r="W79" s="40"/>
      <c r="X79" s="40"/>
      <c r="Y79" s="40"/>
      <c r="Z79" s="40"/>
      <c r="AA79" s="352" t="str">
        <f>'DonnesP-Sajade'!C91</f>
        <v>JAMAIQUE 41 Jaune</v>
      </c>
      <c r="AB79" s="353">
        <f>'DonnesP-Sajade'!E91</f>
        <v>87.5</v>
      </c>
      <c r="AC79" s="40"/>
      <c r="AD79" s="40"/>
      <c r="AE79" s="342">
        <f t="shared" si="8"/>
        <v>2</v>
      </c>
      <c r="AF79" s="343" t="s">
        <v>726</v>
      </c>
      <c r="AG79" s="343" t="s">
        <v>789</v>
      </c>
      <c r="AH79" s="346"/>
      <c r="AI79" s="344" t="str">
        <f t="shared" si="9"/>
        <v/>
      </c>
      <c r="AJ79" s="345" t="str">
        <f>IF(AI79="","",IF(ISERROR(INDEX(AJ$16:AJ78,MATCH(AI79,AI$16:AI78,0))),MAX(AJ$16:AJ78)+1,INDEX(AJ$16:AJ78,MATCH(AI79,AI$16:AI78,0))))</f>
        <v/>
      </c>
      <c r="AK79" s="345" t="str">
        <f t="shared" si="3"/>
        <v/>
      </c>
      <c r="AL79" s="344" t="str">
        <f t="shared" si="6"/>
        <v/>
      </c>
      <c r="AM79" s="40"/>
      <c r="AN79" s="40"/>
      <c r="AO79" s="40"/>
      <c r="AP79" s="40"/>
      <c r="AQ79" s="40"/>
      <c r="AR79" s="40"/>
      <c r="AS79" s="40"/>
      <c r="AT79" s="169"/>
      <c r="AU79" s="169"/>
      <c r="AV79" s="169"/>
      <c r="AW79" s="168"/>
      <c r="AX79" s="168"/>
      <c r="AY79" s="168"/>
      <c r="AZ79" s="168"/>
      <c r="BA79" s="168"/>
      <c r="BB79" s="168"/>
      <c r="BC79" s="168"/>
      <c r="BD79" s="168"/>
      <c r="BE79" s="168"/>
      <c r="BF79" s="168"/>
      <c r="BG79" s="168"/>
      <c r="BH79" s="168"/>
    </row>
    <row r="80" spans="1:60" x14ac:dyDescent="0.2">
      <c r="A80" s="7"/>
      <c r="B80" s="7"/>
      <c r="C80" s="40"/>
      <c r="D80" s="40"/>
      <c r="E80" s="40"/>
      <c r="F80" s="40"/>
      <c r="G80" s="40"/>
      <c r="H80" s="40"/>
      <c r="I80" s="40"/>
      <c r="J80" s="40"/>
      <c r="K80" s="40"/>
      <c r="L80" s="40"/>
      <c r="M80" s="40"/>
      <c r="N80" s="40"/>
      <c r="O80" s="40"/>
      <c r="P80" s="40"/>
      <c r="Q80" s="40"/>
      <c r="R80" s="40"/>
      <c r="S80" s="40"/>
      <c r="T80" s="40"/>
      <c r="U80" s="40"/>
      <c r="V80" s="40"/>
      <c r="W80" s="40"/>
      <c r="X80" s="40"/>
      <c r="Y80" s="40"/>
      <c r="Z80" s="40"/>
      <c r="AA80" s="352" t="str">
        <f>'DonnesP-Sajade'!C92</f>
        <v>JAMAIQUE 51 Bleu Fonce</v>
      </c>
      <c r="AB80" s="353">
        <f>'DonnesP-Sajade'!E92</f>
        <v>87.5</v>
      </c>
      <c r="AC80" s="40"/>
      <c r="AD80" s="40"/>
      <c r="AE80" s="342">
        <f>SUMPRODUCT((nom=AF80)*1)-SUMPRODUCT((AF82:AF148=AF80)*1)</f>
        <v>2</v>
      </c>
      <c r="AF80" s="343" t="s">
        <v>729</v>
      </c>
      <c r="AG80" s="343" t="s">
        <v>790</v>
      </c>
      <c r="AH80" s="346"/>
      <c r="AI80" s="344" t="str">
        <f t="shared" si="9"/>
        <v/>
      </c>
      <c r="AJ80" s="345" t="str">
        <f>IF(AI80="","",IF(ISERROR(INDEX(AJ$16:AJ79,MATCH(AI80,AI$16:AI79,0))),MAX(AJ$16:AJ79)+1,INDEX(AJ$16:AJ79,MATCH(AI80,AI$16:AI79,0))))</f>
        <v/>
      </c>
      <c r="AK80" s="345" t="str">
        <f t="shared" si="3"/>
        <v/>
      </c>
      <c r="AL80" s="344" t="str">
        <f t="shared" si="6"/>
        <v/>
      </c>
      <c r="AM80" s="40"/>
      <c r="AN80" s="40"/>
      <c r="AO80" s="40"/>
      <c r="AP80" s="40"/>
      <c r="AQ80" s="40"/>
      <c r="AR80" s="40"/>
      <c r="AS80" s="40"/>
      <c r="AT80" s="169"/>
      <c r="AU80" s="169"/>
      <c r="AV80" s="169"/>
      <c r="AW80" s="168"/>
      <c r="AX80" s="168"/>
      <c r="AY80" s="168"/>
      <c r="AZ80" s="168"/>
      <c r="BA80" s="168"/>
      <c r="BB80" s="168"/>
      <c r="BC80" s="168"/>
      <c r="BD80" s="168"/>
      <c r="BE80" s="168"/>
      <c r="BF80" s="168"/>
      <c r="BG80" s="168"/>
      <c r="BH80" s="168"/>
    </row>
    <row r="81" spans="1:60" x14ac:dyDescent="0.2">
      <c r="A81" s="7"/>
      <c r="B81" s="7"/>
      <c r="C81" s="40"/>
      <c r="D81" s="40"/>
      <c r="E81" s="40"/>
      <c r="F81" s="40"/>
      <c r="G81" s="40"/>
      <c r="H81" s="40"/>
      <c r="I81" s="40"/>
      <c r="J81" s="40"/>
      <c r="K81" s="40"/>
      <c r="L81" s="40"/>
      <c r="M81" s="40"/>
      <c r="N81" s="40"/>
      <c r="O81" s="40"/>
      <c r="P81" s="40"/>
      <c r="Q81" s="40"/>
      <c r="R81" s="40"/>
      <c r="S81" s="40"/>
      <c r="T81" s="40"/>
      <c r="U81" s="40"/>
      <c r="V81" s="40"/>
      <c r="W81" s="40"/>
      <c r="X81" s="40"/>
      <c r="Y81" s="40"/>
      <c r="Z81" s="40"/>
      <c r="AA81" s="352" t="str">
        <f>'DonnesP-Sajade'!C93</f>
        <v>JAMAIQUE 52 Bleu Clair</v>
      </c>
      <c r="AB81" s="353">
        <f>'DonnesP-Sajade'!E93</f>
        <v>87.5</v>
      </c>
      <c r="AC81" s="40"/>
      <c r="AD81" s="40"/>
      <c r="AE81" s="342">
        <f>SUMPRODUCT((nom=AF81)*1)-SUMPRODUCT((AF83:AF149=AF81)*1)</f>
        <v>2</v>
      </c>
      <c r="AF81" s="343" t="s">
        <v>731</v>
      </c>
      <c r="AG81" s="343" t="s">
        <v>791</v>
      </c>
      <c r="AH81" s="346"/>
      <c r="AI81" s="344" t="str">
        <f t="shared" si="9"/>
        <v/>
      </c>
      <c r="AJ81" s="345" t="str">
        <f>IF(AI81="","",IF(ISERROR(INDEX(AJ$16:AJ80,MATCH(AI81,AI$16:AI80,0))),MAX(AJ$16:AJ80)+1,INDEX(AJ$16:AJ80,MATCH(AI81,AI$16:AI80,0))))</f>
        <v/>
      </c>
      <c r="AK81" s="345" t="str">
        <f t="shared" si="3"/>
        <v/>
      </c>
      <c r="AL81" s="344" t="str">
        <f>IF(AK81="","",INDEX(ANNULNB3,MATCH(AK81,$AJ$17:$AJ$84,0)))</f>
        <v/>
      </c>
      <c r="AM81" s="40"/>
      <c r="AN81" s="40"/>
      <c r="AO81" s="40"/>
      <c r="AP81" s="40"/>
      <c r="AQ81" s="40"/>
      <c r="AR81" s="40"/>
      <c r="AS81" s="40"/>
      <c r="AT81" s="169"/>
      <c r="AU81" s="169"/>
      <c r="AV81" s="169"/>
      <c r="AW81" s="168"/>
      <c r="AX81" s="168"/>
      <c r="AY81" s="168"/>
      <c r="AZ81" s="168"/>
      <c r="BA81" s="168"/>
      <c r="BB81" s="168"/>
      <c r="BC81" s="168"/>
      <c r="BD81" s="168"/>
      <c r="BE81" s="168"/>
      <c r="BF81" s="168"/>
      <c r="BG81" s="168"/>
      <c r="BH81" s="168"/>
    </row>
    <row r="82" spans="1:60" x14ac:dyDescent="0.2">
      <c r="A82" s="7"/>
      <c r="B82" s="7"/>
      <c r="C82" s="40"/>
      <c r="D82" s="40"/>
      <c r="E82" s="40"/>
      <c r="F82" s="40"/>
      <c r="G82" s="40"/>
      <c r="H82" s="40"/>
      <c r="I82" s="40"/>
      <c r="J82" s="40"/>
      <c r="K82" s="40"/>
      <c r="L82" s="40"/>
      <c r="M82" s="40"/>
      <c r="N82" s="40"/>
      <c r="O82" s="40"/>
      <c r="P82" s="40"/>
      <c r="Q82" s="40"/>
      <c r="R82" s="40"/>
      <c r="S82" s="40"/>
      <c r="T82" s="40"/>
      <c r="U82" s="40"/>
      <c r="V82" s="40"/>
      <c r="W82" s="40"/>
      <c r="X82" s="40"/>
      <c r="Y82" s="40"/>
      <c r="Z82" s="40"/>
      <c r="AA82" s="352" t="str">
        <f>'DonnesP-Sajade'!C94</f>
        <v>JAMAIQUE 81 Rouge vif</v>
      </c>
      <c r="AB82" s="353">
        <f>'DonnesP-Sajade'!E94</f>
        <v>87.5</v>
      </c>
      <c r="AC82" s="40"/>
      <c r="AD82" s="40"/>
      <c r="AE82" s="342">
        <f>SUMPRODUCT((nom=AF82)*1)-SUMPRODUCT((AF83:AF149=AF82)*1)</f>
        <v>2</v>
      </c>
      <c r="AF82" s="343" t="s">
        <v>739</v>
      </c>
      <c r="AG82" s="343" t="s">
        <v>792</v>
      </c>
      <c r="AH82" s="346"/>
      <c r="AI82" s="344" t="str">
        <f>IF(SUMPRODUCT((nom=AF82)*(nom=choix_nom)*(Prépa=AG82))-SUMPRODUCT((AF83:AF149=AF82)*(AF83:AF149=choix_nom)*(AG83:AG149=AG82))&gt;0,AG82,"")</f>
        <v/>
      </c>
      <c r="AJ82" s="345" t="str">
        <f>IF(AI82="","",IF(ISERROR(INDEX(AJ$16:AJ81,MATCH(AI82,AI$16:AI81,0))),MAX(AJ$16:AJ81)+1,INDEX(AJ$16:AJ81,MATCH(AI82,AI$16:AI81,0))))</f>
        <v/>
      </c>
      <c r="AK82" s="345" t="str">
        <f t="shared" ref="AK82:AK84" si="10">IF(AK81="","",IF(AK81=MAX($AJ$17:$AJ$84),"",AK81+1))</f>
        <v/>
      </c>
      <c r="AL82" s="344" t="str">
        <f>IF(AK82="","",INDEX(ANNULNB3,MATCH(AK82,$AJ$17:$AJ$84,0)))</f>
        <v/>
      </c>
      <c r="AM82" s="40"/>
      <c r="AN82" s="40"/>
      <c r="AO82" s="40"/>
      <c r="AP82" s="40"/>
      <c r="AQ82" s="40"/>
      <c r="AR82" s="40"/>
      <c r="AS82" s="40"/>
      <c r="AT82" s="169"/>
      <c r="AU82" s="169"/>
      <c r="AV82" s="169"/>
      <c r="AW82" s="168"/>
      <c r="AX82" s="168"/>
      <c r="AY82" s="168"/>
      <c r="AZ82" s="168"/>
      <c r="BA82" s="168"/>
      <c r="BB82" s="168"/>
      <c r="BC82" s="168"/>
      <c r="BD82" s="168"/>
      <c r="BE82" s="168"/>
      <c r="BF82" s="168"/>
      <c r="BG82" s="168"/>
      <c r="BH82" s="168"/>
    </row>
    <row r="83" spans="1:60" x14ac:dyDescent="0.2">
      <c r="A83" s="7"/>
      <c r="B83" s="7"/>
      <c r="C83" s="40"/>
      <c r="D83" s="40"/>
      <c r="E83" s="40"/>
      <c r="F83" s="40"/>
      <c r="G83" s="40"/>
      <c r="H83" s="40"/>
      <c r="I83" s="40"/>
      <c r="J83" s="40"/>
      <c r="K83" s="40"/>
      <c r="L83" s="40"/>
      <c r="M83" s="40"/>
      <c r="N83" s="40"/>
      <c r="O83" s="40"/>
      <c r="P83" s="40"/>
      <c r="Q83" s="40"/>
      <c r="R83" s="40"/>
      <c r="S83" s="40"/>
      <c r="T83" s="40"/>
      <c r="U83" s="40"/>
      <c r="V83" s="40"/>
      <c r="W83" s="40"/>
      <c r="X83" s="40"/>
      <c r="Y83" s="40"/>
      <c r="Z83" s="40"/>
      <c r="AA83" s="352" t="str">
        <f>'DonnesP-Sajade'!C95</f>
        <v>JANINA 1A1 Gris clair, Ag</v>
      </c>
      <c r="AB83" s="353">
        <f>'DonnesP-Sajade'!E95</f>
        <v>74.14</v>
      </c>
      <c r="AC83" s="40"/>
      <c r="AD83" s="40"/>
      <c r="AE83" s="342">
        <f>SUMPRODUCT((nom=AF83)*1)-SUMPRODUCT((AF84:AF150=AF83)*1)</f>
        <v>-65</v>
      </c>
      <c r="AF83" s="237"/>
      <c r="AG83" s="238"/>
      <c r="AH83" s="239"/>
      <c r="AI83" s="344" t="str">
        <f>IF(SUMPRODUCT((nom=AF83)*(nom=choix_nom)*(Prépa=AG83))-SUMPRODUCT((AF84:AF150=AF83)*(AF84:AF150=choix_nom)*(AG84:AG150=AG83))&gt;0,AG83,"")</f>
        <v/>
      </c>
      <c r="AJ83" s="345" t="str">
        <f>IF(AI83="","",IF(ISERROR(INDEX(AJ$16:AJ82,MATCH(AI83,AI$16:AI82,0))),MAX(AJ$16:AJ82)+1,INDEX(AJ$16:AJ82,MATCH(AI83,AI$16:AI82,0))))</f>
        <v/>
      </c>
      <c r="AK83" s="345" t="str">
        <f t="shared" si="10"/>
        <v/>
      </c>
      <c r="AL83" s="344" t="str">
        <f>IF(AK83="","",INDEX(ANNULNB3,MATCH(AK83,$AJ$17:$AJ$84,0)))</f>
        <v/>
      </c>
      <c r="AM83" s="40"/>
      <c r="AN83" s="40"/>
      <c r="AO83" s="40"/>
      <c r="AP83" s="40"/>
      <c r="AQ83" s="40"/>
      <c r="AR83" s="40"/>
      <c r="AS83" s="40"/>
      <c r="AT83" s="169"/>
      <c r="AU83" s="169"/>
      <c r="AV83" s="169"/>
      <c r="AW83" s="168"/>
      <c r="AX83" s="168"/>
      <c r="AY83" s="168"/>
      <c r="AZ83" s="168"/>
      <c r="BA83" s="168"/>
      <c r="BB83" s="168"/>
      <c r="BC83" s="168"/>
      <c r="BD83" s="168"/>
      <c r="BE83" s="168"/>
      <c r="BF83" s="168"/>
      <c r="BG83" s="168"/>
      <c r="BH83" s="168"/>
    </row>
    <row r="84" spans="1:60" x14ac:dyDescent="0.2">
      <c r="A84" s="7"/>
      <c r="B84" s="7"/>
      <c r="C84" s="40"/>
      <c r="D84" s="40"/>
      <c r="E84" s="40"/>
      <c r="F84" s="40"/>
      <c r="G84" s="40"/>
      <c r="H84" s="40"/>
      <c r="I84" s="40"/>
      <c r="J84" s="40"/>
      <c r="K84" s="40"/>
      <c r="L84" s="40"/>
      <c r="M84" s="40"/>
      <c r="N84" s="40"/>
      <c r="O84" s="40"/>
      <c r="P84" s="40"/>
      <c r="Q84" s="40"/>
      <c r="R84" s="40"/>
      <c r="S84" s="40"/>
      <c r="T84" s="40"/>
      <c r="U84" s="40"/>
      <c r="V84" s="40"/>
      <c r="W84" s="40"/>
      <c r="X84" s="40"/>
      <c r="Y84" s="40"/>
      <c r="Z84" s="40"/>
      <c r="AA84" s="352" t="str">
        <f>'DonnesP-Sajade'!C96</f>
        <v>JANINA 1N Blanc fil Antracite</v>
      </c>
      <c r="AB84" s="353">
        <f>'DonnesP-Sajade'!E96</f>
        <v>70.760000000000005</v>
      </c>
      <c r="AC84" s="40"/>
      <c r="AD84" s="40"/>
      <c r="AE84" s="240"/>
      <c r="AF84" s="241"/>
      <c r="AG84" s="242"/>
      <c r="AH84" s="243"/>
      <c r="AI84" s="347"/>
      <c r="AJ84" s="348" t="str">
        <f>IF(AI84="","",IF(ISERROR(INDEX(AJ$16:AJ83,MATCH(AI84,AI$16:AI83,0))),MAX(AJ$16:AJ83)+1,INDEX(AJ$16:AJ83,MATCH(AI84,AI$16:AI83,0))))</f>
        <v/>
      </c>
      <c r="AK84" s="348" t="str">
        <f t="shared" si="10"/>
        <v/>
      </c>
      <c r="AL84" s="349" t="str">
        <f>IF(AK84="","",INDEX(ANNULNB3,MATCH(AK84,$AJ$17:$AJ$84,0)))</f>
        <v/>
      </c>
      <c r="AM84" s="40"/>
      <c r="AN84" s="40"/>
      <c r="AO84" s="40"/>
      <c r="AP84" s="40"/>
      <c r="AQ84" s="40"/>
      <c r="AR84" s="40"/>
      <c r="AS84" s="40"/>
      <c r="AT84" s="169"/>
      <c r="AU84" s="169"/>
      <c r="AV84" s="169"/>
      <c r="AW84" s="168"/>
      <c r="AX84" s="168"/>
      <c r="AY84" s="168"/>
      <c r="AZ84" s="168"/>
      <c r="BA84" s="168"/>
      <c r="BB84" s="168"/>
      <c r="BC84" s="168"/>
      <c r="BD84" s="168"/>
      <c r="BE84" s="168"/>
      <c r="BF84" s="168"/>
      <c r="BG84" s="168"/>
      <c r="BH84" s="168"/>
    </row>
    <row r="85" spans="1:60" x14ac:dyDescent="0.2">
      <c r="A85" s="7"/>
      <c r="B85" s="7"/>
      <c r="C85" s="40"/>
      <c r="D85" s="40"/>
      <c r="E85" s="40"/>
      <c r="F85" s="40"/>
      <c r="G85" s="40"/>
      <c r="H85" s="40"/>
      <c r="I85" s="40"/>
      <c r="J85" s="40"/>
      <c r="K85" s="40"/>
      <c r="L85" s="40"/>
      <c r="M85" s="40"/>
      <c r="N85" s="40"/>
      <c r="O85" s="40"/>
      <c r="P85" s="40"/>
      <c r="Q85" s="40"/>
      <c r="R85" s="40"/>
      <c r="S85" s="40"/>
      <c r="T85" s="40"/>
      <c r="U85" s="40"/>
      <c r="V85" s="40"/>
      <c r="W85" s="40"/>
      <c r="X85" s="40"/>
      <c r="Y85" s="40"/>
      <c r="Z85" s="40"/>
      <c r="AA85" s="352" t="str">
        <f>'DonnesP-Sajade'!C97</f>
        <v>JANINA 3d Vert clair</v>
      </c>
      <c r="AB85" s="353">
        <f>'DonnesP-Sajade'!E97</f>
        <v>70.760000000000005</v>
      </c>
      <c r="AC85" s="40"/>
      <c r="AD85" s="40"/>
      <c r="AE85" s="40"/>
      <c r="AF85" s="244"/>
      <c r="AG85" s="245"/>
      <c r="AH85" s="246"/>
      <c r="AI85" s="40"/>
      <c r="AJ85" s="40"/>
      <c r="AK85" s="40"/>
      <c r="AL85" s="40"/>
      <c r="AM85" s="40"/>
      <c r="AN85" s="40"/>
      <c r="AO85" s="40"/>
      <c r="AP85" s="40"/>
      <c r="AQ85" s="40"/>
      <c r="AR85" s="40"/>
      <c r="AS85" s="40"/>
      <c r="AT85" s="169"/>
      <c r="AU85" s="169"/>
      <c r="AV85" s="169"/>
      <c r="AW85" s="168"/>
      <c r="AX85" s="168"/>
      <c r="AY85" s="168"/>
      <c r="AZ85" s="168"/>
      <c r="BA85" s="168"/>
      <c r="BB85" s="168"/>
      <c r="BC85" s="168"/>
      <c r="BD85" s="168"/>
      <c r="BE85" s="168"/>
      <c r="BF85" s="168"/>
      <c r="BG85" s="168"/>
      <c r="BH85" s="168"/>
    </row>
    <row r="86" spans="1:60" x14ac:dyDescent="0.2">
      <c r="A86" s="7"/>
      <c r="B86" s="7"/>
      <c r="C86" s="40"/>
      <c r="D86" s="40"/>
      <c r="E86" s="40"/>
      <c r="F86" s="40"/>
      <c r="G86" s="40"/>
      <c r="H86" s="40"/>
      <c r="I86" s="40"/>
      <c r="J86" s="40"/>
      <c r="K86" s="40"/>
      <c r="L86" s="40"/>
      <c r="M86" s="40"/>
      <c r="N86" s="40"/>
      <c r="O86" s="40"/>
      <c r="P86" s="40"/>
      <c r="Q86" s="40"/>
      <c r="R86" s="40"/>
      <c r="S86" s="40"/>
      <c r="T86" s="40"/>
      <c r="U86" s="40"/>
      <c r="V86" s="40"/>
      <c r="W86" s="40"/>
      <c r="X86" s="40"/>
      <c r="Y86" s="40"/>
      <c r="Z86" s="40"/>
      <c r="AA86" s="352" t="str">
        <f>'DonnesP-Sajade'!C98</f>
        <v>JANINA 4A1 Jaune</v>
      </c>
      <c r="AB86" s="353">
        <f>'DonnesP-Sajade'!E98</f>
        <v>70.760000000000005</v>
      </c>
      <c r="AC86" s="40"/>
      <c r="AD86" s="40"/>
      <c r="AE86" s="40"/>
      <c r="AF86" s="244"/>
      <c r="AG86" s="245"/>
      <c r="AH86" s="247"/>
      <c r="AI86" s="40"/>
      <c r="AJ86" s="40"/>
      <c r="AK86" s="40"/>
      <c r="AL86" s="40"/>
      <c r="AM86" s="40"/>
      <c r="AN86" s="40"/>
      <c r="AO86" s="40"/>
      <c r="AP86" s="40"/>
      <c r="AQ86" s="40"/>
      <c r="AR86" s="40"/>
      <c r="AS86" s="40"/>
      <c r="AT86" s="169"/>
      <c r="AU86" s="169"/>
      <c r="AV86" s="169"/>
      <c r="AW86" s="168"/>
      <c r="AX86" s="168"/>
      <c r="AY86" s="168"/>
      <c r="AZ86" s="168"/>
      <c r="BA86" s="168"/>
      <c r="BB86" s="168"/>
      <c r="BC86" s="168"/>
      <c r="BD86" s="168"/>
      <c r="BE86" s="168"/>
      <c r="BF86" s="168"/>
      <c r="BG86" s="168"/>
      <c r="BH86" s="168"/>
    </row>
    <row r="87" spans="1:60" x14ac:dyDescent="0.2">
      <c r="A87" s="7"/>
      <c r="B87" s="7"/>
      <c r="C87" s="40"/>
      <c r="D87" s="40"/>
      <c r="E87" s="40"/>
      <c r="F87" s="40"/>
      <c r="G87" s="40"/>
      <c r="H87" s="40"/>
      <c r="I87" s="40"/>
      <c r="J87" s="40"/>
      <c r="K87" s="40"/>
      <c r="L87" s="40"/>
      <c r="M87" s="40"/>
      <c r="N87" s="40"/>
      <c r="O87" s="40"/>
      <c r="P87" s="40"/>
      <c r="Q87" s="40"/>
      <c r="R87" s="40"/>
      <c r="S87" s="40"/>
      <c r="T87" s="40"/>
      <c r="U87" s="40"/>
      <c r="V87" s="40"/>
      <c r="W87" s="40"/>
      <c r="X87" s="40"/>
      <c r="Y87" s="40"/>
      <c r="Z87" s="40"/>
      <c r="AA87" s="352" t="str">
        <f>'DonnesP-Sajade'!C99</f>
        <v>JANINA 5 Bleu clair</v>
      </c>
      <c r="AB87" s="353">
        <f>'DonnesP-Sajade'!E99</f>
        <v>70.760000000000005</v>
      </c>
      <c r="AC87" s="40"/>
      <c r="AD87" s="40"/>
      <c r="AE87" s="40"/>
      <c r="AF87" s="244"/>
      <c r="AG87" s="245"/>
      <c r="AH87" s="247"/>
      <c r="AI87" s="40"/>
      <c r="AJ87" s="40"/>
      <c r="AK87" s="40"/>
      <c r="AL87" s="40"/>
      <c r="AM87" s="40"/>
      <c r="AN87" s="40"/>
      <c r="AO87" s="40"/>
      <c r="AP87" s="40"/>
      <c r="AQ87" s="40"/>
      <c r="AR87" s="40"/>
      <c r="AS87" s="40"/>
      <c r="AT87" s="169"/>
      <c r="AU87" s="169"/>
      <c r="AV87" s="169"/>
      <c r="AW87" s="168"/>
      <c r="AX87" s="168"/>
      <c r="AY87" s="168"/>
      <c r="AZ87" s="168"/>
      <c r="BA87" s="168"/>
      <c r="BB87" s="168"/>
      <c r="BC87" s="168"/>
      <c r="BD87" s="168"/>
      <c r="BE87" s="168"/>
      <c r="BF87" s="168"/>
      <c r="BG87" s="168"/>
      <c r="BH87" s="168"/>
    </row>
    <row r="88" spans="1:60" x14ac:dyDescent="0.2">
      <c r="A88" s="7"/>
      <c r="B88" s="7"/>
      <c r="C88" s="40"/>
      <c r="D88" s="40"/>
      <c r="E88" s="40"/>
      <c r="F88" s="40"/>
      <c r="G88" s="40"/>
      <c r="H88" s="40"/>
      <c r="I88" s="40"/>
      <c r="J88" s="40"/>
      <c r="K88" s="40"/>
      <c r="L88" s="40"/>
      <c r="M88" s="40"/>
      <c r="N88" s="40"/>
      <c r="O88" s="40"/>
      <c r="P88" s="40"/>
      <c r="Q88" s="40"/>
      <c r="R88" s="40"/>
      <c r="S88" s="40"/>
      <c r="T88" s="40"/>
      <c r="U88" s="40"/>
      <c r="V88" s="40"/>
      <c r="W88" s="40"/>
      <c r="X88" s="40"/>
      <c r="Y88" s="40"/>
      <c r="Z88" s="40"/>
      <c r="AA88" s="352" t="str">
        <f>'DonnesP-Sajade'!C100</f>
        <v>JANINA 6 Rose, rose antique</v>
      </c>
      <c r="AB88" s="353">
        <f>'DonnesP-Sajade'!E100</f>
        <v>70.760000000000005</v>
      </c>
      <c r="AC88" s="40"/>
      <c r="AD88" s="40"/>
      <c r="AE88" s="40"/>
      <c r="AF88" s="244"/>
      <c r="AG88" s="245"/>
      <c r="AH88" s="247"/>
      <c r="AI88" s="40"/>
      <c r="AJ88" s="40"/>
      <c r="AK88" s="40"/>
      <c r="AL88" s="40"/>
      <c r="AM88" s="40"/>
      <c r="AN88" s="40"/>
      <c r="AO88" s="40"/>
      <c r="AP88" s="40"/>
      <c r="AQ88" s="40"/>
      <c r="AR88" s="40"/>
      <c r="AS88" s="40"/>
      <c r="AT88" s="169"/>
      <c r="AU88" s="169"/>
      <c r="AV88" s="169"/>
      <c r="AW88" s="168"/>
      <c r="AX88" s="168"/>
      <c r="AY88" s="168"/>
      <c r="AZ88" s="168"/>
      <c r="BA88" s="168"/>
      <c r="BB88" s="168"/>
      <c r="BC88" s="168"/>
      <c r="BD88" s="168"/>
      <c r="BE88" s="168"/>
      <c r="BF88" s="168"/>
      <c r="BG88" s="168"/>
      <c r="BH88" s="168"/>
    </row>
    <row r="89" spans="1:60" x14ac:dyDescent="0.2">
      <c r="A89" s="7"/>
      <c r="B89" s="7"/>
      <c r="C89" s="40"/>
      <c r="D89" s="40"/>
      <c r="E89" s="40"/>
      <c r="F89" s="40"/>
      <c r="G89" s="40"/>
      <c r="H89" s="40"/>
      <c r="I89" s="40"/>
      <c r="J89" s="40"/>
      <c r="K89" s="40"/>
      <c r="L89" s="40"/>
      <c r="M89" s="40"/>
      <c r="N89" s="40"/>
      <c r="O89" s="40"/>
      <c r="P89" s="40"/>
      <c r="Q89" s="40"/>
      <c r="R89" s="40"/>
      <c r="S89" s="40"/>
      <c r="T89" s="40"/>
      <c r="U89" s="40"/>
      <c r="V89" s="40"/>
      <c r="W89" s="40"/>
      <c r="X89" s="40"/>
      <c r="Y89" s="40"/>
      <c r="Z89" s="40"/>
      <c r="AA89" s="352" t="str">
        <f>'DonnesP-Sajade'!C101</f>
        <v>JANINA 7 Brun ombré</v>
      </c>
      <c r="AB89" s="353">
        <f>'DonnesP-Sajade'!E101</f>
        <v>70.760000000000005</v>
      </c>
      <c r="AC89" s="40"/>
      <c r="AD89" s="40"/>
      <c r="AE89" s="40"/>
      <c r="AF89" s="244"/>
      <c r="AG89" s="245"/>
      <c r="AH89" s="247"/>
      <c r="AI89" s="40"/>
      <c r="AJ89" s="40"/>
      <c r="AK89" s="40"/>
      <c r="AL89" s="40"/>
      <c r="AM89" s="40"/>
      <c r="AN89" s="40"/>
      <c r="AO89" s="40"/>
      <c r="AP89" s="40"/>
      <c r="AQ89" s="40"/>
      <c r="AR89" s="40"/>
      <c r="AS89" s="40"/>
      <c r="AT89" s="169"/>
      <c r="AU89" s="169"/>
      <c r="AV89" s="169"/>
      <c r="AW89" s="168"/>
      <c r="AX89" s="168"/>
      <c r="AY89" s="168"/>
      <c r="AZ89" s="168"/>
      <c r="BA89" s="168"/>
      <c r="BB89" s="168"/>
      <c r="BC89" s="168"/>
      <c r="BD89" s="168"/>
      <c r="BE89" s="168"/>
      <c r="BF89" s="168"/>
      <c r="BG89" s="168"/>
      <c r="BH89" s="168"/>
    </row>
    <row r="90" spans="1:60" x14ac:dyDescent="0.2">
      <c r="A90" s="7"/>
      <c r="B90" s="7"/>
      <c r="C90" s="40"/>
      <c r="D90" s="40"/>
      <c r="E90" s="40"/>
      <c r="F90" s="40"/>
      <c r="G90" s="40"/>
      <c r="H90" s="40"/>
      <c r="I90" s="40"/>
      <c r="J90" s="40"/>
      <c r="K90" s="40"/>
      <c r="L90" s="40"/>
      <c r="M90" s="40"/>
      <c r="N90" s="40"/>
      <c r="O90" s="40"/>
      <c r="P90" s="40"/>
      <c r="Q90" s="40"/>
      <c r="R90" s="40"/>
      <c r="S90" s="40"/>
      <c r="T90" s="40"/>
      <c r="U90" s="40"/>
      <c r="V90" s="40"/>
      <c r="W90" s="40"/>
      <c r="X90" s="40"/>
      <c r="Y90" s="40"/>
      <c r="Z90" s="40"/>
      <c r="AA90" s="352" t="str">
        <f>'DonnesP-Sajade'!C102</f>
        <v>JANINA 7d Brun Clair</v>
      </c>
      <c r="AB90" s="353">
        <f>'DonnesP-Sajade'!E102</f>
        <v>70.760000000000005</v>
      </c>
      <c r="AC90" s="40"/>
      <c r="AD90" s="40"/>
      <c r="AE90" s="40"/>
      <c r="AF90" s="244"/>
      <c r="AG90" s="245"/>
      <c r="AH90" s="247"/>
      <c r="AI90" s="40"/>
      <c r="AJ90" s="40"/>
      <c r="AK90" s="40"/>
      <c r="AL90" s="40"/>
      <c r="AM90" s="40"/>
      <c r="AN90" s="40"/>
      <c r="AO90" s="40"/>
      <c r="AP90" s="40"/>
      <c r="AQ90" s="40"/>
      <c r="AR90" s="40"/>
      <c r="AS90" s="40"/>
      <c r="AT90" s="169"/>
      <c r="AU90" s="169"/>
      <c r="AV90" s="169"/>
      <c r="AW90" s="168"/>
      <c r="AX90" s="168"/>
      <c r="AY90" s="168"/>
      <c r="AZ90" s="168"/>
      <c r="BA90" s="168"/>
      <c r="BB90" s="168"/>
      <c r="BC90" s="168"/>
      <c r="BD90" s="168"/>
      <c r="BE90" s="168"/>
      <c r="BF90" s="168"/>
      <c r="BG90" s="168"/>
      <c r="BH90" s="168"/>
    </row>
    <row r="91" spans="1:60" x14ac:dyDescent="0.2">
      <c r="A91" s="7"/>
      <c r="B91" s="7"/>
      <c r="C91" s="40"/>
      <c r="D91" s="40"/>
      <c r="E91" s="40"/>
      <c r="F91" s="40"/>
      <c r="G91" s="40"/>
      <c r="H91" s="40"/>
      <c r="I91" s="40"/>
      <c r="J91" s="40"/>
      <c r="K91" s="40"/>
      <c r="L91" s="40"/>
      <c r="M91" s="40"/>
      <c r="N91" s="40"/>
      <c r="O91" s="40"/>
      <c r="P91" s="40"/>
      <c r="Q91" s="40"/>
      <c r="R91" s="40"/>
      <c r="S91" s="40"/>
      <c r="T91" s="40"/>
      <c r="U91" s="40"/>
      <c r="V91" s="40"/>
      <c r="W91" s="40"/>
      <c r="X91" s="40"/>
      <c r="Y91" s="40"/>
      <c r="Z91" s="40"/>
      <c r="AA91" s="352" t="str">
        <f>'DonnesP-Sajade'!C103</f>
        <v>JANINA 8A1</v>
      </c>
      <c r="AB91" s="353">
        <f>'DonnesP-Sajade'!E103</f>
        <v>70.760000000000005</v>
      </c>
      <c r="AC91" s="40"/>
      <c r="AD91" s="40"/>
      <c r="AE91" s="40"/>
      <c r="AF91" s="244"/>
      <c r="AG91" s="245"/>
      <c r="AH91" s="247"/>
      <c r="AI91" s="40"/>
      <c r="AJ91" s="40"/>
      <c r="AK91" s="40"/>
      <c r="AL91" s="40"/>
      <c r="AM91" s="40"/>
      <c r="AN91" s="40"/>
      <c r="AO91" s="40"/>
      <c r="AP91" s="40"/>
      <c r="AQ91" s="40"/>
      <c r="AR91" s="40"/>
      <c r="AS91" s="40"/>
      <c r="AT91" s="169"/>
      <c r="AU91" s="169"/>
      <c r="AV91" s="169"/>
      <c r="AW91" s="168"/>
      <c r="AX91" s="168"/>
      <c r="AY91" s="168"/>
      <c r="AZ91" s="168"/>
      <c r="BA91" s="168"/>
      <c r="BB91" s="168"/>
      <c r="BC91" s="168"/>
      <c r="BD91" s="168"/>
      <c r="BE91" s="168"/>
      <c r="BF91" s="168"/>
      <c r="BG91" s="168"/>
      <c r="BH91" s="168"/>
    </row>
    <row r="92" spans="1:60" x14ac:dyDescent="0.2">
      <c r="A92" s="7"/>
      <c r="B92" s="7"/>
      <c r="C92" s="40"/>
      <c r="D92" s="40"/>
      <c r="E92" s="40"/>
      <c r="F92" s="40"/>
      <c r="G92" s="40"/>
      <c r="H92" s="40"/>
      <c r="I92" s="40"/>
      <c r="J92" s="40"/>
      <c r="K92" s="40"/>
      <c r="L92" s="40"/>
      <c r="M92" s="40"/>
      <c r="N92" s="40"/>
      <c r="O92" s="40"/>
      <c r="P92" s="40"/>
      <c r="Q92" s="40"/>
      <c r="R92" s="40"/>
      <c r="S92" s="40"/>
      <c r="T92" s="40"/>
      <c r="U92" s="40"/>
      <c r="V92" s="40"/>
      <c r="W92" s="40"/>
      <c r="X92" s="40"/>
      <c r="Y92" s="40"/>
      <c r="Z92" s="40"/>
      <c r="AA92" s="352" t="str">
        <f>'DonnesP-Sajade'!C104</f>
        <v>JANINA 9A1 Blanc fils argent</v>
      </c>
      <c r="AB92" s="353">
        <f>'DonnesP-Sajade'!E104</f>
        <v>70.760000000000005</v>
      </c>
      <c r="AC92" s="40"/>
      <c r="AD92" s="40"/>
      <c r="AE92" s="40"/>
      <c r="AF92" s="244"/>
      <c r="AG92" s="245"/>
      <c r="AH92" s="247"/>
      <c r="AI92" s="40"/>
      <c r="AJ92" s="40"/>
      <c r="AK92" s="40"/>
      <c r="AL92" s="40"/>
      <c r="AM92" s="40"/>
      <c r="AN92" s="40"/>
      <c r="AO92" s="40"/>
      <c r="AP92" s="40"/>
      <c r="AQ92" s="40"/>
      <c r="AR92" s="40"/>
      <c r="AS92" s="40"/>
      <c r="AT92" s="169"/>
      <c r="AU92" s="169"/>
      <c r="AV92" s="169"/>
      <c r="AW92" s="168"/>
      <c r="AX92" s="168"/>
      <c r="AY92" s="168"/>
      <c r="AZ92" s="168"/>
      <c r="BA92" s="168"/>
      <c r="BB92" s="168"/>
      <c r="BC92" s="168"/>
      <c r="BD92" s="168"/>
      <c r="BE92" s="168"/>
      <c r="BF92" s="168"/>
      <c r="BG92" s="168"/>
      <c r="BH92" s="168"/>
    </row>
    <row r="93" spans="1:60" x14ac:dyDescent="0.2">
      <c r="A93" s="7"/>
      <c r="B93" s="7"/>
      <c r="C93" s="40"/>
      <c r="D93" s="40"/>
      <c r="E93" s="40"/>
      <c r="F93" s="40"/>
      <c r="G93" s="40"/>
      <c r="H93" s="40"/>
      <c r="I93" s="40"/>
      <c r="J93" s="40"/>
      <c r="K93" s="40"/>
      <c r="L93" s="40"/>
      <c r="M93" s="40"/>
      <c r="N93" s="40"/>
      <c r="O93" s="40"/>
      <c r="P93" s="40"/>
      <c r="Q93" s="40"/>
      <c r="R93" s="40"/>
      <c r="S93" s="40"/>
      <c r="T93" s="40"/>
      <c r="U93" s="40"/>
      <c r="V93" s="40"/>
      <c r="W93" s="40"/>
      <c r="X93" s="40"/>
      <c r="Y93" s="40"/>
      <c r="Z93" s="40"/>
      <c r="AA93" s="352" t="str">
        <f>'DonnesP-Sajade'!C105</f>
        <v>JANINA 10 Noir</v>
      </c>
      <c r="AB93" s="353">
        <f>'DonnesP-Sajade'!E105</f>
        <v>70.760000000000005</v>
      </c>
      <c r="AC93" s="40"/>
      <c r="AD93" s="40"/>
      <c r="AE93" s="40"/>
      <c r="AF93" s="244"/>
      <c r="AG93" s="245"/>
      <c r="AH93" s="247"/>
      <c r="AI93" s="40"/>
      <c r="AJ93" s="40"/>
      <c r="AK93" s="40"/>
      <c r="AL93" s="40"/>
      <c r="AM93" s="40"/>
      <c r="AN93" s="40"/>
      <c r="AO93" s="40"/>
      <c r="AP93" s="40"/>
      <c r="AQ93" s="40"/>
      <c r="AR93" s="40"/>
      <c r="AS93" s="40"/>
      <c r="AT93" s="169"/>
      <c r="AU93" s="169"/>
      <c r="AV93" s="169"/>
      <c r="AW93" s="168"/>
      <c r="AX93" s="168"/>
      <c r="AY93" s="168"/>
      <c r="AZ93" s="168"/>
      <c r="BA93" s="168"/>
      <c r="BB93" s="168"/>
      <c r="BC93" s="168"/>
      <c r="BD93" s="168"/>
      <c r="BE93" s="168"/>
      <c r="BF93" s="168"/>
      <c r="BG93" s="168"/>
      <c r="BH93" s="168"/>
    </row>
    <row r="94" spans="1:60" x14ac:dyDescent="0.2">
      <c r="A94" s="7"/>
      <c r="B94" s="7"/>
      <c r="C94" s="40"/>
      <c r="D94" s="40"/>
      <c r="E94" s="40"/>
      <c r="F94" s="40"/>
      <c r="G94" s="40"/>
      <c r="H94" s="40"/>
      <c r="I94" s="40"/>
      <c r="J94" s="40"/>
      <c r="K94" s="40"/>
      <c r="L94" s="40"/>
      <c r="M94" s="40"/>
      <c r="N94" s="40"/>
      <c r="O94" s="40"/>
      <c r="P94" s="40"/>
      <c r="Q94" s="40"/>
      <c r="R94" s="40"/>
      <c r="S94" s="40"/>
      <c r="T94" s="40"/>
      <c r="U94" s="40"/>
      <c r="V94" s="40"/>
      <c r="W94" s="40"/>
      <c r="X94" s="40"/>
      <c r="Y94" s="40"/>
      <c r="Z94" s="40"/>
      <c r="AA94" s="352" t="str">
        <f>'DonnesP-Sajade'!C106</f>
        <v>JANINA 11 Blanc base</v>
      </c>
      <c r="AB94" s="353">
        <f>'DonnesP-Sajade'!E106</f>
        <v>67.069999999999993</v>
      </c>
      <c r="AC94" s="40"/>
      <c r="AD94" s="40"/>
      <c r="AE94" s="40"/>
      <c r="AF94" s="244"/>
      <c r="AG94" s="245"/>
      <c r="AH94" s="247"/>
      <c r="AI94" s="40"/>
      <c r="AJ94" s="40"/>
      <c r="AK94" s="40"/>
      <c r="AL94" s="40"/>
      <c r="AM94" s="40"/>
      <c r="AN94" s="40"/>
      <c r="AO94" s="40"/>
      <c r="AP94" s="40"/>
      <c r="AQ94" s="40"/>
      <c r="AR94" s="40"/>
      <c r="AS94" s="40"/>
      <c r="AT94" s="169"/>
      <c r="AU94" s="169"/>
      <c r="AV94" s="169"/>
      <c r="AW94" s="168"/>
      <c r="AX94" s="168"/>
      <c r="AY94" s="168"/>
      <c r="AZ94" s="168"/>
      <c r="BA94" s="168"/>
      <c r="BB94" s="168"/>
      <c r="BC94" s="168"/>
      <c r="BD94" s="168"/>
      <c r="BE94" s="168"/>
      <c r="BF94" s="168"/>
      <c r="BG94" s="168"/>
      <c r="BH94" s="168"/>
    </row>
    <row r="95" spans="1:60" x14ac:dyDescent="0.2">
      <c r="A95" s="7"/>
      <c r="B95" s="7"/>
      <c r="C95" s="40"/>
      <c r="D95" s="40"/>
      <c r="E95" s="40"/>
      <c r="F95" s="40"/>
      <c r="G95" s="40"/>
      <c r="H95" s="40"/>
      <c r="I95" s="40"/>
      <c r="J95" s="40"/>
      <c r="K95" s="40"/>
      <c r="L95" s="40"/>
      <c r="M95" s="40"/>
      <c r="N95" s="40"/>
      <c r="O95" s="40"/>
      <c r="P95" s="40"/>
      <c r="Q95" s="40"/>
      <c r="R95" s="40"/>
      <c r="S95" s="40"/>
      <c r="T95" s="40"/>
      <c r="U95" s="40"/>
      <c r="V95" s="40"/>
      <c r="W95" s="40"/>
      <c r="X95" s="40"/>
      <c r="Y95" s="40"/>
      <c r="Z95" s="40"/>
      <c r="AA95" s="352" t="str">
        <f>'DonnesP-Sajade'!C107</f>
        <v>JANINA 12 Gris Pastel</v>
      </c>
      <c r="AB95" s="353">
        <f>'DonnesP-Sajade'!E107</f>
        <v>70.760000000000005</v>
      </c>
      <c r="AC95" s="40"/>
      <c r="AD95" s="40"/>
      <c r="AE95" s="40"/>
      <c r="AF95" s="244"/>
      <c r="AG95" s="245"/>
      <c r="AH95" s="247"/>
      <c r="AI95" s="40"/>
      <c r="AJ95" s="40"/>
      <c r="AK95" s="40"/>
      <c r="AL95" s="40"/>
      <c r="AM95" s="40"/>
      <c r="AN95" s="40"/>
      <c r="AO95" s="40"/>
      <c r="AP95" s="40"/>
      <c r="AQ95" s="40"/>
      <c r="AR95" s="40"/>
      <c r="AS95" s="40"/>
      <c r="AT95" s="169"/>
      <c r="AU95" s="169"/>
      <c r="AV95" s="169"/>
      <c r="AW95" s="168"/>
      <c r="AX95" s="168"/>
      <c r="AY95" s="168"/>
      <c r="AZ95" s="168"/>
      <c r="BA95" s="168"/>
      <c r="BB95" s="168"/>
      <c r="BC95" s="168"/>
      <c r="BD95" s="168"/>
      <c r="BE95" s="168"/>
      <c r="BF95" s="168"/>
      <c r="BG95" s="168"/>
      <c r="BH95" s="168"/>
    </row>
    <row r="96" spans="1:60" x14ac:dyDescent="0.2">
      <c r="A96" s="7"/>
      <c r="B96" s="7"/>
      <c r="C96" s="40"/>
      <c r="D96" s="40"/>
      <c r="E96" s="40"/>
      <c r="F96" s="40"/>
      <c r="G96" s="40"/>
      <c r="H96" s="40"/>
      <c r="I96" s="40"/>
      <c r="J96" s="40"/>
      <c r="K96" s="40"/>
      <c r="L96" s="40"/>
      <c r="M96" s="40"/>
      <c r="N96" s="40"/>
      <c r="O96" s="40"/>
      <c r="P96" s="40"/>
      <c r="Q96" s="40"/>
      <c r="R96" s="40"/>
      <c r="S96" s="40"/>
      <c r="T96" s="40"/>
      <c r="U96" s="40"/>
      <c r="V96" s="40"/>
      <c r="W96" s="40"/>
      <c r="X96" s="40"/>
      <c r="Y96" s="40"/>
      <c r="Z96" s="40"/>
      <c r="AA96" s="352" t="str">
        <f>'DonnesP-Sajade'!C108</f>
        <v>JANINA 14 Anthracite</v>
      </c>
      <c r="AB96" s="353">
        <f>'DonnesP-Sajade'!E108</f>
        <v>70.760000000000005</v>
      </c>
      <c r="AC96" s="40"/>
      <c r="AD96" s="40"/>
      <c r="AE96" s="40"/>
      <c r="AF96" s="40"/>
      <c r="AG96" s="40"/>
      <c r="AH96" s="40"/>
      <c r="AI96" s="40"/>
      <c r="AJ96" s="40"/>
      <c r="AK96" s="40"/>
      <c r="AL96" s="40"/>
      <c r="AM96" s="40"/>
      <c r="AN96" s="40"/>
      <c r="AO96" s="40"/>
      <c r="AP96" s="40"/>
      <c r="AQ96" s="40"/>
      <c r="AR96" s="40"/>
      <c r="AS96" s="40"/>
      <c r="AT96" s="169"/>
      <c r="AU96" s="169"/>
      <c r="AV96" s="169"/>
      <c r="AW96" s="168"/>
      <c r="AX96" s="168"/>
      <c r="AY96" s="168"/>
      <c r="AZ96" s="168"/>
      <c r="BA96" s="168"/>
      <c r="BB96" s="168"/>
      <c r="BC96" s="168"/>
      <c r="BD96" s="168"/>
      <c r="BE96" s="168"/>
      <c r="BF96" s="168"/>
      <c r="BG96" s="168"/>
      <c r="BH96" s="168"/>
    </row>
    <row r="97" spans="1:60" x14ac:dyDescent="0.2">
      <c r="A97" s="7"/>
      <c r="B97" s="7"/>
      <c r="C97" s="40"/>
      <c r="D97" s="40"/>
      <c r="E97" s="40"/>
      <c r="F97" s="40"/>
      <c r="G97" s="40"/>
      <c r="H97" s="40"/>
      <c r="I97" s="40"/>
      <c r="J97" s="40"/>
      <c r="K97" s="40"/>
      <c r="L97" s="40"/>
      <c r="M97" s="40"/>
      <c r="N97" s="40"/>
      <c r="O97" s="40"/>
      <c r="P97" s="40"/>
      <c r="Q97" s="40"/>
      <c r="R97" s="40"/>
      <c r="S97" s="40"/>
      <c r="T97" s="40"/>
      <c r="U97" s="40"/>
      <c r="V97" s="40"/>
      <c r="W97" s="40"/>
      <c r="X97" s="40"/>
      <c r="Y97" s="40"/>
      <c r="Z97" s="40"/>
      <c r="AA97" s="352" t="str">
        <f>'DonnesP-Sajade'!C109</f>
        <v>JANINA 15 Champagne</v>
      </c>
      <c r="AB97" s="353">
        <f>'DonnesP-Sajade'!E109</f>
        <v>70.760000000000005</v>
      </c>
      <c r="AC97" s="40"/>
      <c r="AD97" s="40"/>
      <c r="AE97" s="40"/>
      <c r="AF97" s="40"/>
      <c r="AG97" s="40"/>
      <c r="AH97" s="40"/>
      <c r="AI97" s="40"/>
      <c r="AJ97" s="40"/>
      <c r="AK97" s="40"/>
      <c r="AL97" s="40"/>
      <c r="AM97" s="40"/>
      <c r="AN97" s="40"/>
      <c r="AO97" s="40"/>
      <c r="AP97" s="40"/>
      <c r="AQ97" s="40"/>
      <c r="AR97" s="40"/>
      <c r="AS97" s="40"/>
      <c r="AT97" s="169"/>
      <c r="AU97" s="169"/>
      <c r="AV97" s="169"/>
      <c r="AW97" s="168"/>
      <c r="AX97" s="168"/>
      <c r="AY97" s="168"/>
      <c r="AZ97" s="168"/>
      <c r="BA97" s="168"/>
      <c r="BB97" s="168"/>
      <c r="BC97" s="168"/>
      <c r="BD97" s="168"/>
      <c r="BE97" s="168"/>
      <c r="BF97" s="168"/>
      <c r="BG97" s="168"/>
      <c r="BH97" s="168"/>
    </row>
    <row r="98" spans="1:60" x14ac:dyDescent="0.2">
      <c r="A98" s="7"/>
      <c r="B98" s="7"/>
      <c r="C98" s="40"/>
      <c r="D98" s="40"/>
      <c r="E98" s="40"/>
      <c r="F98" s="40"/>
      <c r="G98" s="40"/>
      <c r="H98" s="40"/>
      <c r="I98" s="40"/>
      <c r="J98" s="40"/>
      <c r="K98" s="40"/>
      <c r="L98" s="40"/>
      <c r="M98" s="40"/>
      <c r="N98" s="40"/>
      <c r="O98" s="40"/>
      <c r="P98" s="40"/>
      <c r="Q98" s="40"/>
      <c r="R98" s="40"/>
      <c r="S98" s="40"/>
      <c r="T98" s="40"/>
      <c r="U98" s="40"/>
      <c r="V98" s="40"/>
      <c r="W98" s="40"/>
      <c r="X98" s="40"/>
      <c r="Y98" s="40"/>
      <c r="Z98" s="40"/>
      <c r="AA98" s="352" t="str">
        <f>'DonnesP-Sajade'!C110</f>
        <v>LEUTASCH Z01 (New PIN) Brun Clair</v>
      </c>
      <c r="AB98" s="353">
        <f>'DonnesP-Sajade'!E110</f>
        <v>84.22</v>
      </c>
      <c r="AC98" s="40"/>
      <c r="AD98" s="40"/>
      <c r="AE98" s="40"/>
      <c r="AF98" s="40"/>
      <c r="AG98" s="40"/>
      <c r="AH98" s="40"/>
      <c r="AI98" s="40"/>
      <c r="AJ98" s="40"/>
      <c r="AK98" s="40"/>
      <c r="AL98" s="40"/>
      <c r="AM98" s="40"/>
      <c r="AN98" s="40"/>
      <c r="AO98" s="40"/>
      <c r="AP98" s="40"/>
      <c r="AQ98" s="40"/>
      <c r="AR98" s="40"/>
      <c r="AS98" s="40"/>
      <c r="AT98" s="169"/>
      <c r="AU98" s="169"/>
      <c r="AV98" s="169"/>
      <c r="AW98" s="168"/>
      <c r="AX98" s="168"/>
      <c r="AY98" s="168"/>
      <c r="AZ98" s="168"/>
      <c r="BA98" s="168"/>
      <c r="BB98" s="168"/>
      <c r="BC98" s="168"/>
      <c r="BD98" s="168"/>
      <c r="BE98" s="168"/>
      <c r="BF98" s="168"/>
      <c r="BG98" s="168"/>
      <c r="BH98" s="168"/>
    </row>
    <row r="99" spans="1:60" x14ac:dyDescent="0.2">
      <c r="A99" s="7"/>
      <c r="B99" s="7"/>
      <c r="C99" s="40"/>
      <c r="D99" s="40"/>
      <c r="E99" s="40"/>
      <c r="F99" s="40"/>
      <c r="G99" s="40"/>
      <c r="H99" s="40"/>
      <c r="I99" s="40"/>
      <c r="J99" s="40"/>
      <c r="K99" s="40"/>
      <c r="L99" s="40"/>
      <c r="M99" s="40"/>
      <c r="N99" s="40"/>
      <c r="O99" s="40"/>
      <c r="P99" s="40"/>
      <c r="Q99" s="40"/>
      <c r="R99" s="40"/>
      <c r="S99" s="40"/>
      <c r="T99" s="40"/>
      <c r="U99" s="40"/>
      <c r="V99" s="40"/>
      <c r="W99" s="40"/>
      <c r="X99" s="40"/>
      <c r="Y99" s="40"/>
      <c r="Z99" s="40"/>
      <c r="AA99" s="352" t="str">
        <f>'DonnesP-Sajade'!C111</f>
        <v>OCEAN 05 Blanc, bleu clair + foncé, argent</v>
      </c>
      <c r="AB99" s="353">
        <f>'DonnesP-Sajade'!E111</f>
        <v>61.13</v>
      </c>
      <c r="AC99" s="40"/>
      <c r="AD99" s="40"/>
      <c r="AE99" s="40"/>
      <c r="AF99" s="40"/>
      <c r="AG99" s="40"/>
      <c r="AH99" s="40"/>
      <c r="AI99" s="40"/>
      <c r="AJ99" s="40"/>
      <c r="AK99" s="40"/>
      <c r="AL99" s="40"/>
      <c r="AM99" s="40"/>
      <c r="AN99" s="40"/>
      <c r="AO99" s="40"/>
      <c r="AP99" s="40"/>
      <c r="AQ99" s="40"/>
      <c r="AR99" s="40"/>
      <c r="AS99" s="40"/>
      <c r="AT99" s="169"/>
      <c r="AU99" s="169"/>
      <c r="AV99" s="169"/>
      <c r="AW99" s="168"/>
      <c r="AX99" s="168"/>
      <c r="AY99" s="168"/>
      <c r="AZ99" s="168"/>
      <c r="BA99" s="168"/>
      <c r="BB99" s="168"/>
      <c r="BC99" s="168"/>
      <c r="BD99" s="168"/>
      <c r="BE99" s="168"/>
      <c r="BF99" s="168"/>
      <c r="BG99" s="168"/>
      <c r="BH99" s="168"/>
    </row>
    <row r="100" spans="1:60" x14ac:dyDescent="0.2">
      <c r="A100" s="7"/>
      <c r="B100" s="7"/>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352" t="str">
        <f>'DonnesP-Sajade'!C112</f>
        <v>OCEAN 05D Blanc, bleu clair, turquoise</v>
      </c>
      <c r="AB100" s="353">
        <f>'DonnesP-Sajade'!E112</f>
        <v>61.13</v>
      </c>
      <c r="AC100" s="40"/>
      <c r="AD100" s="40"/>
      <c r="AE100" s="40"/>
      <c r="AF100" s="40"/>
      <c r="AG100" s="40"/>
      <c r="AH100" s="40"/>
      <c r="AI100" s="40"/>
      <c r="AJ100" s="40"/>
      <c r="AK100" s="40"/>
      <c r="AL100" s="40"/>
      <c r="AM100" s="40"/>
      <c r="AN100" s="40"/>
      <c r="AO100" s="40"/>
      <c r="AP100" s="40"/>
      <c r="AQ100" s="40"/>
      <c r="AR100" s="40"/>
      <c r="AS100" s="40"/>
      <c r="AT100" s="169"/>
      <c r="AU100" s="169"/>
      <c r="AV100" s="169"/>
      <c r="AW100" s="168"/>
      <c r="AX100" s="168"/>
      <c r="AY100" s="168"/>
      <c r="AZ100" s="168"/>
      <c r="BA100" s="168"/>
      <c r="BB100" s="168"/>
      <c r="BC100" s="168"/>
      <c r="BD100" s="168"/>
      <c r="BE100" s="168"/>
      <c r="BF100" s="168"/>
      <c r="BG100" s="168"/>
      <c r="BH100" s="168"/>
    </row>
    <row r="101" spans="1:60" x14ac:dyDescent="0.2">
      <c r="A101" s="7"/>
      <c r="B101" s="7"/>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352" t="str">
        <f>'DonnesP-Sajade'!C113</f>
        <v>OCEAN 06 Blanc, pastel, turquoise, argent</v>
      </c>
      <c r="AB101" s="353">
        <f>'DonnesP-Sajade'!E113</f>
        <v>61.13</v>
      </c>
      <c r="AC101" s="40"/>
      <c r="AD101" s="40"/>
      <c r="AE101" s="40"/>
      <c r="AF101" s="40"/>
      <c r="AG101" s="40"/>
      <c r="AH101" s="40"/>
      <c r="AI101" s="40"/>
      <c r="AJ101" s="40"/>
      <c r="AK101" s="40"/>
      <c r="AL101" s="40"/>
      <c r="AM101" s="40"/>
      <c r="AN101" s="40"/>
      <c r="AO101" s="40"/>
      <c r="AP101" s="40"/>
      <c r="AQ101" s="40"/>
      <c r="AR101" s="40"/>
      <c r="AS101" s="40"/>
      <c r="AT101" s="169"/>
      <c r="AU101" s="169"/>
      <c r="AV101" s="169"/>
      <c r="AW101" s="168"/>
      <c r="AX101" s="168"/>
      <c r="AY101" s="168"/>
      <c r="AZ101" s="168"/>
      <c r="BA101" s="168"/>
      <c r="BB101" s="168"/>
      <c r="BC101" s="168"/>
      <c r="BD101" s="168"/>
      <c r="BE101" s="168"/>
      <c r="BF101" s="168"/>
      <c r="BG101" s="168"/>
      <c r="BH101" s="168"/>
    </row>
    <row r="102" spans="1:60" x14ac:dyDescent="0.2">
      <c r="A102" s="7"/>
      <c r="B102" s="7"/>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352" t="str">
        <f>'DonnesP-Sajade'!C114</f>
        <v>OCEAN 07 Blanc, turquoise</v>
      </c>
      <c r="AB102" s="353">
        <f>'DonnesP-Sajade'!E114</f>
        <v>61.13</v>
      </c>
      <c r="AC102" s="40"/>
      <c r="AD102" s="40"/>
      <c r="AE102" s="40"/>
      <c r="AF102" s="40"/>
      <c r="AG102" s="40"/>
      <c r="AH102" s="40"/>
      <c r="AI102" s="40"/>
      <c r="AJ102" s="40"/>
      <c r="AK102" s="40"/>
      <c r="AL102" s="40"/>
      <c r="AM102" s="40"/>
      <c r="AN102" s="40"/>
      <c r="AO102" s="40"/>
      <c r="AP102" s="40"/>
      <c r="AQ102" s="40"/>
      <c r="AR102" s="40"/>
      <c r="AS102" s="40"/>
      <c r="AT102" s="169"/>
      <c r="AU102" s="169"/>
      <c r="AV102" s="169"/>
      <c r="AW102" s="168"/>
      <c r="AX102" s="168"/>
      <c r="AY102" s="168"/>
      <c r="AZ102" s="168"/>
      <c r="BA102" s="168"/>
      <c r="BB102" s="168"/>
      <c r="BC102" s="168"/>
      <c r="BD102" s="168"/>
      <c r="BE102" s="168"/>
      <c r="BF102" s="168"/>
      <c r="BG102" s="168"/>
      <c r="BH102" s="168"/>
    </row>
    <row r="103" spans="1:60" x14ac:dyDescent="0.2">
      <c r="A103" s="7"/>
      <c r="B103" s="7"/>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352" t="str">
        <f>'DonnesP-Sajade'!C115</f>
        <v>OCEAN 08, Blanc, saumon, perlmut</v>
      </c>
      <c r="AB103" s="353">
        <f>'DonnesP-Sajade'!E115</f>
        <v>61.13</v>
      </c>
      <c r="AC103" s="40"/>
      <c r="AD103" s="40"/>
      <c r="AE103" s="40"/>
      <c r="AF103" s="40"/>
      <c r="AG103" s="40"/>
      <c r="AH103" s="40"/>
      <c r="AI103" s="40"/>
      <c r="AJ103" s="40"/>
      <c r="AK103" s="40"/>
      <c r="AL103" s="40"/>
      <c r="AM103" s="40"/>
      <c r="AN103" s="40"/>
      <c r="AO103" s="40"/>
      <c r="AP103" s="40"/>
      <c r="AQ103" s="40"/>
      <c r="AR103" s="40"/>
      <c r="AS103" s="40"/>
      <c r="AT103" s="169"/>
      <c r="AU103" s="169"/>
      <c r="AV103" s="169"/>
      <c r="AW103" s="168"/>
      <c r="AX103" s="168"/>
      <c r="AY103" s="168"/>
      <c r="AZ103" s="168"/>
      <c r="BA103" s="168"/>
      <c r="BB103" s="168"/>
      <c r="BC103" s="168"/>
      <c r="BD103" s="168"/>
      <c r="BE103" s="168"/>
      <c r="BF103" s="168"/>
      <c r="BG103" s="168"/>
      <c r="BH103" s="168"/>
    </row>
    <row r="104" spans="1:60" x14ac:dyDescent="0.2">
      <c r="A104" s="7"/>
      <c r="B104" s="7"/>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352" t="str">
        <f>'DonnesP-Sajade'!C116</f>
        <v>OCEAN 09 blanc, rose, or</v>
      </c>
      <c r="AB104" s="353">
        <f>'DonnesP-Sajade'!E116</f>
        <v>61.13</v>
      </c>
      <c r="AC104" s="40"/>
      <c r="AD104" s="40"/>
      <c r="AE104" s="40"/>
      <c r="AF104" s="40"/>
      <c r="AG104" s="40"/>
      <c r="AH104" s="40"/>
      <c r="AI104" s="40"/>
      <c r="AJ104" s="40"/>
      <c r="AK104" s="40"/>
      <c r="AL104" s="40"/>
      <c r="AM104" s="40"/>
      <c r="AN104" s="40"/>
      <c r="AO104" s="40"/>
      <c r="AP104" s="40"/>
      <c r="AQ104" s="40"/>
      <c r="AR104" s="40"/>
      <c r="AS104" s="40"/>
      <c r="AT104" s="169"/>
      <c r="AU104" s="169"/>
      <c r="AV104" s="169"/>
      <c r="AW104" s="168"/>
      <c r="AX104" s="168"/>
      <c r="AY104" s="168"/>
      <c r="AZ104" s="168"/>
      <c r="BA104" s="168"/>
      <c r="BB104" s="168"/>
      <c r="BC104" s="168"/>
      <c r="BD104" s="168"/>
      <c r="BE104" s="168"/>
      <c r="BF104" s="168"/>
      <c r="BG104" s="168"/>
      <c r="BH104" s="168"/>
    </row>
    <row r="105" spans="1:60" x14ac:dyDescent="0.2">
      <c r="A105" s="7"/>
      <c r="B105" s="7"/>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352" t="str">
        <f>'DonnesP-Sajade'!C117</f>
        <v>PALMA 04 beige claire et fils brillants</v>
      </c>
      <c r="AB105" s="353">
        <f>'DonnesP-Sajade'!E117</f>
        <v>72.180000000000007</v>
      </c>
      <c r="AC105" s="40"/>
      <c r="AD105" s="40"/>
      <c r="AE105" s="40"/>
      <c r="AF105" s="40"/>
      <c r="AG105" s="40"/>
      <c r="AH105" s="40"/>
      <c r="AI105" s="40"/>
      <c r="AJ105" s="40"/>
      <c r="AK105" s="40"/>
      <c r="AL105" s="40"/>
      <c r="AM105" s="40"/>
      <c r="AN105" s="40"/>
      <c r="AO105" s="40"/>
      <c r="AP105" s="40"/>
      <c r="AQ105" s="40"/>
      <c r="AR105" s="40"/>
      <c r="AS105" s="40"/>
      <c r="AT105" s="169"/>
      <c r="AU105" s="169"/>
      <c r="AV105" s="169"/>
      <c r="AW105" s="168"/>
      <c r="AX105" s="168"/>
      <c r="AY105" s="168"/>
      <c r="AZ105" s="168"/>
      <c r="BA105" s="168"/>
      <c r="BB105" s="168"/>
      <c r="BC105" s="168"/>
      <c r="BD105" s="168"/>
      <c r="BE105" s="168"/>
      <c r="BF105" s="168"/>
      <c r="BG105" s="168"/>
      <c r="BH105" s="168"/>
    </row>
    <row r="106" spans="1:60" x14ac:dyDescent="0.2">
      <c r="A106" s="7"/>
      <c r="B106" s="7"/>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352" t="str">
        <f>'DonnesP-Sajade'!C118</f>
        <v>PALMA 10 beiges, fils brillants</v>
      </c>
      <c r="AB106" s="353">
        <f>'DonnesP-Sajade'!E118</f>
        <v>72.180000000000007</v>
      </c>
      <c r="AC106" s="40"/>
      <c r="AD106" s="40"/>
      <c r="AE106" s="40"/>
      <c r="AF106" s="40"/>
      <c r="AG106" s="40"/>
      <c r="AH106" s="40"/>
      <c r="AI106" s="40"/>
      <c r="AJ106" s="40"/>
      <c r="AK106" s="40"/>
      <c r="AL106" s="40"/>
      <c r="AM106" s="40"/>
      <c r="AN106" s="40"/>
      <c r="AO106" s="40"/>
      <c r="AP106" s="40"/>
      <c r="AQ106" s="40"/>
      <c r="AR106" s="40"/>
      <c r="AS106" s="40"/>
      <c r="AT106" s="169"/>
      <c r="AU106" s="169"/>
      <c r="AV106" s="169"/>
      <c r="AW106" s="168"/>
      <c r="AX106" s="168"/>
      <c r="AY106" s="168"/>
      <c r="AZ106" s="168"/>
      <c r="BA106" s="168"/>
      <c r="BB106" s="168"/>
      <c r="BC106" s="168"/>
      <c r="BD106" s="168"/>
      <c r="BE106" s="168"/>
      <c r="BF106" s="168"/>
      <c r="BG106" s="168"/>
      <c r="BH106" s="168"/>
    </row>
    <row r="107" spans="1:60" x14ac:dyDescent="0.2">
      <c r="A107" s="7"/>
      <c r="B107" s="7"/>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352" t="str">
        <f>'DonnesP-Sajade'!C119</f>
        <v>PALMA 12 fibres abricot, fils brillants</v>
      </c>
      <c r="AB107" s="353">
        <f>'DonnesP-Sajade'!E119</f>
        <v>72.180000000000007</v>
      </c>
      <c r="AC107" s="40"/>
      <c r="AD107" s="40"/>
      <c r="AE107" s="40"/>
      <c r="AF107" s="40"/>
      <c r="AG107" s="40"/>
      <c r="AH107" s="40"/>
      <c r="AI107" s="40"/>
      <c r="AJ107" s="40"/>
      <c r="AK107" s="40"/>
      <c r="AL107" s="40"/>
      <c r="AM107" s="40"/>
      <c r="AN107" s="40"/>
      <c r="AO107" s="40"/>
      <c r="AP107" s="40"/>
      <c r="AQ107" s="40"/>
      <c r="AR107" s="40"/>
      <c r="AS107" s="40"/>
      <c r="AT107" s="169"/>
      <c r="AU107" s="169"/>
      <c r="AV107" s="169"/>
      <c r="AW107" s="168"/>
      <c r="AX107" s="168"/>
      <c r="AY107" s="168"/>
      <c r="AZ107" s="168"/>
      <c r="BA107" s="168"/>
      <c r="BB107" s="168"/>
      <c r="BC107" s="168"/>
      <c r="BD107" s="168"/>
      <c r="BE107" s="168"/>
      <c r="BF107" s="168"/>
      <c r="BG107" s="168"/>
      <c r="BH107" s="168"/>
    </row>
    <row r="108" spans="1:60" x14ac:dyDescent="0.2">
      <c r="A108" s="7"/>
      <c r="B108" s="7"/>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352" t="str">
        <f>'DonnesP-Sajade'!C120</f>
        <v>PALMA 23 fibres abricot et crème, fils beige claire</v>
      </c>
      <c r="AB108" s="353">
        <f>'DonnesP-Sajade'!E120</f>
        <v>72.180000000000007</v>
      </c>
      <c r="AC108" s="40"/>
      <c r="AD108" s="40"/>
      <c r="AE108" s="40"/>
      <c r="AF108" s="40"/>
      <c r="AG108" s="40"/>
      <c r="AH108" s="40"/>
      <c r="AI108" s="40"/>
      <c r="AJ108" s="40"/>
      <c r="AK108" s="40"/>
      <c r="AL108" s="40"/>
      <c r="AM108" s="40"/>
      <c r="AN108" s="40"/>
      <c r="AO108" s="40"/>
      <c r="AP108" s="40"/>
      <c r="AQ108" s="40"/>
      <c r="AR108" s="40"/>
      <c r="AS108" s="40"/>
      <c r="AT108" s="169"/>
      <c r="AU108" s="169"/>
      <c r="AV108" s="169"/>
      <c r="AW108" s="168"/>
      <c r="AX108" s="168"/>
      <c r="AY108" s="168"/>
      <c r="AZ108" s="168"/>
      <c r="BA108" s="168"/>
      <c r="BB108" s="168"/>
      <c r="BC108" s="168"/>
      <c r="BD108" s="168"/>
      <c r="BE108" s="168"/>
      <c r="BF108" s="168"/>
      <c r="BG108" s="168"/>
      <c r="BH108" s="168"/>
    </row>
    <row r="109" spans="1:60" x14ac:dyDescent="0.2">
      <c r="A109" s="7"/>
      <c r="B109" s="7"/>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352" t="str">
        <f>'DonnesP-Sajade'!C121</f>
        <v>PALMA 35 fibres abricot claire, fils cuivre</v>
      </c>
      <c r="AB109" s="353">
        <f>'DonnesP-Sajade'!E121</f>
        <v>72.180000000000007</v>
      </c>
      <c r="AC109" s="40"/>
      <c r="AD109" s="40"/>
      <c r="AE109" s="40"/>
      <c r="AF109" s="40"/>
      <c r="AG109" s="40"/>
      <c r="AH109" s="40"/>
      <c r="AI109" s="40"/>
      <c r="AJ109" s="40"/>
      <c r="AK109" s="40"/>
      <c r="AL109" s="40"/>
      <c r="AM109" s="40"/>
      <c r="AN109" s="40"/>
      <c r="AO109" s="40"/>
      <c r="AP109" s="40"/>
      <c r="AQ109" s="40"/>
      <c r="AR109" s="40"/>
      <c r="AS109" s="40"/>
      <c r="AT109" s="169"/>
      <c r="AU109" s="169"/>
      <c r="AV109" s="169"/>
      <c r="AW109" s="168"/>
      <c r="AX109" s="168"/>
      <c r="AY109" s="168"/>
      <c r="AZ109" s="168"/>
      <c r="BA109" s="168"/>
      <c r="BB109" s="168"/>
      <c r="BC109" s="168"/>
      <c r="BD109" s="168"/>
      <c r="BE109" s="168"/>
      <c r="BF109" s="168"/>
      <c r="BG109" s="168"/>
      <c r="BH109" s="168"/>
    </row>
    <row r="110" spans="1:60" x14ac:dyDescent="0.2">
      <c r="A110" s="7"/>
      <c r="B110" s="7"/>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352" t="str">
        <f>'DonnesP-Sajade'!C122</f>
        <v>PALMA 45 fibres  abricot et beige</v>
      </c>
      <c r="AB110" s="353">
        <f>'DonnesP-Sajade'!E122</f>
        <v>72.180000000000007</v>
      </c>
      <c r="AC110" s="40"/>
      <c r="AD110" s="40"/>
      <c r="AE110" s="40"/>
      <c r="AF110" s="40"/>
      <c r="AG110" s="40"/>
      <c r="AH110" s="40"/>
      <c r="AI110" s="40"/>
      <c r="AJ110" s="40"/>
      <c r="AK110" s="40"/>
      <c r="AL110" s="40"/>
      <c r="AM110" s="40"/>
      <c r="AN110" s="40"/>
      <c r="AO110" s="40"/>
      <c r="AP110" s="40"/>
      <c r="AQ110" s="40"/>
      <c r="AR110" s="40"/>
      <c r="AS110" s="40"/>
      <c r="AT110" s="169"/>
      <c r="AU110" s="169"/>
      <c r="AV110" s="169"/>
      <c r="AW110" s="168"/>
      <c r="AX110" s="168"/>
      <c r="AY110" s="168"/>
      <c r="AZ110" s="168"/>
      <c r="BA110" s="168"/>
      <c r="BB110" s="168"/>
      <c r="BC110" s="168"/>
      <c r="BD110" s="168"/>
      <c r="BE110" s="168"/>
      <c r="BF110" s="168"/>
      <c r="BG110" s="168"/>
      <c r="BH110" s="168"/>
    </row>
    <row r="111" spans="1:60" x14ac:dyDescent="0.2">
      <c r="A111" s="7"/>
      <c r="B111" s="7"/>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352" t="str">
        <f>'DonnesP-Sajade'!C123</f>
        <v>PRIMAVERA Beige, blanc, mica</v>
      </c>
      <c r="AB111" s="353">
        <f>'DonnesP-Sajade'!E123</f>
        <v>65.59</v>
      </c>
      <c r="AC111" s="40"/>
      <c r="AD111" s="40"/>
      <c r="AE111" s="40"/>
      <c r="AF111" s="40"/>
      <c r="AG111" s="40"/>
      <c r="AH111" s="40"/>
      <c r="AI111" s="40"/>
      <c r="AJ111" s="40"/>
      <c r="AK111" s="40"/>
      <c r="AL111" s="40"/>
      <c r="AM111" s="40"/>
      <c r="AN111" s="40"/>
      <c r="AO111" s="40"/>
      <c r="AP111" s="40"/>
      <c r="AQ111" s="40"/>
      <c r="AR111" s="40"/>
      <c r="AS111" s="40"/>
      <c r="AT111" s="169"/>
      <c r="AU111" s="169"/>
      <c r="AV111" s="169"/>
      <c r="AW111" s="168"/>
      <c r="AX111" s="168"/>
      <c r="AY111" s="168"/>
      <c r="AZ111" s="168"/>
      <c r="BA111" s="168"/>
      <c r="BB111" s="168"/>
      <c r="BC111" s="168"/>
      <c r="BD111" s="168"/>
      <c r="BE111" s="168"/>
      <c r="BF111" s="168"/>
      <c r="BG111" s="168"/>
      <c r="BH111" s="168"/>
    </row>
    <row r="112" spans="1:60" x14ac:dyDescent="0.2">
      <c r="A112" s="7"/>
      <c r="B112" s="7"/>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352" t="str">
        <f>'DonnesP-Sajade'!C124</f>
        <v>PRIMAVERA Bleu</v>
      </c>
      <c r="AB112" s="353">
        <f>'DonnesP-Sajade'!E124</f>
        <v>65.59</v>
      </c>
      <c r="AC112" s="40"/>
      <c r="AD112" s="40"/>
      <c r="AE112" s="40"/>
      <c r="AF112" s="40"/>
      <c r="AG112" s="40"/>
      <c r="AH112" s="40"/>
      <c r="AI112" s="40"/>
      <c r="AJ112" s="40"/>
      <c r="AK112" s="40"/>
      <c r="AL112" s="40"/>
      <c r="AM112" s="40"/>
      <c r="AN112" s="40"/>
      <c r="AO112" s="40"/>
      <c r="AP112" s="40"/>
      <c r="AQ112" s="40"/>
      <c r="AR112" s="40"/>
      <c r="AS112" s="40"/>
      <c r="AT112" s="169"/>
      <c r="AU112" s="169"/>
      <c r="AV112" s="169"/>
      <c r="AW112" s="168"/>
      <c r="AX112" s="168"/>
      <c r="AY112" s="168"/>
      <c r="AZ112" s="168"/>
      <c r="BA112" s="168"/>
      <c r="BB112" s="168"/>
      <c r="BC112" s="168"/>
      <c r="BD112" s="168"/>
      <c r="BE112" s="168"/>
      <c r="BF112" s="168"/>
      <c r="BG112" s="168"/>
      <c r="BH112" s="168"/>
    </row>
    <row r="113" spans="1:60" x14ac:dyDescent="0.2">
      <c r="A113" s="7"/>
      <c r="B113" s="7"/>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352" t="str">
        <f>'DonnesP-Sajade'!C125</f>
        <v>REGINA 7 Blanc, fils noir + or</v>
      </c>
      <c r="AB113" s="353">
        <f>'DonnesP-Sajade'!E125</f>
        <v>73.19</v>
      </c>
      <c r="AC113" s="40"/>
      <c r="AD113" s="40"/>
      <c r="AE113" s="40"/>
      <c r="AF113" s="40"/>
      <c r="AG113" s="40"/>
      <c r="AH113" s="40"/>
      <c r="AI113" s="40"/>
      <c r="AJ113" s="40"/>
      <c r="AK113" s="40"/>
      <c r="AL113" s="40"/>
      <c r="AM113" s="40"/>
      <c r="AN113" s="40"/>
      <c r="AO113" s="40"/>
      <c r="AP113" s="40"/>
      <c r="AQ113" s="40"/>
      <c r="AR113" s="40"/>
      <c r="AS113" s="40"/>
      <c r="AT113" s="169"/>
      <c r="AU113" s="169"/>
      <c r="AV113" s="169"/>
      <c r="AW113" s="168"/>
      <c r="AX113" s="168"/>
      <c r="AY113" s="168"/>
      <c r="AZ113" s="168"/>
      <c r="BA113" s="168"/>
      <c r="BB113" s="168"/>
      <c r="BC113" s="168"/>
      <c r="BD113" s="168"/>
      <c r="BE113" s="168"/>
      <c r="BF113" s="168"/>
      <c r="BG113" s="168"/>
      <c r="BH113" s="168"/>
    </row>
    <row r="114" spans="1:60" x14ac:dyDescent="0.2">
      <c r="A114" s="7"/>
      <c r="B114" s="7"/>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352" t="str">
        <f>'DonnesP-Sajade'!C126</f>
        <v>SAHARA beige, Or, blanc, jaune</v>
      </c>
      <c r="AB114" s="353">
        <f>'DonnesP-Sajade'!E126</f>
        <v>71.03</v>
      </c>
      <c r="AC114" s="40"/>
      <c r="AD114" s="40"/>
      <c r="AE114" s="40"/>
      <c r="AF114" s="40"/>
      <c r="AG114" s="40"/>
      <c r="AH114" s="40"/>
      <c r="AI114" s="40"/>
      <c r="AJ114" s="40"/>
      <c r="AK114" s="40"/>
      <c r="AL114" s="40"/>
      <c r="AM114" s="40"/>
      <c r="AN114" s="40"/>
      <c r="AO114" s="40"/>
      <c r="AP114" s="40"/>
      <c r="AQ114" s="40"/>
      <c r="AR114" s="40"/>
      <c r="AS114" s="40"/>
      <c r="AT114" s="169"/>
      <c r="AU114" s="169"/>
      <c r="AV114" s="169"/>
      <c r="AW114" s="168"/>
      <c r="AX114" s="168"/>
      <c r="AY114" s="168"/>
      <c r="AZ114" s="168"/>
      <c r="BA114" s="168"/>
      <c r="BB114" s="168"/>
      <c r="BC114" s="168"/>
      <c r="BD114" s="168"/>
      <c r="BE114" s="168"/>
      <c r="BF114" s="168"/>
      <c r="BG114" s="168"/>
      <c r="BH114" s="168"/>
    </row>
    <row r="115" spans="1:60" x14ac:dyDescent="0.2">
      <c r="A115" s="7"/>
      <c r="B115" s="7"/>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352" t="str">
        <f>'DonnesP-Sajade'!C127</f>
        <v>SAHARA 01A1 beige claire, Or, blanc, jaune</v>
      </c>
      <c r="AB115" s="353">
        <f>'DonnesP-Sajade'!E127</f>
        <v>71.03</v>
      </c>
      <c r="AC115" s="40"/>
      <c r="AD115" s="40"/>
      <c r="AE115" s="40"/>
      <c r="AF115" s="40"/>
      <c r="AG115" s="40"/>
      <c r="AH115" s="40"/>
      <c r="AI115" s="40"/>
      <c r="AJ115" s="40"/>
      <c r="AK115" s="40"/>
      <c r="AL115" s="40"/>
      <c r="AM115" s="40"/>
      <c r="AN115" s="40"/>
      <c r="AO115" s="40"/>
      <c r="AP115" s="40"/>
      <c r="AQ115" s="40"/>
      <c r="AR115" s="40"/>
      <c r="AS115" s="40"/>
      <c r="AT115" s="169"/>
      <c r="AU115" s="169"/>
      <c r="AV115" s="169"/>
      <c r="AW115" s="168"/>
      <c r="AX115" s="168"/>
      <c r="AY115" s="168"/>
      <c r="AZ115" s="168"/>
      <c r="BA115" s="168"/>
      <c r="BB115" s="168"/>
      <c r="BC115" s="168"/>
      <c r="BD115" s="168"/>
      <c r="BE115" s="168"/>
      <c r="BF115" s="168"/>
      <c r="BG115" s="168"/>
      <c r="BH115" s="168"/>
    </row>
    <row r="116" spans="1:60" x14ac:dyDescent="0.2">
      <c r="A116" s="7"/>
      <c r="B116" s="7"/>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352" t="str">
        <f>'DonnesP-Sajade'!C128</f>
        <v>SAHARA 02A1 (New) Canel</v>
      </c>
      <c r="AB116" s="353">
        <f>'DonnesP-Sajade'!E128</f>
        <v>71.03</v>
      </c>
      <c r="AC116" s="40"/>
      <c r="AD116" s="40"/>
      <c r="AE116" s="40"/>
      <c r="AF116" s="40"/>
      <c r="AG116" s="40"/>
      <c r="AH116" s="40"/>
      <c r="AI116" s="40"/>
      <c r="AJ116" s="40"/>
      <c r="AK116" s="40"/>
      <c r="AL116" s="40"/>
      <c r="AM116" s="40"/>
      <c r="AN116" s="40"/>
      <c r="AO116" s="40"/>
      <c r="AP116" s="40"/>
      <c r="AQ116" s="40"/>
      <c r="AR116" s="40"/>
      <c r="AS116" s="40"/>
      <c r="AT116" s="169"/>
      <c r="AU116" s="169"/>
      <c r="AV116" s="169"/>
      <c r="AW116" s="168"/>
      <c r="AX116" s="168"/>
      <c r="AY116" s="168"/>
      <c r="AZ116" s="168"/>
      <c r="BA116" s="168"/>
      <c r="BB116" s="168"/>
      <c r="BC116" s="168"/>
      <c r="BD116" s="168"/>
      <c r="BE116" s="168"/>
      <c r="BF116" s="168"/>
      <c r="BG116" s="168"/>
      <c r="BH116" s="168"/>
    </row>
    <row r="117" spans="1:60" x14ac:dyDescent="0.2">
      <c r="A117" s="7"/>
      <c r="B117" s="7"/>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352" t="str">
        <f>'DonnesP-Sajade'!C129</f>
        <v>SILVANA 1 Anthracite, argent, perlmut</v>
      </c>
      <c r="AB117" s="353">
        <f>'DonnesP-Sajade'!E129</f>
        <v>76.12</v>
      </c>
      <c r="AC117" s="40"/>
      <c r="AD117" s="40"/>
      <c r="AE117" s="40"/>
      <c r="AF117" s="40"/>
      <c r="AG117" s="40"/>
      <c r="AH117" s="40"/>
      <c r="AI117" s="40"/>
      <c r="AJ117" s="40"/>
      <c r="AK117" s="40"/>
      <c r="AL117" s="40"/>
      <c r="AM117" s="40"/>
      <c r="AN117" s="40"/>
      <c r="AO117" s="40"/>
      <c r="AP117" s="40"/>
      <c r="AQ117" s="40"/>
      <c r="AR117" s="40"/>
      <c r="AS117" s="40"/>
      <c r="AT117" s="169"/>
      <c r="AU117" s="169"/>
      <c r="AV117" s="169"/>
      <c r="AW117" s="168"/>
      <c r="AX117" s="168"/>
      <c r="AY117" s="168"/>
      <c r="AZ117" s="168"/>
      <c r="BA117" s="168"/>
      <c r="BB117" s="168"/>
      <c r="BC117" s="168"/>
      <c r="BD117" s="168"/>
      <c r="BE117" s="168"/>
      <c r="BF117" s="168"/>
      <c r="BG117" s="168"/>
      <c r="BH117" s="168"/>
    </row>
    <row r="118" spans="1:60" x14ac:dyDescent="0.2">
      <c r="A118" s="7"/>
      <c r="B118" s="7"/>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352" t="str">
        <f>'DonnesP-Sajade'!C130</f>
        <v>SILVANA 2 Argent, perlmut, gris</v>
      </c>
      <c r="AB118" s="353">
        <f>'DonnesP-Sajade'!E130</f>
        <v>76.12</v>
      </c>
      <c r="AC118" s="40"/>
      <c r="AD118" s="40"/>
      <c r="AE118" s="40"/>
      <c r="AF118" s="40"/>
      <c r="AG118" s="40"/>
      <c r="AH118" s="40"/>
      <c r="AI118" s="40"/>
      <c r="AJ118" s="40"/>
      <c r="AK118" s="40"/>
      <c r="AL118" s="40"/>
      <c r="AM118" s="40"/>
      <c r="AN118" s="40"/>
      <c r="AO118" s="40"/>
      <c r="AP118" s="40"/>
      <c r="AQ118" s="40"/>
      <c r="AR118" s="40"/>
      <c r="AS118" s="40"/>
      <c r="AT118" s="169"/>
      <c r="AU118" s="169"/>
      <c r="AV118" s="169"/>
      <c r="AW118" s="168"/>
      <c r="AX118" s="168"/>
      <c r="AY118" s="168"/>
      <c r="AZ118" s="168"/>
      <c r="BA118" s="168"/>
      <c r="BB118" s="168"/>
      <c r="BC118" s="168"/>
      <c r="BD118" s="168"/>
      <c r="BE118" s="168"/>
      <c r="BF118" s="168"/>
      <c r="BG118" s="168"/>
      <c r="BH118" s="168"/>
    </row>
    <row r="119" spans="1:60" x14ac:dyDescent="0.2">
      <c r="A119" s="7"/>
      <c r="B119" s="7"/>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352" t="str">
        <f>'DonnesP-Sajade'!C131</f>
        <v>SILVANA 3 (New) Bordeaux clair</v>
      </c>
      <c r="AB119" s="353">
        <f>'DonnesP-Sajade'!E131</f>
        <v>76.12</v>
      </c>
      <c r="AC119" s="40"/>
      <c r="AD119" s="40"/>
      <c r="AE119" s="40"/>
      <c r="AF119" s="40"/>
      <c r="AG119" s="40"/>
      <c r="AH119" s="40"/>
      <c r="AI119" s="40"/>
      <c r="AJ119" s="40"/>
      <c r="AK119" s="40"/>
      <c r="AL119" s="40"/>
      <c r="AM119" s="40"/>
      <c r="AN119" s="40"/>
      <c r="AO119" s="40"/>
      <c r="AP119" s="40"/>
      <c r="AQ119" s="40"/>
      <c r="AR119" s="40"/>
      <c r="AS119" s="40"/>
      <c r="AT119" s="169"/>
      <c r="AU119" s="169"/>
      <c r="AV119" s="169"/>
      <c r="AW119" s="168"/>
      <c r="AX119" s="168"/>
      <c r="AY119" s="168"/>
      <c r="AZ119" s="168"/>
      <c r="BA119" s="168"/>
      <c r="BB119" s="168"/>
      <c r="BC119" s="168"/>
      <c r="BD119" s="168"/>
      <c r="BE119" s="168"/>
      <c r="BF119" s="168"/>
      <c r="BG119" s="168"/>
      <c r="BH119" s="168"/>
    </row>
    <row r="120" spans="1:60" x14ac:dyDescent="0.2">
      <c r="A120" s="7"/>
      <c r="B120" s="7"/>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352" t="str">
        <f>'DonnesP-Sajade'!C132</f>
        <v>SILVANA 30 Blanc, rouge</v>
      </c>
      <c r="AB120" s="353">
        <f>'DonnesP-Sajade'!E132</f>
        <v>71.39</v>
      </c>
      <c r="AC120" s="40"/>
      <c r="AD120" s="40"/>
      <c r="AE120" s="40"/>
      <c r="AF120" s="40"/>
      <c r="AG120" s="40"/>
      <c r="AH120" s="40"/>
      <c r="AI120" s="40"/>
      <c r="AJ120" s="40"/>
      <c r="AK120" s="40"/>
      <c r="AL120" s="40"/>
      <c r="AM120" s="40"/>
      <c r="AN120" s="40"/>
      <c r="AO120" s="40"/>
      <c r="AP120" s="40"/>
      <c r="AQ120" s="40"/>
      <c r="AR120" s="40"/>
      <c r="AS120" s="40"/>
      <c r="AT120" s="169"/>
      <c r="AU120" s="169"/>
      <c r="AV120" s="169"/>
      <c r="AW120" s="168"/>
      <c r="AX120" s="168"/>
      <c r="AY120" s="168"/>
      <c r="AZ120" s="168"/>
      <c r="BA120" s="168"/>
      <c r="BB120" s="168"/>
      <c r="BC120" s="168"/>
      <c r="BD120" s="168"/>
      <c r="BE120" s="168"/>
      <c r="BF120" s="168"/>
      <c r="BG120" s="168"/>
      <c r="BH120" s="168"/>
    </row>
    <row r="121" spans="1:60" ht="13.5" thickBot="1" x14ac:dyDescent="0.25">
      <c r="A121" s="7"/>
      <c r="B121" s="7"/>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354" t="str">
        <f>'DonnesP-Sajade'!C133</f>
        <v>SILVANA 31 Rose</v>
      </c>
      <c r="AB121" s="355">
        <f>'DonnesP-Sajade'!E133</f>
        <v>71.39</v>
      </c>
      <c r="AC121" s="40"/>
      <c r="AD121" s="40"/>
      <c r="AE121" s="40"/>
      <c r="AF121" s="40"/>
      <c r="AG121" s="40"/>
      <c r="AH121" s="40"/>
      <c r="AI121" s="40"/>
      <c r="AJ121" s="40"/>
      <c r="AK121" s="40"/>
      <c r="AL121" s="40"/>
      <c r="AM121" s="40"/>
      <c r="AN121" s="40"/>
      <c r="AO121" s="40"/>
      <c r="AP121" s="40"/>
      <c r="AQ121" s="40"/>
      <c r="AR121" s="40"/>
      <c r="AS121" s="40"/>
      <c r="AT121" s="169"/>
      <c r="AU121" s="169"/>
      <c r="AV121" s="169"/>
      <c r="AW121" s="168"/>
      <c r="AX121" s="168"/>
      <c r="AY121" s="168"/>
      <c r="AZ121" s="168"/>
      <c r="BA121" s="168"/>
      <c r="BB121" s="168"/>
      <c r="BC121" s="168"/>
      <c r="BD121" s="168"/>
      <c r="BE121" s="168"/>
      <c r="BF121" s="168"/>
      <c r="BG121" s="168"/>
      <c r="BH121" s="168"/>
    </row>
    <row r="122" spans="1:60" x14ac:dyDescent="0.2">
      <c r="A122" s="7"/>
      <c r="B122" s="7"/>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169"/>
      <c r="AA122" s="350" t="str">
        <f>'DonnesP-Sajade'!C136</f>
        <v>LÖVA elf + accro 2,5 l 15-17 m²</v>
      </c>
      <c r="AB122" s="351">
        <f>'DonnesP-Sajade'!E136</f>
        <v>69.41</v>
      </c>
      <c r="AC122" s="40"/>
      <c r="AD122" s="40"/>
      <c r="AE122" s="40"/>
      <c r="AF122" s="40"/>
      <c r="AG122" s="40"/>
      <c r="AH122" s="40"/>
      <c r="AI122" s="40"/>
      <c r="AJ122" s="40"/>
      <c r="AK122" s="40"/>
      <c r="AL122" s="40"/>
      <c r="AM122" s="40"/>
      <c r="AN122" s="40"/>
      <c r="AO122" s="40"/>
      <c r="AP122" s="40"/>
      <c r="AQ122" s="40"/>
      <c r="AR122" s="40"/>
      <c r="AS122" s="40"/>
      <c r="AT122" s="169"/>
      <c r="AU122" s="169"/>
      <c r="AV122" s="169"/>
      <c r="AW122" s="168"/>
      <c r="AX122" s="168"/>
      <c r="AY122" s="168"/>
      <c r="AZ122" s="168"/>
      <c r="BA122" s="168"/>
      <c r="BB122" s="168"/>
      <c r="BC122" s="168"/>
      <c r="BD122" s="168"/>
      <c r="BE122" s="168"/>
      <c r="BF122" s="168"/>
      <c r="BG122" s="168"/>
      <c r="BH122" s="168"/>
    </row>
    <row r="123" spans="1:60" x14ac:dyDescent="0.2">
      <c r="A123" s="168"/>
      <c r="B123" s="168"/>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352" t="str">
        <f>'DonnesP-Sajade'!C137</f>
        <v>LÖVA elf + accro 5,- l 30-35 m²</v>
      </c>
      <c r="AB123" s="353">
        <f>'DonnesP-Sajade'!E137</f>
        <v>133.25</v>
      </c>
      <c r="AC123" s="40"/>
      <c r="AD123" s="40"/>
      <c r="AE123" s="40"/>
      <c r="AF123" s="40"/>
      <c r="AG123" s="40"/>
      <c r="AH123" s="40"/>
      <c r="AI123" s="40"/>
      <c r="AJ123" s="40"/>
      <c r="AK123" s="40"/>
      <c r="AL123" s="40"/>
      <c r="AM123" s="40"/>
      <c r="AN123" s="40"/>
      <c r="AO123" s="40"/>
      <c r="AP123" s="40"/>
      <c r="AQ123" s="40"/>
      <c r="AR123" s="40"/>
      <c r="AS123" s="40"/>
      <c r="AT123" s="169"/>
      <c r="AU123" s="169"/>
      <c r="AV123" s="169"/>
      <c r="AW123" s="168"/>
      <c r="AX123" s="168"/>
      <c r="AY123" s="168"/>
      <c r="AZ123" s="168"/>
      <c r="BA123" s="168"/>
      <c r="BB123" s="168"/>
      <c r="BC123" s="168"/>
      <c r="BD123" s="168"/>
      <c r="BE123" s="168"/>
      <c r="BF123" s="168"/>
      <c r="BG123" s="168"/>
      <c r="BH123" s="168"/>
    </row>
    <row r="124" spans="1:60" x14ac:dyDescent="0.2">
      <c r="A124" s="168"/>
      <c r="B124" s="168"/>
      <c r="C124" s="168"/>
      <c r="D124" s="168"/>
      <c r="E124" s="168"/>
      <c r="F124" s="168"/>
      <c r="G124" s="168"/>
      <c r="H124" s="168"/>
      <c r="I124" s="168"/>
      <c r="J124" s="168"/>
      <c r="K124" s="168"/>
      <c r="L124" s="168"/>
      <c r="M124" s="168"/>
      <c r="N124" s="168"/>
      <c r="O124" s="168"/>
      <c r="P124" s="168"/>
      <c r="Q124" s="168"/>
      <c r="R124" s="168"/>
      <c r="S124" s="168"/>
      <c r="T124" s="168"/>
      <c r="U124" s="169"/>
      <c r="V124" s="169"/>
      <c r="W124" s="169"/>
      <c r="X124" s="169"/>
      <c r="Y124" s="169"/>
      <c r="Z124" s="169"/>
      <c r="AA124" s="352" t="str">
        <f>'DonnesP-Sajade'!C138</f>
        <v>LÖVA elf + accro 10,- l 60-70 m²</v>
      </c>
      <c r="AB124" s="353">
        <f>'DonnesP-Sajade'!E138</f>
        <v>252.61</v>
      </c>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8"/>
      <c r="AX124" s="168"/>
      <c r="AY124" s="168"/>
      <c r="AZ124" s="168"/>
      <c r="BA124" s="168"/>
      <c r="BB124" s="168"/>
      <c r="BC124" s="168"/>
      <c r="BD124" s="168"/>
      <c r="BE124" s="168"/>
      <c r="BF124" s="168"/>
      <c r="BG124" s="168"/>
      <c r="BH124" s="168"/>
    </row>
    <row r="125" spans="1:60" x14ac:dyDescent="0.2">
      <c r="A125" s="168"/>
      <c r="B125" s="168"/>
      <c r="C125" s="168"/>
      <c r="D125" s="168"/>
      <c r="E125" s="168"/>
      <c r="F125" s="168"/>
      <c r="G125" s="168"/>
      <c r="H125" s="168"/>
      <c r="I125" s="168"/>
      <c r="J125" s="168"/>
      <c r="K125" s="168"/>
      <c r="L125" s="168"/>
      <c r="M125" s="168"/>
      <c r="N125" s="168"/>
      <c r="O125" s="168"/>
      <c r="P125" s="168"/>
      <c r="Q125" s="168"/>
      <c r="R125" s="168"/>
      <c r="S125" s="168"/>
      <c r="T125" s="168"/>
      <c r="U125" s="169"/>
      <c r="V125" s="169"/>
      <c r="W125" s="169"/>
      <c r="X125" s="169"/>
      <c r="Y125" s="169"/>
      <c r="Z125" s="169"/>
      <c r="AA125" s="352" t="str">
        <f>'DonnesP-Sajade'!C139</f>
        <v>LOTI (stabilisateur) 5,- l 50 m²</v>
      </c>
      <c r="AB125" s="353">
        <f>'DonnesP-Sajade'!E139</f>
        <v>48.35</v>
      </c>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8"/>
      <c r="AX125" s="168"/>
      <c r="AY125" s="168"/>
      <c r="AZ125" s="168"/>
      <c r="BA125" s="168"/>
      <c r="BB125" s="168"/>
      <c r="BC125" s="168"/>
      <c r="BD125" s="168"/>
      <c r="BE125" s="168"/>
      <c r="BF125" s="168"/>
      <c r="BG125" s="168"/>
      <c r="BH125" s="168"/>
    </row>
    <row r="126" spans="1:60" x14ac:dyDescent="0.2">
      <c r="A126" s="168"/>
      <c r="B126" s="168"/>
      <c r="C126" s="168"/>
      <c r="D126" s="168"/>
      <c r="E126" s="168"/>
      <c r="F126" s="168"/>
      <c r="G126" s="168"/>
      <c r="H126" s="168"/>
      <c r="I126" s="168"/>
      <c r="J126" s="168"/>
      <c r="K126" s="168"/>
      <c r="L126" s="168"/>
      <c r="M126" s="168"/>
      <c r="N126" s="168"/>
      <c r="O126" s="168"/>
      <c r="P126" s="168"/>
      <c r="Q126" s="168"/>
      <c r="R126" s="168"/>
      <c r="S126" s="168"/>
      <c r="T126" s="168"/>
      <c r="U126" s="169"/>
      <c r="V126" s="169"/>
      <c r="W126" s="169"/>
      <c r="X126" s="169"/>
      <c r="Y126" s="169"/>
      <c r="Z126" s="169"/>
      <c r="AA126" s="352" t="str">
        <f>'DonnesP-Sajade'!C140</f>
        <v>LOTI (stabilisateur) 10,- l 100 m²</v>
      </c>
      <c r="AB126" s="353">
        <f>'DonnesP-Sajade'!E140</f>
        <v>91.33</v>
      </c>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8"/>
      <c r="AX126" s="168"/>
      <c r="AY126" s="168"/>
      <c r="AZ126" s="168"/>
      <c r="BA126" s="168"/>
      <c r="BB126" s="168"/>
      <c r="BC126" s="168"/>
      <c r="BD126" s="168"/>
      <c r="BE126" s="168"/>
      <c r="BF126" s="168"/>
      <c r="BG126" s="168"/>
      <c r="BH126" s="168"/>
    </row>
    <row r="127" spans="1:60" x14ac:dyDescent="0.2">
      <c r="A127" s="168"/>
      <c r="B127" s="168"/>
      <c r="C127" s="168"/>
      <c r="D127" s="168"/>
      <c r="E127" s="168"/>
      <c r="F127" s="168"/>
      <c r="G127" s="168"/>
      <c r="H127" s="168"/>
      <c r="I127" s="168"/>
      <c r="J127" s="168"/>
      <c r="K127" s="168"/>
      <c r="L127" s="168"/>
      <c r="M127" s="168"/>
      <c r="N127" s="168"/>
      <c r="O127" s="168"/>
      <c r="P127" s="168"/>
      <c r="Q127" s="168"/>
      <c r="R127" s="168"/>
      <c r="S127" s="168"/>
      <c r="T127" s="168"/>
      <c r="U127" s="169"/>
      <c r="V127" s="169"/>
      <c r="W127" s="169"/>
      <c r="X127" s="169"/>
      <c r="Y127" s="169"/>
      <c r="Z127" s="169"/>
      <c r="AA127" s="352" t="str">
        <f>'DonnesP-Sajade'!C141</f>
        <v>HPS 2,5 l 15-17 m²</v>
      </c>
      <c r="AB127" s="353">
        <f>'DonnesP-Sajade'!E141</f>
        <v>74.790000000000006</v>
      </c>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8"/>
      <c r="AX127" s="168"/>
      <c r="AY127" s="168"/>
      <c r="AZ127" s="168"/>
      <c r="BA127" s="168"/>
      <c r="BB127" s="168"/>
      <c r="BC127" s="168"/>
      <c r="BD127" s="168"/>
      <c r="BE127" s="168"/>
      <c r="BF127" s="168"/>
      <c r="BG127" s="168"/>
      <c r="BH127" s="168"/>
    </row>
    <row r="128" spans="1:60" x14ac:dyDescent="0.2">
      <c r="A128" s="168"/>
      <c r="B128" s="168"/>
      <c r="C128" s="168"/>
      <c r="D128" s="168"/>
      <c r="E128" s="168"/>
      <c r="F128" s="168"/>
      <c r="G128" s="168"/>
      <c r="H128" s="168"/>
      <c r="I128" s="168"/>
      <c r="J128" s="168"/>
      <c r="K128" s="168"/>
      <c r="L128" s="168"/>
      <c r="M128" s="168"/>
      <c r="N128" s="168"/>
      <c r="O128" s="168"/>
      <c r="P128" s="168"/>
      <c r="Q128" s="168"/>
      <c r="R128" s="168"/>
      <c r="S128" s="168"/>
      <c r="T128" s="168"/>
      <c r="U128" s="169"/>
      <c r="V128" s="169"/>
      <c r="W128" s="169"/>
      <c r="X128" s="169"/>
      <c r="Y128" s="169"/>
      <c r="Z128" s="169"/>
      <c r="AA128" s="352" t="str">
        <f>'DonnesP-Sajade'!C142</f>
        <v>HPS 5,- l 30-35 m²</v>
      </c>
      <c r="AB128" s="353">
        <f>'DonnesP-Sajade'!E142</f>
        <v>142.52000000000001</v>
      </c>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8"/>
      <c r="AX128" s="168"/>
      <c r="AY128" s="168"/>
      <c r="AZ128" s="168"/>
      <c r="BA128" s="168"/>
      <c r="BB128" s="168"/>
      <c r="BC128" s="168"/>
      <c r="BD128" s="168"/>
      <c r="BE128" s="168"/>
      <c r="BF128" s="168"/>
      <c r="BG128" s="168"/>
      <c r="BH128" s="168"/>
    </row>
    <row r="129" spans="1:60" x14ac:dyDescent="0.2">
      <c r="A129" s="168"/>
      <c r="B129" s="168"/>
      <c r="C129" s="168"/>
      <c r="D129" s="168"/>
      <c r="E129" s="168"/>
      <c r="F129" s="168"/>
      <c r="G129" s="168"/>
      <c r="H129" s="168"/>
      <c r="I129" s="168"/>
      <c r="J129" s="168"/>
      <c r="K129" s="168"/>
      <c r="L129" s="168"/>
      <c r="M129" s="168"/>
      <c r="N129" s="168"/>
      <c r="O129" s="168"/>
      <c r="P129" s="168"/>
      <c r="Q129" s="168"/>
      <c r="R129" s="168"/>
      <c r="S129" s="168"/>
      <c r="T129" s="168"/>
      <c r="U129" s="169"/>
      <c r="V129" s="169"/>
      <c r="W129" s="169"/>
      <c r="X129" s="169"/>
      <c r="Y129" s="169"/>
      <c r="Z129" s="169"/>
      <c r="AA129" s="352" t="str">
        <f>'DonnesP-Sajade'!C143</f>
        <v>HPS 10,- l 60-70 m²</v>
      </c>
      <c r="AB129" s="353">
        <f>'DonnesP-Sajade'!E143</f>
        <v>264.22000000000003</v>
      </c>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8"/>
      <c r="AX129" s="168"/>
      <c r="AY129" s="168"/>
      <c r="AZ129" s="168"/>
      <c r="BA129" s="168"/>
      <c r="BB129" s="168"/>
      <c r="BC129" s="168"/>
      <c r="BD129" s="168"/>
      <c r="BE129" s="168"/>
      <c r="BF129" s="168"/>
      <c r="BG129" s="168"/>
      <c r="BH129" s="168"/>
    </row>
    <row r="130" spans="1:60" x14ac:dyDescent="0.2">
      <c r="A130" s="168"/>
      <c r="B130" s="168"/>
      <c r="C130" s="168"/>
      <c r="D130" s="168"/>
      <c r="E130" s="168"/>
      <c r="F130" s="168"/>
      <c r="G130" s="168"/>
      <c r="H130" s="168"/>
      <c r="I130" s="168"/>
      <c r="J130" s="168"/>
      <c r="K130" s="168"/>
      <c r="L130" s="168"/>
      <c r="M130" s="168"/>
      <c r="N130" s="168"/>
      <c r="O130" s="168"/>
      <c r="P130" s="168"/>
      <c r="Q130" s="168"/>
      <c r="R130" s="168"/>
      <c r="S130" s="168"/>
      <c r="T130" s="168"/>
      <c r="U130" s="169"/>
      <c r="V130" s="169"/>
      <c r="W130" s="169"/>
      <c r="X130" s="169"/>
      <c r="Y130" s="169"/>
      <c r="Z130" s="169"/>
      <c r="AA130" s="352" t="str">
        <f>'DonnesP-Sajade'!C144</f>
        <v xml:space="preserve">Liant Cellulosique Coton </v>
      </c>
      <c r="AB130" s="353">
        <f>'DonnesP-Sajade'!E144</f>
        <v>7.2</v>
      </c>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8"/>
      <c r="AX130" s="168"/>
      <c r="AY130" s="168"/>
      <c r="AZ130" s="168"/>
      <c r="BA130" s="168"/>
      <c r="BB130" s="168"/>
      <c r="BC130" s="168"/>
      <c r="BD130" s="168"/>
      <c r="BE130" s="168"/>
      <c r="BF130" s="168"/>
      <c r="BG130" s="168"/>
      <c r="BH130" s="168"/>
    </row>
    <row r="131" spans="1:60" x14ac:dyDescent="0.2">
      <c r="A131" s="168"/>
      <c r="B131" s="168"/>
      <c r="C131" s="168"/>
      <c r="D131" s="168"/>
      <c r="E131" s="168"/>
      <c r="F131" s="168"/>
      <c r="G131" s="168"/>
      <c r="H131" s="168"/>
      <c r="I131" s="168"/>
      <c r="J131" s="168"/>
      <c r="K131" s="168"/>
      <c r="L131" s="168"/>
      <c r="M131" s="168"/>
      <c r="N131" s="168"/>
      <c r="O131" s="168"/>
      <c r="P131" s="168"/>
      <c r="Q131" s="168"/>
      <c r="R131" s="168"/>
      <c r="S131" s="168"/>
      <c r="T131" s="168"/>
      <c r="U131" s="169"/>
      <c r="V131" s="169"/>
      <c r="W131" s="169"/>
      <c r="X131" s="169"/>
      <c r="Y131" s="169"/>
      <c r="Z131" s="169"/>
      <c r="AA131" s="352" t="str">
        <f>'DonnesP-Sajade'!C145</f>
        <v>m² Pose Mur simple</v>
      </c>
      <c r="AB131" s="353">
        <f>'DonnesP-Sajade'!E145</f>
        <v>35</v>
      </c>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8"/>
      <c r="AX131" s="168"/>
      <c r="AY131" s="168"/>
      <c r="AZ131" s="168"/>
      <c r="BA131" s="168"/>
      <c r="BB131" s="168"/>
      <c r="BC131" s="168"/>
      <c r="BD131" s="168"/>
      <c r="BE131" s="168"/>
      <c r="BF131" s="168"/>
      <c r="BG131" s="168"/>
      <c r="BH131" s="168"/>
    </row>
    <row r="132" spans="1:60" x14ac:dyDescent="0.2">
      <c r="A132" s="168"/>
      <c r="B132" s="168"/>
      <c r="C132" s="168"/>
      <c r="D132" s="168"/>
      <c r="E132" s="168"/>
      <c r="F132" s="168"/>
      <c r="G132" s="168"/>
      <c r="H132" s="168"/>
      <c r="I132" s="168"/>
      <c r="J132" s="168"/>
      <c r="K132" s="168"/>
      <c r="L132" s="168"/>
      <c r="M132" s="168"/>
      <c r="N132" s="168"/>
      <c r="O132" s="168"/>
      <c r="P132" s="168"/>
      <c r="Q132" s="168"/>
      <c r="R132" s="168"/>
      <c r="S132" s="168"/>
      <c r="T132" s="168"/>
      <c r="U132" s="169"/>
      <c r="V132" s="169"/>
      <c r="W132" s="169"/>
      <c r="X132" s="169"/>
      <c r="Y132" s="169"/>
      <c r="Z132" s="169"/>
      <c r="AA132" s="352" t="str">
        <f>'DonnesP-Sajade'!C146</f>
        <v>m² Pose Plafond</v>
      </c>
      <c r="AB132" s="353">
        <f>'DonnesP-Sajade'!E146</f>
        <v>40</v>
      </c>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8"/>
      <c r="AX132" s="168"/>
      <c r="AY132" s="168"/>
      <c r="AZ132" s="168"/>
      <c r="BA132" s="168"/>
      <c r="BB132" s="168"/>
      <c r="BC132" s="168"/>
      <c r="BD132" s="168"/>
      <c r="BE132" s="168"/>
      <c r="BF132" s="168"/>
      <c r="BG132" s="168"/>
      <c r="BH132" s="168"/>
    </row>
    <row r="133" spans="1:60" x14ac:dyDescent="0.2">
      <c r="A133" s="168"/>
      <c r="B133" s="168"/>
      <c r="C133" s="168"/>
      <c r="D133" s="168"/>
      <c r="E133" s="168"/>
      <c r="F133" s="168"/>
      <c r="G133" s="168"/>
      <c r="H133" s="168"/>
      <c r="I133" s="168"/>
      <c r="J133" s="168"/>
      <c r="K133" s="168"/>
      <c r="L133" s="168"/>
      <c r="M133" s="168"/>
      <c r="N133" s="168"/>
      <c r="O133" s="168"/>
      <c r="P133" s="168"/>
      <c r="Q133" s="168"/>
      <c r="R133" s="168"/>
      <c r="S133" s="168"/>
      <c r="T133" s="168"/>
      <c r="U133" s="169"/>
      <c r="V133" s="169"/>
      <c r="W133" s="169"/>
      <c r="X133" s="169"/>
      <c r="Y133" s="169"/>
      <c r="Z133" s="169"/>
      <c r="AA133" s="352" t="str">
        <f>'DonnesP-Sajade'!C147</f>
        <v>m² Enlève.Tapisserie</v>
      </c>
      <c r="AB133" s="353">
        <f>'DonnesP-Sajade'!E147</f>
        <v>5.5</v>
      </c>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8"/>
      <c r="AX133" s="168"/>
      <c r="AY133" s="168"/>
      <c r="AZ133" s="168"/>
      <c r="BA133" s="168"/>
      <c r="BB133" s="168"/>
      <c r="BC133" s="168"/>
      <c r="BD133" s="168"/>
      <c r="BE133" s="168"/>
      <c r="BF133" s="168"/>
      <c r="BG133" s="168"/>
      <c r="BH133" s="168"/>
    </row>
    <row r="134" spans="1:60" x14ac:dyDescent="0.2">
      <c r="A134" s="168"/>
      <c r="B134" s="168"/>
      <c r="C134" s="168"/>
      <c r="D134" s="168"/>
      <c r="E134" s="168"/>
      <c r="F134" s="168"/>
      <c r="G134" s="168"/>
      <c r="H134" s="168"/>
      <c r="I134" s="168"/>
      <c r="J134" s="168"/>
      <c r="K134" s="168"/>
      <c r="L134" s="168"/>
      <c r="M134" s="168"/>
      <c r="N134" s="168"/>
      <c r="O134" s="168"/>
      <c r="P134" s="168"/>
      <c r="Q134" s="168"/>
      <c r="R134" s="168"/>
      <c r="S134" s="168"/>
      <c r="T134" s="168"/>
      <c r="U134" s="169"/>
      <c r="V134" s="169"/>
      <c r="W134" s="169"/>
      <c r="X134" s="169"/>
      <c r="Y134" s="169"/>
      <c r="Z134" s="169"/>
      <c r="AA134" s="352" t="str">
        <f>'DonnesP-Sajade'!C148</f>
        <v>m² Enlève.Revêt. Spécial</v>
      </c>
      <c r="AB134" s="353">
        <f>'DonnesP-Sajade'!E148</f>
        <v>0.5</v>
      </c>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8"/>
      <c r="AX134" s="168"/>
      <c r="AY134" s="168"/>
      <c r="AZ134" s="168"/>
      <c r="BA134" s="168"/>
      <c r="BB134" s="168"/>
      <c r="BC134" s="168"/>
      <c r="BD134" s="168"/>
      <c r="BE134" s="168"/>
      <c r="BF134" s="168"/>
      <c r="BG134" s="168"/>
      <c r="BH134" s="168"/>
    </row>
    <row r="135" spans="1:60" ht="13.5" thickBot="1" x14ac:dyDescent="0.25">
      <c r="A135" s="168"/>
      <c r="B135" s="168"/>
      <c r="C135" s="168"/>
      <c r="D135" s="168"/>
      <c r="E135" s="168"/>
      <c r="F135" s="168"/>
      <c r="G135" s="168"/>
      <c r="H135" s="168"/>
      <c r="I135" s="168"/>
      <c r="J135" s="168"/>
      <c r="K135" s="168"/>
      <c r="L135" s="168"/>
      <c r="M135" s="168"/>
      <c r="N135" s="168"/>
      <c r="O135" s="168"/>
      <c r="P135" s="168"/>
      <c r="Q135" s="168"/>
      <c r="R135" s="168"/>
      <c r="S135" s="168"/>
      <c r="T135" s="168"/>
      <c r="U135" s="169"/>
      <c r="V135" s="169"/>
      <c r="W135" s="169"/>
      <c r="X135" s="169"/>
      <c r="Y135" s="169"/>
      <c r="Z135" s="169"/>
      <c r="AA135" s="354" t="str">
        <f>'DonnesP-Sajade'!C149</f>
        <v>Heures en Régies</v>
      </c>
      <c r="AB135" s="355">
        <f>'DonnesP-Sajade'!E149</f>
        <v>44</v>
      </c>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8"/>
      <c r="AX135" s="168"/>
      <c r="AY135" s="168"/>
      <c r="AZ135" s="168"/>
      <c r="BA135" s="168"/>
      <c r="BB135" s="168"/>
      <c r="BC135" s="168"/>
      <c r="BD135" s="168"/>
      <c r="BE135" s="168"/>
      <c r="BF135" s="168"/>
      <c r="BG135" s="168"/>
      <c r="BH135" s="168"/>
    </row>
    <row r="136" spans="1:60" x14ac:dyDescent="0.2">
      <c r="A136" s="168"/>
      <c r="B136" s="168"/>
      <c r="C136" s="168"/>
      <c r="D136" s="168"/>
      <c r="E136" s="168"/>
      <c r="F136" s="168"/>
      <c r="G136" s="168"/>
      <c r="H136" s="168"/>
      <c r="I136" s="168"/>
      <c r="J136" s="168"/>
      <c r="K136" s="168"/>
      <c r="L136" s="168"/>
      <c r="M136" s="168"/>
      <c r="N136" s="168"/>
      <c r="O136" s="168"/>
      <c r="P136" s="168"/>
      <c r="Q136" s="168"/>
      <c r="R136" s="168"/>
      <c r="S136" s="168"/>
      <c r="T136" s="168"/>
      <c r="U136" s="169"/>
      <c r="V136" s="169"/>
      <c r="W136" s="169"/>
      <c r="X136" s="169"/>
      <c r="Y136" s="169"/>
      <c r="Z136" s="169"/>
      <c r="AA136" s="248"/>
      <c r="AB136" s="248"/>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8"/>
      <c r="AX136" s="168"/>
      <c r="AY136" s="168"/>
      <c r="AZ136" s="168"/>
      <c r="BA136" s="168"/>
      <c r="BB136" s="168"/>
      <c r="BC136" s="168"/>
      <c r="BD136" s="168"/>
      <c r="BE136" s="168"/>
      <c r="BF136" s="168"/>
      <c r="BG136" s="168"/>
      <c r="BH136" s="168"/>
    </row>
    <row r="137" spans="1:60" x14ac:dyDescent="0.2">
      <c r="A137" s="168"/>
      <c r="B137" s="168"/>
      <c r="C137" s="168"/>
      <c r="D137" s="168"/>
      <c r="E137" s="168"/>
      <c r="F137" s="168"/>
      <c r="G137" s="168"/>
      <c r="H137" s="168"/>
      <c r="I137" s="168"/>
      <c r="J137" s="168"/>
      <c r="K137" s="168"/>
      <c r="L137" s="168"/>
      <c r="M137" s="168"/>
      <c r="N137" s="168"/>
      <c r="O137" s="168"/>
      <c r="P137" s="168"/>
      <c r="Q137" s="168"/>
      <c r="R137" s="168"/>
      <c r="S137" s="168"/>
      <c r="T137" s="168"/>
      <c r="U137" s="169"/>
      <c r="V137" s="169"/>
      <c r="W137" s="169"/>
      <c r="X137" s="169"/>
      <c r="Y137" s="169"/>
      <c r="Z137" s="169"/>
      <c r="AA137" s="40"/>
      <c r="AB137" s="40"/>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8"/>
      <c r="AX137" s="168"/>
      <c r="AY137" s="168"/>
      <c r="AZ137" s="168"/>
      <c r="BA137" s="168"/>
      <c r="BB137" s="168"/>
      <c r="BC137" s="168"/>
      <c r="BD137" s="168"/>
      <c r="BE137" s="168"/>
      <c r="BF137" s="168"/>
      <c r="BG137" s="168"/>
      <c r="BH137" s="168"/>
    </row>
    <row r="138" spans="1:60" x14ac:dyDescent="0.2">
      <c r="A138" s="168"/>
      <c r="B138" s="168"/>
      <c r="C138" s="168"/>
      <c r="D138" s="168"/>
      <c r="E138" s="168"/>
      <c r="F138" s="168"/>
      <c r="G138" s="168"/>
      <c r="H138" s="168"/>
      <c r="I138" s="168"/>
      <c r="J138" s="168"/>
      <c r="K138" s="168"/>
      <c r="L138" s="168"/>
      <c r="M138" s="168"/>
      <c r="N138" s="168"/>
      <c r="O138" s="168"/>
      <c r="P138" s="168"/>
      <c r="Q138" s="168"/>
      <c r="R138" s="168"/>
      <c r="S138" s="168"/>
      <c r="T138" s="168"/>
      <c r="U138" s="169"/>
      <c r="V138" s="169"/>
      <c r="W138" s="169"/>
      <c r="X138" s="169"/>
      <c r="Y138" s="169"/>
      <c r="Z138" s="169"/>
      <c r="AA138" s="40"/>
      <c r="AB138" s="40"/>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8"/>
      <c r="AX138" s="168"/>
      <c r="AY138" s="168"/>
      <c r="AZ138" s="168"/>
      <c r="BA138" s="168"/>
      <c r="BB138" s="168"/>
      <c r="BC138" s="168"/>
      <c r="BD138" s="168"/>
      <c r="BE138" s="168"/>
      <c r="BF138" s="168"/>
      <c r="BG138" s="168"/>
      <c r="BH138" s="168"/>
    </row>
    <row r="139" spans="1:60" x14ac:dyDescent="0.2">
      <c r="A139" s="168"/>
      <c r="B139" s="168"/>
      <c r="C139" s="168"/>
      <c r="D139" s="168"/>
      <c r="E139" s="168"/>
      <c r="F139" s="168"/>
      <c r="G139" s="168"/>
      <c r="H139" s="168"/>
      <c r="I139" s="168"/>
      <c r="J139" s="168"/>
      <c r="K139" s="168"/>
      <c r="L139" s="168"/>
      <c r="M139" s="168"/>
      <c r="N139" s="168"/>
      <c r="O139" s="168"/>
      <c r="P139" s="168"/>
      <c r="Q139" s="168"/>
      <c r="R139" s="168"/>
      <c r="S139" s="168"/>
      <c r="T139" s="168"/>
      <c r="U139" s="169"/>
      <c r="V139" s="169"/>
      <c r="W139" s="169"/>
      <c r="X139" s="169"/>
      <c r="Y139" s="169"/>
      <c r="Z139" s="169"/>
      <c r="AA139" s="40"/>
      <c r="AB139" s="40"/>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8"/>
      <c r="AX139" s="168"/>
      <c r="AY139" s="168"/>
      <c r="AZ139" s="168"/>
      <c r="BA139" s="168"/>
      <c r="BB139" s="168"/>
      <c r="BC139" s="168"/>
      <c r="BD139" s="168"/>
      <c r="BE139" s="168"/>
      <c r="BF139" s="168"/>
      <c r="BG139" s="168"/>
      <c r="BH139" s="168"/>
    </row>
    <row r="140" spans="1:60" x14ac:dyDescent="0.2">
      <c r="A140" s="168"/>
      <c r="B140" s="168"/>
      <c r="C140" s="168"/>
      <c r="D140" s="168"/>
      <c r="E140" s="168"/>
      <c r="F140" s="168"/>
      <c r="G140" s="168"/>
      <c r="H140" s="168"/>
      <c r="I140" s="168"/>
      <c r="J140" s="168"/>
      <c r="K140" s="168"/>
      <c r="L140" s="168"/>
      <c r="M140" s="168"/>
      <c r="N140" s="168"/>
      <c r="O140" s="168"/>
      <c r="P140" s="168"/>
      <c r="Q140" s="168"/>
      <c r="R140" s="168"/>
      <c r="S140" s="168"/>
      <c r="T140" s="168"/>
      <c r="U140" s="169"/>
      <c r="V140" s="169"/>
      <c r="W140" s="169"/>
      <c r="X140" s="169"/>
      <c r="Y140" s="169"/>
      <c r="Z140" s="169"/>
      <c r="AA140" s="40"/>
      <c r="AB140" s="40"/>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8"/>
      <c r="AX140" s="168"/>
      <c r="AY140" s="168"/>
      <c r="AZ140" s="168"/>
      <c r="BA140" s="168"/>
      <c r="BB140" s="168"/>
      <c r="BC140" s="168"/>
      <c r="BD140" s="168"/>
      <c r="BE140" s="168"/>
      <c r="BF140" s="168"/>
      <c r="BG140" s="168"/>
      <c r="BH140" s="168"/>
    </row>
    <row r="141" spans="1:60" x14ac:dyDescent="0.2">
      <c r="A141" s="168"/>
      <c r="B141" s="168"/>
      <c r="C141" s="168"/>
      <c r="D141" s="168"/>
      <c r="E141" s="168"/>
      <c r="F141" s="168"/>
      <c r="G141" s="168"/>
      <c r="H141" s="168"/>
      <c r="I141" s="168"/>
      <c r="J141" s="168"/>
      <c r="K141" s="168"/>
      <c r="L141" s="168"/>
      <c r="M141" s="168"/>
      <c r="N141" s="168"/>
      <c r="O141" s="168"/>
      <c r="P141" s="168"/>
      <c r="Q141" s="168"/>
      <c r="R141" s="168"/>
      <c r="S141" s="168"/>
      <c r="T141" s="168"/>
      <c r="U141" s="169"/>
      <c r="V141" s="169"/>
      <c r="W141" s="169"/>
      <c r="X141" s="169"/>
      <c r="Y141" s="169"/>
      <c r="Z141" s="169"/>
      <c r="AA141" s="40"/>
      <c r="AB141" s="40"/>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8"/>
      <c r="AX141" s="168"/>
      <c r="AY141" s="168"/>
      <c r="AZ141" s="168"/>
      <c r="BA141" s="168"/>
      <c r="BB141" s="168"/>
      <c r="BC141" s="168"/>
      <c r="BD141" s="168"/>
      <c r="BE141" s="168"/>
      <c r="BF141" s="168"/>
      <c r="BG141" s="168"/>
      <c r="BH141" s="168"/>
    </row>
    <row r="142" spans="1:60" x14ac:dyDescent="0.2">
      <c r="A142" s="168"/>
      <c r="B142" s="168"/>
      <c r="C142" s="168"/>
      <c r="D142" s="168"/>
      <c r="E142" s="168"/>
      <c r="F142" s="168"/>
      <c r="G142" s="168"/>
      <c r="H142" s="168"/>
      <c r="I142" s="168"/>
      <c r="J142" s="168"/>
      <c r="K142" s="168"/>
      <c r="L142" s="168"/>
      <c r="M142" s="168"/>
      <c r="N142" s="168"/>
      <c r="O142" s="168"/>
      <c r="P142" s="168"/>
      <c r="Q142" s="168"/>
      <c r="R142" s="168"/>
      <c r="S142" s="168"/>
      <c r="T142" s="168"/>
      <c r="U142" s="169"/>
      <c r="V142" s="169"/>
      <c r="W142" s="169"/>
      <c r="X142" s="169"/>
      <c r="Y142" s="169"/>
      <c r="Z142" s="169"/>
      <c r="AA142" s="40"/>
      <c r="AB142" s="40"/>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8"/>
      <c r="AX142" s="168"/>
      <c r="AY142" s="168"/>
      <c r="AZ142" s="168"/>
      <c r="BA142" s="168"/>
      <c r="BB142" s="168"/>
      <c r="BC142" s="168"/>
      <c r="BD142" s="168"/>
      <c r="BE142" s="168"/>
      <c r="BF142" s="168"/>
      <c r="BG142" s="168"/>
      <c r="BH142" s="168"/>
    </row>
    <row r="143" spans="1:60" x14ac:dyDescent="0.2">
      <c r="A143" s="168"/>
      <c r="B143" s="168"/>
      <c r="C143" s="168"/>
      <c r="D143" s="168"/>
      <c r="E143" s="168"/>
      <c r="F143" s="168"/>
      <c r="G143" s="168"/>
      <c r="H143" s="168"/>
      <c r="I143" s="168"/>
      <c r="J143" s="168"/>
      <c r="K143" s="168"/>
      <c r="L143" s="168"/>
      <c r="M143" s="168"/>
      <c r="N143" s="168"/>
      <c r="O143" s="168"/>
      <c r="P143" s="168"/>
      <c r="Q143" s="168"/>
      <c r="R143" s="168"/>
      <c r="S143" s="168"/>
      <c r="T143" s="168"/>
      <c r="U143" s="169"/>
      <c r="V143" s="169"/>
      <c r="W143" s="169"/>
      <c r="X143" s="169"/>
      <c r="Y143" s="169"/>
      <c r="Z143" s="169"/>
      <c r="AA143" s="40"/>
      <c r="AB143" s="40"/>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8"/>
      <c r="AX143" s="168"/>
      <c r="AY143" s="168"/>
      <c r="AZ143" s="168"/>
      <c r="BA143" s="168"/>
      <c r="BB143" s="168"/>
      <c r="BC143" s="168"/>
      <c r="BD143" s="168"/>
      <c r="BE143" s="168"/>
      <c r="BF143" s="168"/>
      <c r="BG143" s="168"/>
      <c r="BH143" s="168"/>
    </row>
    <row r="144" spans="1:60" x14ac:dyDescent="0.2">
      <c r="A144" s="168"/>
      <c r="B144" s="168"/>
      <c r="C144" s="168"/>
      <c r="D144" s="168"/>
      <c r="E144" s="168"/>
      <c r="F144" s="168"/>
      <c r="G144" s="168"/>
      <c r="H144" s="168"/>
      <c r="I144" s="168"/>
      <c r="J144" s="168"/>
      <c r="K144" s="168"/>
      <c r="L144" s="168"/>
      <c r="M144" s="168"/>
      <c r="N144" s="168"/>
      <c r="O144" s="168"/>
      <c r="P144" s="168"/>
      <c r="Q144" s="168"/>
      <c r="R144" s="168"/>
      <c r="S144" s="168"/>
      <c r="T144" s="168"/>
      <c r="U144" s="169"/>
      <c r="V144" s="169"/>
      <c r="W144" s="169"/>
      <c r="X144" s="169"/>
      <c r="Y144" s="169"/>
      <c r="Z144" s="169"/>
      <c r="AA144" s="40"/>
      <c r="AB144" s="40"/>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8"/>
      <c r="AX144" s="168"/>
      <c r="AY144" s="168"/>
      <c r="AZ144" s="168"/>
      <c r="BA144" s="168"/>
      <c r="BB144" s="168"/>
      <c r="BC144" s="168"/>
      <c r="BD144" s="168"/>
      <c r="BE144" s="168"/>
      <c r="BF144" s="168"/>
      <c r="BG144" s="168"/>
      <c r="BH144" s="168"/>
    </row>
    <row r="145" spans="1:60" x14ac:dyDescent="0.2">
      <c r="A145" s="168"/>
      <c r="B145" s="168"/>
      <c r="C145" s="168"/>
      <c r="D145" s="168"/>
      <c r="E145" s="168"/>
      <c r="F145" s="168"/>
      <c r="G145" s="168"/>
      <c r="H145" s="168"/>
      <c r="I145" s="168"/>
      <c r="J145" s="168"/>
      <c r="K145" s="168"/>
      <c r="L145" s="168"/>
      <c r="M145" s="168"/>
      <c r="N145" s="168"/>
      <c r="O145" s="168"/>
      <c r="P145" s="168"/>
      <c r="Q145" s="168"/>
      <c r="R145" s="168"/>
      <c r="S145" s="168"/>
      <c r="T145" s="168"/>
      <c r="U145" s="169"/>
      <c r="V145" s="169"/>
      <c r="W145" s="169"/>
      <c r="X145" s="169"/>
      <c r="Y145" s="169"/>
      <c r="Z145" s="169"/>
      <c r="AA145" s="40"/>
      <c r="AB145" s="40"/>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8"/>
      <c r="AX145" s="168"/>
      <c r="AY145" s="168"/>
      <c r="AZ145" s="168"/>
      <c r="BA145" s="168"/>
      <c r="BB145" s="168"/>
      <c r="BC145" s="168"/>
      <c r="BD145" s="168"/>
      <c r="BE145" s="168"/>
      <c r="BF145" s="168"/>
      <c r="BG145" s="168"/>
      <c r="BH145" s="168"/>
    </row>
    <row r="146" spans="1:60" x14ac:dyDescent="0.2">
      <c r="A146" s="168"/>
      <c r="B146" s="168"/>
      <c r="C146" s="168"/>
      <c r="D146" s="168"/>
      <c r="E146" s="168"/>
      <c r="F146" s="168"/>
      <c r="G146" s="168"/>
      <c r="H146" s="168"/>
      <c r="I146" s="168"/>
      <c r="J146" s="168"/>
      <c r="K146" s="168"/>
      <c r="L146" s="168"/>
      <c r="M146" s="168"/>
      <c r="N146" s="168"/>
      <c r="O146" s="168"/>
      <c r="P146" s="168"/>
      <c r="Q146" s="168"/>
      <c r="R146" s="168"/>
      <c r="S146" s="168"/>
      <c r="T146" s="168"/>
      <c r="U146" s="169"/>
      <c r="V146" s="169"/>
      <c r="W146" s="169"/>
      <c r="X146" s="169"/>
      <c r="Y146" s="169"/>
      <c r="Z146" s="169"/>
      <c r="AA146" s="40"/>
      <c r="AB146" s="40"/>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8"/>
      <c r="AX146" s="168"/>
      <c r="AY146" s="168"/>
      <c r="AZ146" s="168"/>
      <c r="BA146" s="168"/>
      <c r="BB146" s="168"/>
      <c r="BC146" s="168"/>
      <c r="BD146" s="168"/>
      <c r="BE146" s="168"/>
      <c r="BF146" s="168"/>
      <c r="BG146" s="168"/>
      <c r="BH146" s="168"/>
    </row>
    <row r="147" spans="1:60" x14ac:dyDescent="0.2">
      <c r="A147" s="168"/>
      <c r="B147" s="168"/>
      <c r="C147" s="168"/>
      <c r="D147" s="168"/>
      <c r="E147" s="168"/>
      <c r="F147" s="168"/>
      <c r="G147" s="168"/>
      <c r="H147" s="168"/>
      <c r="I147" s="168"/>
      <c r="J147" s="168"/>
      <c r="K147" s="168"/>
      <c r="L147" s="168"/>
      <c r="M147" s="168"/>
      <c r="N147" s="168"/>
      <c r="O147" s="168"/>
      <c r="P147" s="168"/>
      <c r="Q147" s="168"/>
      <c r="R147" s="168"/>
      <c r="S147" s="168"/>
      <c r="T147" s="168"/>
      <c r="U147" s="169"/>
      <c r="V147" s="169"/>
      <c r="W147" s="169"/>
      <c r="X147" s="169"/>
      <c r="Y147" s="169"/>
      <c r="Z147" s="169"/>
      <c r="AA147" s="40"/>
      <c r="AB147" s="40"/>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8"/>
      <c r="AX147" s="168"/>
      <c r="AY147" s="168"/>
      <c r="AZ147" s="168"/>
      <c r="BA147" s="168"/>
      <c r="BB147" s="168"/>
      <c r="BC147" s="168"/>
      <c r="BD147" s="168"/>
      <c r="BE147" s="168"/>
      <c r="BF147" s="168"/>
      <c r="BG147" s="168"/>
      <c r="BH147" s="168"/>
    </row>
    <row r="148" spans="1:60" x14ac:dyDescent="0.2">
      <c r="A148" s="168"/>
      <c r="B148" s="168"/>
      <c r="C148" s="168"/>
      <c r="D148" s="168"/>
      <c r="E148" s="168"/>
      <c r="F148" s="168"/>
      <c r="G148" s="168"/>
      <c r="H148" s="168"/>
      <c r="I148" s="168"/>
      <c r="J148" s="168"/>
      <c r="K148" s="168"/>
      <c r="L148" s="168"/>
      <c r="M148" s="168"/>
      <c r="N148" s="168"/>
      <c r="O148" s="168"/>
      <c r="P148" s="168"/>
      <c r="Q148" s="168"/>
      <c r="R148" s="168"/>
      <c r="S148" s="168"/>
      <c r="T148" s="168"/>
      <c r="U148" s="169"/>
      <c r="V148" s="169"/>
      <c r="W148" s="169"/>
      <c r="X148" s="169"/>
      <c r="Y148" s="169"/>
      <c r="Z148" s="169"/>
      <c r="AA148" s="40"/>
      <c r="AB148" s="40"/>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8"/>
      <c r="AX148" s="168"/>
      <c r="AY148" s="168"/>
      <c r="AZ148" s="168"/>
      <c r="BA148" s="168"/>
      <c r="BB148" s="168"/>
      <c r="BC148" s="168"/>
      <c r="BD148" s="168"/>
      <c r="BE148" s="168"/>
      <c r="BF148" s="168"/>
      <c r="BG148" s="168"/>
      <c r="BH148" s="168"/>
    </row>
    <row r="149" spans="1:60" x14ac:dyDescent="0.2">
      <c r="A149" s="168"/>
      <c r="B149" s="168"/>
      <c r="C149" s="168"/>
      <c r="D149" s="168"/>
      <c r="E149" s="168"/>
      <c r="F149" s="168"/>
      <c r="G149" s="168"/>
      <c r="H149" s="168"/>
      <c r="I149" s="168"/>
      <c r="J149" s="168"/>
      <c r="K149" s="168"/>
      <c r="L149" s="168"/>
      <c r="M149" s="168"/>
      <c r="N149" s="168"/>
      <c r="O149" s="168"/>
      <c r="P149" s="168"/>
      <c r="Q149" s="168"/>
      <c r="R149" s="168"/>
      <c r="S149" s="168"/>
      <c r="T149" s="168"/>
      <c r="U149" s="169"/>
      <c r="V149" s="169"/>
      <c r="W149" s="169"/>
      <c r="X149" s="169"/>
      <c r="Y149" s="169"/>
      <c r="Z149" s="169"/>
      <c r="AA149" s="40"/>
      <c r="AB149" s="40"/>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8"/>
      <c r="AX149" s="168"/>
      <c r="AY149" s="168"/>
      <c r="AZ149" s="168"/>
      <c r="BA149" s="168"/>
      <c r="BB149" s="168"/>
      <c r="BC149" s="168"/>
      <c r="BD149" s="168"/>
      <c r="BE149" s="168"/>
      <c r="BF149" s="168"/>
      <c r="BG149" s="168"/>
      <c r="BH149" s="168"/>
    </row>
    <row r="150" spans="1:60" x14ac:dyDescent="0.2">
      <c r="A150" s="168"/>
      <c r="B150" s="168"/>
      <c r="C150" s="168"/>
      <c r="D150" s="168"/>
      <c r="E150" s="168"/>
      <c r="F150" s="168"/>
      <c r="G150" s="168"/>
      <c r="H150" s="168"/>
      <c r="I150" s="168"/>
      <c r="J150" s="168"/>
      <c r="K150" s="168"/>
      <c r="L150" s="168"/>
      <c r="M150" s="168"/>
      <c r="N150" s="168"/>
      <c r="O150" s="168"/>
      <c r="P150" s="168"/>
      <c r="Q150" s="168"/>
      <c r="R150" s="168"/>
      <c r="S150" s="168"/>
      <c r="T150" s="168"/>
      <c r="U150" s="169"/>
      <c r="V150" s="169"/>
      <c r="W150" s="169"/>
      <c r="X150" s="169"/>
      <c r="Y150" s="169"/>
      <c r="Z150" s="169"/>
      <c r="AA150" s="40"/>
      <c r="AB150" s="40"/>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8"/>
      <c r="AX150" s="168"/>
      <c r="AY150" s="168"/>
      <c r="AZ150" s="168"/>
      <c r="BA150" s="168"/>
      <c r="BB150" s="168"/>
      <c r="BC150" s="168"/>
      <c r="BD150" s="168"/>
      <c r="BE150" s="168"/>
      <c r="BF150" s="168"/>
      <c r="BG150" s="168"/>
      <c r="BH150" s="168"/>
    </row>
    <row r="151" spans="1:60" x14ac:dyDescent="0.2">
      <c r="A151" s="168"/>
      <c r="B151" s="168"/>
      <c r="C151" s="168"/>
      <c r="D151" s="168"/>
      <c r="E151" s="168"/>
      <c r="F151" s="168"/>
      <c r="G151" s="168"/>
      <c r="H151" s="168"/>
      <c r="I151" s="168"/>
      <c r="J151" s="168"/>
      <c r="K151" s="168"/>
      <c r="L151" s="168"/>
      <c r="M151" s="168"/>
      <c r="N151" s="168"/>
      <c r="O151" s="168"/>
      <c r="P151" s="168"/>
      <c r="Q151" s="168"/>
      <c r="R151" s="168"/>
      <c r="S151" s="168"/>
      <c r="T151" s="168"/>
      <c r="U151" s="169"/>
      <c r="V151" s="169"/>
      <c r="W151" s="169"/>
      <c r="X151" s="169"/>
      <c r="Y151" s="169"/>
      <c r="Z151" s="169"/>
      <c r="AA151" s="40"/>
      <c r="AB151" s="40"/>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8"/>
      <c r="AX151" s="168"/>
      <c r="AY151" s="168"/>
      <c r="AZ151" s="168"/>
      <c r="BA151" s="168"/>
      <c r="BB151" s="168"/>
      <c r="BC151" s="168"/>
      <c r="BD151" s="168"/>
      <c r="BE151" s="168"/>
      <c r="BF151" s="168"/>
      <c r="BG151" s="168"/>
      <c r="BH151" s="168"/>
    </row>
    <row r="152" spans="1:60" x14ac:dyDescent="0.2">
      <c r="A152" s="168"/>
      <c r="B152" s="168"/>
      <c r="C152" s="168"/>
      <c r="D152" s="168"/>
      <c r="E152" s="168"/>
      <c r="F152" s="168"/>
      <c r="G152" s="168"/>
      <c r="H152" s="168"/>
      <c r="I152" s="168"/>
      <c r="J152" s="168"/>
      <c r="K152" s="168"/>
      <c r="L152" s="168"/>
      <c r="M152" s="168"/>
      <c r="N152" s="168"/>
      <c r="O152" s="168"/>
      <c r="P152" s="168"/>
      <c r="Q152" s="168"/>
      <c r="R152" s="168"/>
      <c r="S152" s="168"/>
      <c r="T152" s="168"/>
      <c r="U152" s="169"/>
      <c r="V152" s="169"/>
      <c r="W152" s="169"/>
      <c r="X152" s="169"/>
      <c r="Y152" s="169"/>
      <c r="Z152" s="169"/>
      <c r="AA152" s="40"/>
      <c r="AB152" s="40"/>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8"/>
      <c r="AX152" s="168"/>
      <c r="AY152" s="168"/>
      <c r="AZ152" s="168"/>
      <c r="BA152" s="168"/>
      <c r="BB152" s="168"/>
      <c r="BC152" s="168"/>
      <c r="BD152" s="168"/>
      <c r="BE152" s="168"/>
      <c r="BF152" s="168"/>
      <c r="BG152" s="168"/>
      <c r="BH152" s="168"/>
    </row>
    <row r="153" spans="1:60" x14ac:dyDescent="0.2">
      <c r="A153" s="168"/>
      <c r="B153" s="168"/>
      <c r="C153" s="168"/>
      <c r="D153" s="168"/>
      <c r="E153" s="168"/>
      <c r="F153" s="168"/>
      <c r="G153" s="168"/>
      <c r="H153" s="168"/>
      <c r="I153" s="168"/>
      <c r="J153" s="168"/>
      <c r="K153" s="168"/>
      <c r="L153" s="168"/>
      <c r="M153" s="168"/>
      <c r="N153" s="168"/>
      <c r="O153" s="168"/>
      <c r="P153" s="168"/>
      <c r="Q153" s="168"/>
      <c r="R153" s="168"/>
      <c r="S153" s="168"/>
      <c r="T153" s="168"/>
      <c r="U153" s="169"/>
      <c r="V153" s="169"/>
      <c r="W153" s="169"/>
      <c r="X153" s="169"/>
      <c r="Y153" s="169"/>
      <c r="Z153" s="169"/>
      <c r="AA153" s="40"/>
      <c r="AB153" s="40"/>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8"/>
      <c r="AX153" s="168"/>
      <c r="AY153" s="168"/>
      <c r="AZ153" s="168"/>
      <c r="BA153" s="168"/>
      <c r="BB153" s="168"/>
      <c r="BC153" s="168"/>
      <c r="BD153" s="168"/>
      <c r="BE153" s="168"/>
      <c r="BF153" s="168"/>
      <c r="BG153" s="168"/>
      <c r="BH153" s="168"/>
    </row>
    <row r="154" spans="1:60" x14ac:dyDescent="0.2">
      <c r="A154" s="168"/>
      <c r="B154" s="168"/>
      <c r="C154" s="168"/>
      <c r="D154" s="168"/>
      <c r="E154" s="168"/>
      <c r="F154" s="168"/>
      <c r="G154" s="168"/>
      <c r="H154" s="168"/>
      <c r="I154" s="168"/>
      <c r="J154" s="168"/>
      <c r="K154" s="168"/>
      <c r="L154" s="168"/>
      <c r="M154" s="168"/>
      <c r="N154" s="168"/>
      <c r="O154" s="168"/>
      <c r="P154" s="168"/>
      <c r="Q154" s="168"/>
      <c r="R154" s="168"/>
      <c r="S154" s="168"/>
      <c r="T154" s="168"/>
      <c r="U154" s="169"/>
      <c r="V154" s="169"/>
      <c r="W154" s="169"/>
      <c r="X154" s="169"/>
      <c r="Y154" s="169"/>
      <c r="Z154" s="169"/>
      <c r="AA154" s="40"/>
      <c r="AB154" s="40"/>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8"/>
      <c r="AX154" s="168"/>
      <c r="AY154" s="168"/>
      <c r="AZ154" s="168"/>
      <c r="BA154" s="168"/>
      <c r="BB154" s="168"/>
      <c r="BC154" s="168"/>
      <c r="BD154" s="168"/>
      <c r="BE154" s="168"/>
      <c r="BF154" s="168"/>
      <c r="BG154" s="168"/>
      <c r="BH154" s="168"/>
    </row>
    <row r="155" spans="1:60" x14ac:dyDescent="0.2">
      <c r="A155" s="168"/>
      <c r="B155" s="168"/>
      <c r="C155" s="168"/>
      <c r="D155" s="168"/>
      <c r="E155" s="168"/>
      <c r="F155" s="168"/>
      <c r="G155" s="168"/>
      <c r="H155" s="168"/>
      <c r="I155" s="168"/>
      <c r="J155" s="168"/>
      <c r="K155" s="168"/>
      <c r="L155" s="168"/>
      <c r="M155" s="168"/>
      <c r="N155" s="168"/>
      <c r="O155" s="168"/>
      <c r="P155" s="168"/>
      <c r="Q155" s="168"/>
      <c r="R155" s="168"/>
      <c r="S155" s="168"/>
      <c r="T155" s="168"/>
      <c r="U155" s="169"/>
      <c r="V155" s="169"/>
      <c r="W155" s="169"/>
      <c r="X155" s="169"/>
      <c r="Y155" s="169"/>
      <c r="Z155" s="169"/>
      <c r="AA155" s="40"/>
      <c r="AB155" s="40"/>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8"/>
      <c r="AX155" s="168"/>
      <c r="AY155" s="168"/>
      <c r="AZ155" s="168"/>
      <c r="BA155" s="168"/>
      <c r="BB155" s="168"/>
      <c r="BC155" s="168"/>
      <c r="BD155" s="168"/>
      <c r="BE155" s="168"/>
      <c r="BF155" s="168"/>
      <c r="BG155" s="168"/>
      <c r="BH155" s="168"/>
    </row>
    <row r="156" spans="1:60" x14ac:dyDescent="0.2">
      <c r="A156" s="168"/>
      <c r="B156" s="168"/>
      <c r="C156" s="168"/>
      <c r="D156" s="168"/>
      <c r="E156" s="168"/>
      <c r="F156" s="168"/>
      <c r="G156" s="168"/>
      <c r="H156" s="168"/>
      <c r="I156" s="168"/>
      <c r="J156" s="168"/>
      <c r="K156" s="168"/>
      <c r="L156" s="168"/>
      <c r="M156" s="168"/>
      <c r="N156" s="168"/>
      <c r="O156" s="168"/>
      <c r="P156" s="168"/>
      <c r="Q156" s="168"/>
      <c r="R156" s="168"/>
      <c r="S156" s="168"/>
      <c r="T156" s="168"/>
      <c r="U156" s="169"/>
      <c r="V156" s="169"/>
      <c r="W156" s="169"/>
      <c r="X156" s="169"/>
      <c r="Y156" s="169"/>
      <c r="Z156" s="169"/>
      <c r="AA156" s="40"/>
      <c r="AB156" s="40"/>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8"/>
      <c r="AX156" s="168"/>
      <c r="AY156" s="168"/>
      <c r="AZ156" s="168"/>
      <c r="BA156" s="168"/>
      <c r="BB156" s="168"/>
      <c r="BC156" s="168"/>
      <c r="BD156" s="168"/>
      <c r="BE156" s="168"/>
      <c r="BF156" s="168"/>
      <c r="BG156" s="168"/>
      <c r="BH156" s="168"/>
    </row>
    <row r="157" spans="1:60" x14ac:dyDescent="0.2">
      <c r="A157" s="168"/>
      <c r="B157" s="168"/>
      <c r="C157" s="168"/>
      <c r="D157" s="168"/>
      <c r="E157" s="168"/>
      <c r="F157" s="168"/>
      <c r="G157" s="168"/>
      <c r="H157" s="168"/>
      <c r="I157" s="168"/>
      <c r="J157" s="168"/>
      <c r="K157" s="168"/>
      <c r="L157" s="168"/>
      <c r="M157" s="168"/>
      <c r="N157" s="168"/>
      <c r="O157" s="168"/>
      <c r="P157" s="168"/>
      <c r="Q157" s="168"/>
      <c r="R157" s="168"/>
      <c r="S157" s="168"/>
      <c r="T157" s="168"/>
      <c r="U157" s="169"/>
      <c r="V157" s="169"/>
      <c r="W157" s="169"/>
      <c r="X157" s="169"/>
      <c r="Y157" s="169"/>
      <c r="Z157" s="169"/>
      <c r="AA157" s="40"/>
      <c r="AB157" s="40"/>
      <c r="AC157" s="169"/>
      <c r="AD157" s="169"/>
      <c r="AE157" s="169"/>
      <c r="AF157" s="169"/>
      <c r="AG157" s="169"/>
      <c r="AH157" s="169"/>
      <c r="AI157" s="169"/>
      <c r="AJ157" s="169"/>
      <c r="AK157" s="169"/>
      <c r="AL157" s="169"/>
      <c r="AM157" s="169"/>
      <c r="AN157" s="169"/>
      <c r="AO157" s="169"/>
      <c r="AP157" s="169"/>
      <c r="AQ157" s="169"/>
      <c r="AR157" s="169"/>
      <c r="AS157" s="169"/>
      <c r="AT157" s="169"/>
      <c r="AU157" s="169"/>
      <c r="AV157" s="169"/>
      <c r="AW157" s="168"/>
      <c r="AX157" s="168"/>
      <c r="AY157" s="168"/>
      <c r="AZ157" s="168"/>
      <c r="BA157" s="168"/>
      <c r="BB157" s="168"/>
      <c r="BC157" s="168"/>
      <c r="BD157" s="168"/>
      <c r="BE157" s="168"/>
      <c r="BF157" s="168"/>
      <c r="BG157" s="168"/>
      <c r="BH157" s="168"/>
    </row>
    <row r="158" spans="1:60" x14ac:dyDescent="0.2">
      <c r="A158" s="168"/>
      <c r="B158" s="168"/>
      <c r="C158" s="168"/>
      <c r="D158" s="168"/>
      <c r="E158" s="168"/>
      <c r="F158" s="168"/>
      <c r="G158" s="168"/>
      <c r="H158" s="168"/>
      <c r="I158" s="168"/>
      <c r="J158" s="168"/>
      <c r="K158" s="168"/>
      <c r="L158" s="168"/>
      <c r="M158" s="168"/>
      <c r="N158" s="168"/>
      <c r="O158" s="168"/>
      <c r="P158" s="168"/>
      <c r="Q158" s="168"/>
      <c r="R158" s="168"/>
      <c r="S158" s="168"/>
      <c r="T158" s="168"/>
      <c r="U158" s="169"/>
      <c r="V158" s="169"/>
      <c r="W158" s="169"/>
      <c r="X158" s="169"/>
      <c r="Y158" s="169"/>
      <c r="Z158" s="169"/>
      <c r="AA158" s="40"/>
      <c r="AB158" s="40"/>
      <c r="AC158" s="169"/>
      <c r="AD158" s="169"/>
      <c r="AE158" s="169"/>
      <c r="AF158" s="169"/>
      <c r="AG158" s="169"/>
      <c r="AH158" s="169"/>
      <c r="AI158" s="169"/>
      <c r="AJ158" s="169"/>
      <c r="AK158" s="169"/>
      <c r="AL158" s="169"/>
      <c r="AM158" s="169"/>
      <c r="AN158" s="169"/>
      <c r="AO158" s="169"/>
      <c r="AP158" s="169"/>
      <c r="AQ158" s="169"/>
      <c r="AR158" s="169"/>
      <c r="AS158" s="169"/>
      <c r="AT158" s="169"/>
      <c r="AU158" s="169"/>
      <c r="AV158" s="169"/>
      <c r="AW158" s="168"/>
      <c r="AX158" s="168"/>
      <c r="AY158" s="168"/>
      <c r="AZ158" s="168"/>
      <c r="BA158" s="168"/>
      <c r="BB158" s="168"/>
      <c r="BC158" s="168"/>
      <c r="BD158" s="168"/>
      <c r="BE158" s="168"/>
      <c r="BF158" s="168"/>
      <c r="BG158" s="168"/>
      <c r="BH158" s="168"/>
    </row>
    <row r="159" spans="1:60" x14ac:dyDescent="0.2">
      <c r="A159" s="168"/>
      <c r="B159" s="168"/>
      <c r="C159" s="168"/>
      <c r="D159" s="168"/>
      <c r="E159" s="168"/>
      <c r="F159" s="168"/>
      <c r="G159" s="168"/>
      <c r="H159" s="168"/>
      <c r="I159" s="168"/>
      <c r="J159" s="168"/>
      <c r="K159" s="168"/>
      <c r="L159" s="168"/>
      <c r="M159" s="168"/>
      <c r="N159" s="168"/>
      <c r="O159" s="168"/>
      <c r="P159" s="168"/>
      <c r="Q159" s="168"/>
      <c r="R159" s="168"/>
      <c r="S159" s="168"/>
      <c r="T159" s="168"/>
      <c r="U159" s="169"/>
      <c r="V159" s="169"/>
      <c r="W159" s="169"/>
      <c r="X159" s="169"/>
      <c r="Y159" s="169"/>
      <c r="Z159" s="169"/>
      <c r="AA159" s="40"/>
      <c r="AB159" s="40"/>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8"/>
      <c r="AX159" s="168"/>
      <c r="AY159" s="168"/>
      <c r="AZ159" s="168"/>
      <c r="BA159" s="168"/>
      <c r="BB159" s="168"/>
      <c r="BC159" s="168"/>
      <c r="BD159" s="168"/>
      <c r="BE159" s="168"/>
      <c r="BF159" s="168"/>
      <c r="BG159" s="168"/>
      <c r="BH159" s="168"/>
    </row>
    <row r="160" spans="1:60" x14ac:dyDescent="0.2">
      <c r="A160" s="168"/>
      <c r="B160" s="168"/>
      <c r="C160" s="168"/>
      <c r="D160" s="168"/>
      <c r="E160" s="168"/>
      <c r="F160" s="168"/>
      <c r="G160" s="168"/>
      <c r="H160" s="168"/>
      <c r="I160" s="168"/>
      <c r="J160" s="168"/>
      <c r="K160" s="168"/>
      <c r="L160" s="168"/>
      <c r="M160" s="168"/>
      <c r="N160" s="168"/>
      <c r="O160" s="168"/>
      <c r="P160" s="168"/>
      <c r="Q160" s="168"/>
      <c r="R160" s="168"/>
      <c r="S160" s="168"/>
      <c r="T160" s="168"/>
      <c r="U160" s="169"/>
      <c r="V160" s="169"/>
      <c r="W160" s="169"/>
      <c r="X160" s="169"/>
      <c r="Y160" s="169"/>
      <c r="Z160" s="169"/>
      <c r="AA160" s="40"/>
      <c r="AB160" s="40"/>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8"/>
      <c r="AX160" s="168"/>
      <c r="AY160" s="168"/>
      <c r="AZ160" s="168"/>
      <c r="BA160" s="168"/>
      <c r="BB160" s="168"/>
      <c r="BC160" s="168"/>
      <c r="BD160" s="168"/>
      <c r="BE160" s="168"/>
      <c r="BF160" s="168"/>
      <c r="BG160" s="168"/>
      <c r="BH160" s="168"/>
    </row>
    <row r="161" spans="1:60" x14ac:dyDescent="0.2">
      <c r="A161" s="168"/>
      <c r="B161" s="168"/>
      <c r="C161" s="168"/>
      <c r="D161" s="168"/>
      <c r="E161" s="168"/>
      <c r="F161" s="168"/>
      <c r="G161" s="168"/>
      <c r="H161" s="168"/>
      <c r="I161" s="168"/>
      <c r="J161" s="168"/>
      <c r="K161" s="168"/>
      <c r="L161" s="168"/>
      <c r="M161" s="168"/>
      <c r="N161" s="168"/>
      <c r="O161" s="168"/>
      <c r="P161" s="168"/>
      <c r="Q161" s="168"/>
      <c r="R161" s="168"/>
      <c r="S161" s="168"/>
      <c r="T161" s="168"/>
      <c r="U161" s="169"/>
      <c r="V161" s="169"/>
      <c r="W161" s="169"/>
      <c r="X161" s="169"/>
      <c r="Y161" s="169"/>
      <c r="Z161" s="169"/>
      <c r="AA161" s="40"/>
      <c r="AB161" s="40"/>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8"/>
      <c r="AX161" s="168"/>
      <c r="AY161" s="168"/>
      <c r="AZ161" s="168"/>
      <c r="BA161" s="168"/>
      <c r="BB161" s="168"/>
      <c r="BC161" s="168"/>
      <c r="BD161" s="168"/>
      <c r="BE161" s="168"/>
      <c r="BF161" s="168"/>
      <c r="BG161" s="168"/>
      <c r="BH161" s="168"/>
    </row>
    <row r="162" spans="1:60" x14ac:dyDescent="0.2">
      <c r="A162" s="168"/>
      <c r="B162" s="168"/>
      <c r="C162" s="168"/>
      <c r="D162" s="168"/>
      <c r="E162" s="168"/>
      <c r="F162" s="168"/>
      <c r="G162" s="168"/>
      <c r="H162" s="168"/>
      <c r="I162" s="168"/>
      <c r="J162" s="168"/>
      <c r="K162" s="168"/>
      <c r="L162" s="168"/>
      <c r="M162" s="168"/>
      <c r="N162" s="168"/>
      <c r="O162" s="168"/>
      <c r="P162" s="168"/>
      <c r="Q162" s="168"/>
      <c r="R162" s="168"/>
      <c r="S162" s="168"/>
      <c r="T162" s="168"/>
      <c r="U162" s="169"/>
      <c r="V162" s="169"/>
      <c r="W162" s="169"/>
      <c r="X162" s="169"/>
      <c r="Y162" s="169"/>
      <c r="Z162" s="169"/>
      <c r="AA162" s="40"/>
      <c r="AB162" s="40"/>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8"/>
      <c r="AX162" s="168"/>
      <c r="AY162" s="168"/>
      <c r="AZ162" s="168"/>
      <c r="BA162" s="168"/>
      <c r="BB162" s="168"/>
      <c r="BC162" s="168"/>
      <c r="BD162" s="168"/>
      <c r="BE162" s="168"/>
      <c r="BF162" s="168"/>
      <c r="BG162" s="168"/>
      <c r="BH162" s="168"/>
    </row>
    <row r="163" spans="1:60" x14ac:dyDescent="0.2">
      <c r="A163" s="168"/>
      <c r="B163" s="168"/>
      <c r="C163" s="168"/>
      <c r="D163" s="168"/>
      <c r="E163" s="168"/>
      <c r="F163" s="168"/>
      <c r="G163" s="168"/>
      <c r="H163" s="168"/>
      <c r="I163" s="168"/>
      <c r="J163" s="168"/>
      <c r="K163" s="168"/>
      <c r="L163" s="168"/>
      <c r="M163" s="168"/>
      <c r="N163" s="168"/>
      <c r="O163" s="168"/>
      <c r="P163" s="168"/>
      <c r="Q163" s="168"/>
      <c r="R163" s="168"/>
      <c r="S163" s="168"/>
      <c r="T163" s="168"/>
      <c r="U163" s="169"/>
      <c r="V163" s="169"/>
      <c r="W163" s="169"/>
      <c r="X163" s="169"/>
      <c r="Y163" s="169"/>
      <c r="Z163" s="169"/>
      <c r="AA163" s="40"/>
      <c r="AB163" s="40"/>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8"/>
      <c r="AX163" s="168"/>
      <c r="AY163" s="168"/>
      <c r="AZ163" s="168"/>
      <c r="BA163" s="168"/>
      <c r="BB163" s="168"/>
      <c r="BC163" s="168"/>
      <c r="BD163" s="168"/>
      <c r="BE163" s="168"/>
      <c r="BF163" s="168"/>
      <c r="BG163" s="168"/>
      <c r="BH163" s="168"/>
    </row>
    <row r="164" spans="1:60" x14ac:dyDescent="0.2">
      <c r="A164" s="168"/>
      <c r="B164" s="168"/>
      <c r="C164" s="168"/>
      <c r="D164" s="168"/>
      <c r="E164" s="168"/>
      <c r="F164" s="168"/>
      <c r="G164" s="168"/>
      <c r="H164" s="168"/>
      <c r="I164" s="168"/>
      <c r="J164" s="168"/>
      <c r="K164" s="168"/>
      <c r="L164" s="168"/>
      <c r="M164" s="168"/>
      <c r="N164" s="168"/>
      <c r="O164" s="168"/>
      <c r="P164" s="168"/>
      <c r="Q164" s="168"/>
      <c r="R164" s="168"/>
      <c r="S164" s="168"/>
      <c r="T164" s="168"/>
      <c r="U164" s="169"/>
      <c r="V164" s="169"/>
      <c r="W164" s="169"/>
      <c r="X164" s="169"/>
      <c r="Y164" s="169"/>
      <c r="Z164" s="169"/>
      <c r="AA164" s="40"/>
      <c r="AB164" s="40"/>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8"/>
      <c r="AX164" s="168"/>
      <c r="AY164" s="168"/>
      <c r="AZ164" s="168"/>
      <c r="BA164" s="168"/>
      <c r="BB164" s="168"/>
      <c r="BC164" s="168"/>
      <c r="BD164" s="168"/>
      <c r="BE164" s="168"/>
      <c r="BF164" s="168"/>
      <c r="BG164" s="168"/>
      <c r="BH164" s="168"/>
    </row>
  </sheetData>
  <sheetProtection formatCells="0" formatColumns="0" formatRows="0" insertColumns="0" insertRows="0" insertHyperlinks="0" deleteColumns="0" deleteRows="0" sort="0" autoFilter="0" pivotTables="0"/>
  <mergeCells count="46">
    <mergeCell ref="J27:K27"/>
    <mergeCell ref="J29:K29"/>
    <mergeCell ref="F51:I51"/>
    <mergeCell ref="K51:L51"/>
    <mergeCell ref="S13:S19"/>
    <mergeCell ref="S22:S30"/>
    <mergeCell ref="K17:N17"/>
    <mergeCell ref="J19:K19"/>
    <mergeCell ref="J21:K21"/>
    <mergeCell ref="J25:K25"/>
    <mergeCell ref="I14:J14"/>
    <mergeCell ref="K14:P14"/>
    <mergeCell ref="D48:E48"/>
    <mergeCell ref="F48:G48"/>
    <mergeCell ref="K48:L48"/>
    <mergeCell ref="N48:O48"/>
    <mergeCell ref="J31:K31"/>
    <mergeCell ref="J33:K33"/>
    <mergeCell ref="J35:K35"/>
    <mergeCell ref="I37:N37"/>
    <mergeCell ref="F52:I52"/>
    <mergeCell ref="K52:L52"/>
    <mergeCell ref="D57:P67"/>
    <mergeCell ref="O53:P53"/>
    <mergeCell ref="U39:W39"/>
    <mergeCell ref="H43:J43"/>
    <mergeCell ref="D46:E46"/>
    <mergeCell ref="F46:G46"/>
    <mergeCell ref="I46:J46"/>
    <mergeCell ref="K46:L46"/>
    <mergeCell ref="N46:O46"/>
    <mergeCell ref="E41:G41"/>
    <mergeCell ref="I41:J41"/>
    <mergeCell ref="D50:E50"/>
    <mergeCell ref="F50:I50"/>
    <mergeCell ref="K50:L50"/>
    <mergeCell ref="AE2:AF2"/>
    <mergeCell ref="D3:P3"/>
    <mergeCell ref="N6:O6"/>
    <mergeCell ref="E8:I8"/>
    <mergeCell ref="O8:P8"/>
    <mergeCell ref="E10:L10"/>
    <mergeCell ref="O10:P10"/>
    <mergeCell ref="E12:H12"/>
    <mergeCell ref="K12:L12"/>
    <mergeCell ref="O12:P12"/>
  </mergeCells>
  <dataValidations count="5">
    <dataValidation type="list" allowBlank="1" showInputMessage="1" showErrorMessage="1" sqref="WVQ983081 WLU983081 WBY983081 VSC983081 VIG983081 UYK983081 UOO983081 UES983081 TUW983081 TLA983081 TBE983081 SRI983081 SHM983081 RXQ983081 RNU983081 RDY983081 QUC983081 QKG983081 QAK983081 PQO983081 PGS983081 OWW983081 ONA983081 ODE983081 NTI983081 NJM983081 MZQ983081 MPU983081 MFY983081 LWC983081 LMG983081 LCK983081 KSO983081 KIS983081 JYW983081 JPA983081 JFE983081 IVI983081 ILM983081 IBQ983081 HRU983081 HHY983081 GYC983081 GOG983081 GEK983081 FUO983081 FKS983081 FAW983081 ERA983081 EHE983081 DXI983081 DNM983081 DDQ983081 CTU983081 CJY983081 CAC983081 BQG983081 BGK983081 AWO983081 AMS983081 ACW983081 TA983081 JE983081 WVQ917545 WLU917545 WBY917545 VSC917545 VIG917545 UYK917545 UOO917545 UES917545 TUW917545 TLA917545 TBE917545 SRI917545 SHM917545 RXQ917545 RNU917545 RDY917545 QUC917545 QKG917545 QAK917545 PQO917545 PGS917545 OWW917545 ONA917545 ODE917545 NTI917545 NJM917545 MZQ917545 MPU917545 MFY917545 LWC917545 LMG917545 LCK917545 KSO917545 KIS917545 JYW917545 JPA917545 JFE917545 IVI917545 ILM917545 IBQ917545 HRU917545 HHY917545 GYC917545 GOG917545 GEK917545 FUO917545 FKS917545 FAW917545 ERA917545 EHE917545 DXI917545 DNM917545 DDQ917545 CTU917545 CJY917545 CAC917545 BQG917545 BGK917545 AWO917545 AMS917545 ACW917545 TA917545 JE917545 WVQ852009 WLU852009 WBY852009 VSC852009 VIG852009 UYK852009 UOO852009 UES852009 TUW852009 TLA852009 TBE852009 SRI852009 SHM852009 RXQ852009 RNU852009 RDY852009 QUC852009 QKG852009 QAK852009 PQO852009 PGS852009 OWW852009 ONA852009 ODE852009 NTI852009 NJM852009 MZQ852009 MPU852009 MFY852009 LWC852009 LMG852009 LCK852009 KSO852009 KIS852009 JYW852009 JPA852009 JFE852009 IVI852009 ILM852009 IBQ852009 HRU852009 HHY852009 GYC852009 GOG852009 GEK852009 FUO852009 FKS852009 FAW852009 ERA852009 EHE852009 DXI852009 DNM852009 DDQ852009 CTU852009 CJY852009 CAC852009 BQG852009 BGK852009 AWO852009 AMS852009 ACW852009 TA852009 JE852009 WVQ786473 WLU786473 WBY786473 VSC786473 VIG786473 UYK786473 UOO786473 UES786473 TUW786473 TLA786473 TBE786473 SRI786473 SHM786473 RXQ786473 RNU786473 RDY786473 QUC786473 QKG786473 QAK786473 PQO786473 PGS786473 OWW786473 ONA786473 ODE786473 NTI786473 NJM786473 MZQ786473 MPU786473 MFY786473 LWC786473 LMG786473 LCK786473 KSO786473 KIS786473 JYW786473 JPA786473 JFE786473 IVI786473 ILM786473 IBQ786473 HRU786473 HHY786473 GYC786473 GOG786473 GEK786473 FUO786473 FKS786473 FAW786473 ERA786473 EHE786473 DXI786473 DNM786473 DDQ786473 CTU786473 CJY786473 CAC786473 BQG786473 BGK786473 AWO786473 AMS786473 ACW786473 TA786473 JE786473 WVQ720937 WLU720937 WBY720937 VSC720937 VIG720937 UYK720937 UOO720937 UES720937 TUW720937 TLA720937 TBE720937 SRI720937 SHM720937 RXQ720937 RNU720937 RDY720937 QUC720937 QKG720937 QAK720937 PQO720937 PGS720937 OWW720937 ONA720937 ODE720937 NTI720937 NJM720937 MZQ720937 MPU720937 MFY720937 LWC720937 LMG720937 LCK720937 KSO720937 KIS720937 JYW720937 JPA720937 JFE720937 IVI720937 ILM720937 IBQ720937 HRU720937 HHY720937 GYC720937 GOG720937 GEK720937 FUO720937 FKS720937 FAW720937 ERA720937 EHE720937 DXI720937 DNM720937 DDQ720937 CTU720937 CJY720937 CAC720937 BQG720937 BGK720937 AWO720937 AMS720937 ACW720937 TA720937 JE720937 WVQ655401 WLU655401 WBY655401 VSC655401 VIG655401 UYK655401 UOO655401 UES655401 TUW655401 TLA655401 TBE655401 SRI655401 SHM655401 RXQ655401 RNU655401 RDY655401 QUC655401 QKG655401 QAK655401 PQO655401 PGS655401 OWW655401 ONA655401 ODE655401 NTI655401 NJM655401 MZQ655401 MPU655401 MFY655401 LWC655401 LMG655401 LCK655401 KSO655401 KIS655401 JYW655401 JPA655401 JFE655401 IVI655401 ILM655401 IBQ655401 HRU655401 HHY655401 GYC655401 GOG655401 GEK655401 FUO655401 FKS655401 FAW655401 ERA655401 EHE655401 DXI655401 DNM655401 DDQ655401 CTU655401 CJY655401 CAC655401 BQG655401 BGK655401 AWO655401 AMS655401 ACW655401 TA655401 JE655401 WVQ589865 WLU589865 WBY589865 VSC589865 VIG589865 UYK589865 UOO589865 UES589865 TUW589865 TLA589865 TBE589865 SRI589865 SHM589865 RXQ589865 RNU589865 RDY589865 QUC589865 QKG589865 QAK589865 PQO589865 PGS589865 OWW589865 ONA589865 ODE589865 NTI589865 NJM589865 MZQ589865 MPU589865 MFY589865 LWC589865 LMG589865 LCK589865 KSO589865 KIS589865 JYW589865 JPA589865 JFE589865 IVI589865 ILM589865 IBQ589865 HRU589865 HHY589865 GYC589865 GOG589865 GEK589865 FUO589865 FKS589865 FAW589865 ERA589865 EHE589865 DXI589865 DNM589865 DDQ589865 CTU589865 CJY589865 CAC589865 BQG589865 BGK589865 AWO589865 AMS589865 ACW589865 TA589865 JE589865 WVQ524329 WLU524329 WBY524329 VSC524329 VIG524329 UYK524329 UOO524329 UES524329 TUW524329 TLA524329 TBE524329 SRI524329 SHM524329 RXQ524329 RNU524329 RDY524329 QUC524329 QKG524329 QAK524329 PQO524329 PGS524329 OWW524329 ONA524329 ODE524329 NTI524329 NJM524329 MZQ524329 MPU524329 MFY524329 LWC524329 LMG524329 LCK524329 KSO524329 KIS524329 JYW524329 JPA524329 JFE524329 IVI524329 ILM524329 IBQ524329 HRU524329 HHY524329 GYC524329 GOG524329 GEK524329 FUO524329 FKS524329 FAW524329 ERA524329 EHE524329 DXI524329 DNM524329 DDQ524329 CTU524329 CJY524329 CAC524329 BQG524329 BGK524329 AWO524329 AMS524329 ACW524329 TA524329 JE524329 WVQ458793 WLU458793 WBY458793 VSC458793 VIG458793 UYK458793 UOO458793 UES458793 TUW458793 TLA458793 TBE458793 SRI458793 SHM458793 RXQ458793 RNU458793 RDY458793 QUC458793 QKG458793 QAK458793 PQO458793 PGS458793 OWW458793 ONA458793 ODE458793 NTI458793 NJM458793 MZQ458793 MPU458793 MFY458793 LWC458793 LMG458793 LCK458793 KSO458793 KIS458793 JYW458793 JPA458793 JFE458793 IVI458793 ILM458793 IBQ458793 HRU458793 HHY458793 GYC458793 GOG458793 GEK458793 FUO458793 FKS458793 FAW458793 ERA458793 EHE458793 DXI458793 DNM458793 DDQ458793 CTU458793 CJY458793 CAC458793 BQG458793 BGK458793 AWO458793 AMS458793 ACW458793 TA458793 JE458793 WVQ393257 WLU393257 WBY393257 VSC393257 VIG393257 UYK393257 UOO393257 UES393257 TUW393257 TLA393257 TBE393257 SRI393257 SHM393257 RXQ393257 RNU393257 RDY393257 QUC393257 QKG393257 QAK393257 PQO393257 PGS393257 OWW393257 ONA393257 ODE393257 NTI393257 NJM393257 MZQ393257 MPU393257 MFY393257 LWC393257 LMG393257 LCK393257 KSO393257 KIS393257 JYW393257 JPA393257 JFE393257 IVI393257 ILM393257 IBQ393257 HRU393257 HHY393257 GYC393257 GOG393257 GEK393257 FUO393257 FKS393257 FAW393257 ERA393257 EHE393257 DXI393257 DNM393257 DDQ393257 CTU393257 CJY393257 CAC393257 BQG393257 BGK393257 AWO393257 AMS393257 ACW393257 TA393257 JE393257 WVQ327721 WLU327721 WBY327721 VSC327721 VIG327721 UYK327721 UOO327721 UES327721 TUW327721 TLA327721 TBE327721 SRI327721 SHM327721 RXQ327721 RNU327721 RDY327721 QUC327721 QKG327721 QAK327721 PQO327721 PGS327721 OWW327721 ONA327721 ODE327721 NTI327721 NJM327721 MZQ327721 MPU327721 MFY327721 LWC327721 LMG327721 LCK327721 KSO327721 KIS327721 JYW327721 JPA327721 JFE327721 IVI327721 ILM327721 IBQ327721 HRU327721 HHY327721 GYC327721 GOG327721 GEK327721 FUO327721 FKS327721 FAW327721 ERA327721 EHE327721 DXI327721 DNM327721 DDQ327721 CTU327721 CJY327721 CAC327721 BQG327721 BGK327721 AWO327721 AMS327721 ACW327721 TA327721 JE327721 WVQ262185 WLU262185 WBY262185 VSC262185 VIG262185 UYK262185 UOO262185 UES262185 TUW262185 TLA262185 TBE262185 SRI262185 SHM262185 RXQ262185 RNU262185 RDY262185 QUC262185 QKG262185 QAK262185 PQO262185 PGS262185 OWW262185 ONA262185 ODE262185 NTI262185 NJM262185 MZQ262185 MPU262185 MFY262185 LWC262185 LMG262185 LCK262185 KSO262185 KIS262185 JYW262185 JPA262185 JFE262185 IVI262185 ILM262185 IBQ262185 HRU262185 HHY262185 GYC262185 GOG262185 GEK262185 FUO262185 FKS262185 FAW262185 ERA262185 EHE262185 DXI262185 DNM262185 DDQ262185 CTU262185 CJY262185 CAC262185 BQG262185 BGK262185 AWO262185 AMS262185 ACW262185 TA262185 JE262185 WVQ196649 WLU196649 WBY196649 VSC196649 VIG196649 UYK196649 UOO196649 UES196649 TUW196649 TLA196649 TBE196649 SRI196649 SHM196649 RXQ196649 RNU196649 RDY196649 QUC196649 QKG196649 QAK196649 PQO196649 PGS196649 OWW196649 ONA196649 ODE196649 NTI196649 NJM196649 MZQ196649 MPU196649 MFY196649 LWC196649 LMG196649 LCK196649 KSO196649 KIS196649 JYW196649 JPA196649 JFE196649 IVI196649 ILM196649 IBQ196649 HRU196649 HHY196649 GYC196649 GOG196649 GEK196649 FUO196649 FKS196649 FAW196649 ERA196649 EHE196649 DXI196649 DNM196649 DDQ196649 CTU196649 CJY196649 CAC196649 BQG196649 BGK196649 AWO196649 AMS196649 ACW196649 TA196649 JE196649 WVQ131113 WLU131113 WBY131113 VSC131113 VIG131113 UYK131113 UOO131113 UES131113 TUW131113 TLA131113 TBE131113 SRI131113 SHM131113 RXQ131113 RNU131113 RDY131113 QUC131113 QKG131113 QAK131113 PQO131113 PGS131113 OWW131113 ONA131113 ODE131113 NTI131113 NJM131113 MZQ131113 MPU131113 MFY131113 LWC131113 LMG131113 LCK131113 KSO131113 KIS131113 JYW131113 JPA131113 JFE131113 IVI131113 ILM131113 IBQ131113 HRU131113 HHY131113 GYC131113 GOG131113 GEK131113 FUO131113 FKS131113 FAW131113 ERA131113 EHE131113 DXI131113 DNM131113 DDQ131113 CTU131113 CJY131113 CAC131113 BQG131113 BGK131113 AWO131113 AMS131113 ACW131113 TA131113 JE131113 WVQ65577 WLU65577 WBY65577 VSC65577 VIG65577 UYK65577 UOO65577 UES65577 TUW65577 TLA65577 TBE65577 SRI65577 SHM65577 RXQ65577 RNU65577 RDY65577 QUC65577 QKG65577 QAK65577 PQO65577 PGS65577 OWW65577 ONA65577 ODE65577 NTI65577 NJM65577 MZQ65577 MPU65577 MFY65577 LWC65577 LMG65577 LCK65577 KSO65577 KIS65577 JYW65577 JPA65577 JFE65577 IVI65577 ILM65577 IBQ65577 HRU65577 HHY65577 GYC65577 GOG65577 GEK65577 FUO65577 FKS65577 FAW65577 ERA65577 EHE65577 DXI65577 DNM65577 DDQ65577 CTU65577 CJY65577 CAC65577 BQG65577 BGK65577 AWO65577 AMS65577 ACW65577 TA65577 JE65577 WVQ41 WLU41 WBY41 VSC41 VIG41 UYK41 UOO41 UES41 TUW41 TLA41 TBE41 SRI41 SHM41 RXQ41 RNU41 RDY41 QUC41 QKG41 QAK41 PQO41 PGS41 OWW41 ONA41 ODE41 NTI41 NJM41 MZQ41 MPU41 MFY41 LWC41 LMG41 LCK41 KSO41 KIS41 JYW41 JPA41 JFE41 IVI41 ILM41 IBQ41 HRU41 HHY41 GYC41 GOG41 GEK41 FUO41 FKS41 FAW41 ERA41 EHE41 DXI41 DNM41 DDQ41 CTU41 CJY41 CAC41 BQG41 BGK41 AWO41 AMS41 ACW41 TA41 JE41 E983082 E917546 E852010 E786474 E720938 E655402 E589866 E524330 E458794 E393258 E327722 E262186 E196650 E131114 E65578" xr:uid="{00000000-0002-0000-0200-000000000000}">
      <formula1>OFFSET(noms,0,0,COUNTA(noms))</formula1>
    </dataValidation>
    <dataValidation type="list" allowBlank="1" showInputMessage="1" showErrorMessage="1" sqref="E41:G41" xr:uid="{00000000-0002-0000-0200-000003000000}">
      <formula1>$AD$3:$AD$41</formula1>
    </dataValidation>
    <dataValidation type="list" allowBlank="1" showInputMessage="1" showErrorMessage="1" promptTitle="Murs" prompt="Choisissez votre Sajade" sqref="JE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E983062 E917526 E851990 E786454 E720918 E655382 E589846 E524310 E458774 E393238 E327702 E262166 E196630 E131094 E65558 TA21" xr:uid="{00000000-0002-0000-0200-000001000000}">
      <formula1>OFFSET($AA$3:$AA$136,0,0,COUNTA($AA$3:$AA$136)+1)</formula1>
    </dataValidation>
    <dataValidation type="list" allowBlank="1" showInputMessage="1" showErrorMessage="1" errorTitle="Erreur Revêtement" error="Merci de reformuler votre demande _x000a_ou contactez un revendeur JaDecor" promptTitle="Plafonds" prompt="Choisissez votre  SAJADE" sqref="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E983060 E917524 E851988 E786452 E720916 E655380 E589844 E524308 E458772 E393236 E327700 E262164 E196628 E131092 E65556 E19" xr:uid="{00000000-0002-0000-0200-000002000000}">
      <formula1>$AA$2:$AA$136</formula1>
    </dataValidation>
    <dataValidation type="list" allowBlank="1" showInputMessage="1" showErrorMessage="1" promptTitle="Murs" prompt="Choisissez votre Sajade" sqref="E21" xr:uid="{00000000-0002-0000-0200-000004000000}">
      <formula1>OFFSET($AA$2:$AA$136,0,0,COUNTA($AA$3:$AA$136)+1)</formula1>
    </dataValidation>
  </dataValidations>
  <printOptions horizontalCentered="1" verticalCentered="1"/>
  <pageMargins left="0.19685039370078741" right="0.11811023622047245" top="0.15748031496062992" bottom="0.15748031496062992" header="0.31496062992125984" footer="0.31496062992125984"/>
  <pageSetup paperSize="9" orientation="portrait" horizontalDpi="0" verticalDpi="0"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AV206"/>
  <sheetViews>
    <sheetView showGridLines="0" showRowColHeaders="0" topLeftCell="B3" zoomScale="115" zoomScaleNormal="115" workbookViewId="0">
      <selection activeCell="Z20" sqref="Z20"/>
    </sheetView>
  </sheetViews>
  <sheetFormatPr baseColWidth="10" defaultRowHeight="12.75" x14ac:dyDescent="0.2"/>
  <cols>
    <col min="1" max="1" width="2.7109375" style="41" hidden="1" customWidth="1"/>
    <col min="2" max="3" width="2.7109375" style="41" customWidth="1"/>
    <col min="4" max="4" width="11.85546875" style="41" customWidth="1"/>
    <col min="5" max="5" width="11.42578125" style="41"/>
    <col min="6" max="6" width="13.7109375" style="41" customWidth="1"/>
    <col min="7" max="7" width="2.7109375" style="41" customWidth="1"/>
    <col min="8" max="8" width="9.42578125" style="41" customWidth="1"/>
    <col min="9" max="9" width="9.140625" style="41" customWidth="1"/>
    <col min="10" max="10" width="4.7109375" style="41" bestFit="1" customWidth="1"/>
    <col min="11" max="11" width="8.85546875" style="41" customWidth="1"/>
    <col min="12" max="12" width="2.7109375" style="41" customWidth="1"/>
    <col min="13" max="13" width="11.42578125" style="41"/>
    <col min="14" max="14" width="8.85546875" style="41" customWidth="1"/>
    <col min="15" max="16" width="11.42578125" style="41"/>
    <col min="17" max="17" width="2.7109375" style="41" customWidth="1"/>
    <col min="18" max="18" width="3.85546875" style="41" customWidth="1"/>
    <col min="19" max="19" width="20" style="41" customWidth="1"/>
    <col min="20" max="60" width="11.42578125" style="41"/>
    <col min="61" max="61" width="16.28515625" style="41" customWidth="1"/>
    <col min="62" max="62" width="11.42578125" style="41" customWidth="1"/>
    <col min="63" max="64" width="11.42578125" style="41"/>
    <col min="65" max="65" width="19.28515625" style="41" bestFit="1" customWidth="1"/>
    <col min="66" max="66" width="10.28515625" style="41" bestFit="1" customWidth="1"/>
    <col min="67" max="67" width="21.42578125" style="41" bestFit="1" customWidth="1"/>
    <col min="68" max="68" width="7.7109375" style="41" bestFit="1" customWidth="1"/>
    <col min="69" max="69" width="8" style="41" bestFit="1" customWidth="1"/>
    <col min="70" max="267" width="11.42578125" style="41"/>
    <col min="268" max="270" width="2.7109375" style="41" customWidth="1"/>
    <col min="271" max="271" width="11.85546875" style="41" customWidth="1"/>
    <col min="272" max="272" width="11.42578125" style="41"/>
    <col min="273" max="273" width="13.7109375" style="41" customWidth="1"/>
    <col min="274" max="274" width="2.7109375" style="41" customWidth="1"/>
    <col min="275" max="275" width="9.42578125" style="41" customWidth="1"/>
    <col min="276" max="276" width="9.140625" style="41" customWidth="1"/>
    <col min="277" max="277" width="4.7109375" style="41" bestFit="1" customWidth="1"/>
    <col min="278" max="278" width="8.85546875" style="41" customWidth="1"/>
    <col min="279" max="279" width="2.7109375" style="41" customWidth="1"/>
    <col min="280" max="280" width="11.42578125" style="41"/>
    <col min="281" max="281" width="8.85546875" style="41" customWidth="1"/>
    <col min="282" max="283" width="11.42578125" style="41"/>
    <col min="284" max="284" width="2.7109375" style="41" customWidth="1"/>
    <col min="285" max="316" width="11.42578125" style="41"/>
    <col min="317" max="317" width="16.28515625" style="41" customWidth="1"/>
    <col min="318" max="318" width="11.42578125" style="41" customWidth="1"/>
    <col min="319" max="320" width="11.42578125" style="41"/>
    <col min="321" max="321" width="19.28515625" style="41" bestFit="1" customWidth="1"/>
    <col min="322" max="322" width="10.28515625" style="41" bestFit="1" customWidth="1"/>
    <col min="323" max="323" width="21.42578125" style="41" bestFit="1" customWidth="1"/>
    <col min="324" max="324" width="7.7109375" style="41" bestFit="1" customWidth="1"/>
    <col min="325" max="325" width="8" style="41" bestFit="1" customWidth="1"/>
    <col min="326" max="523" width="11.42578125" style="41"/>
    <col min="524" max="526" width="2.7109375" style="41" customWidth="1"/>
    <col min="527" max="527" width="11.85546875" style="41" customWidth="1"/>
    <col min="528" max="528" width="11.42578125" style="41"/>
    <col min="529" max="529" width="13.7109375" style="41" customWidth="1"/>
    <col min="530" max="530" width="2.7109375" style="41" customWidth="1"/>
    <col min="531" max="531" width="9.42578125" style="41" customWidth="1"/>
    <col min="532" max="532" width="9.140625" style="41" customWidth="1"/>
    <col min="533" max="533" width="4.7109375" style="41" bestFit="1" customWidth="1"/>
    <col min="534" max="534" width="8.85546875" style="41" customWidth="1"/>
    <col min="535" max="535" width="2.7109375" style="41" customWidth="1"/>
    <col min="536" max="536" width="11.42578125" style="41"/>
    <col min="537" max="537" width="8.85546875" style="41" customWidth="1"/>
    <col min="538" max="539" width="11.42578125" style="41"/>
    <col min="540" max="540" width="2.7109375" style="41" customWidth="1"/>
    <col min="541" max="572" width="11.42578125" style="41"/>
    <col min="573" max="573" width="16.28515625" style="41" customWidth="1"/>
    <col min="574" max="574" width="11.42578125" style="41" customWidth="1"/>
    <col min="575" max="576" width="11.42578125" style="41"/>
    <col min="577" max="577" width="19.28515625" style="41" bestFit="1" customWidth="1"/>
    <col min="578" max="578" width="10.28515625" style="41" bestFit="1" customWidth="1"/>
    <col min="579" max="579" width="21.42578125" style="41" bestFit="1" customWidth="1"/>
    <col min="580" max="580" width="7.7109375" style="41" bestFit="1" customWidth="1"/>
    <col min="581" max="581" width="8" style="41" bestFit="1" customWidth="1"/>
    <col min="582" max="779" width="11.42578125" style="41"/>
    <col min="780" max="782" width="2.7109375" style="41" customWidth="1"/>
    <col min="783" max="783" width="11.85546875" style="41" customWidth="1"/>
    <col min="784" max="784" width="11.42578125" style="41"/>
    <col min="785" max="785" width="13.7109375" style="41" customWidth="1"/>
    <col min="786" max="786" width="2.7109375" style="41" customWidth="1"/>
    <col min="787" max="787" width="9.42578125" style="41" customWidth="1"/>
    <col min="788" max="788" width="9.140625" style="41" customWidth="1"/>
    <col min="789" max="789" width="4.7109375" style="41" bestFit="1" customWidth="1"/>
    <col min="790" max="790" width="8.85546875" style="41" customWidth="1"/>
    <col min="791" max="791" width="2.7109375" style="41" customWidth="1"/>
    <col min="792" max="792" width="11.42578125" style="41"/>
    <col min="793" max="793" width="8.85546875" style="41" customWidth="1"/>
    <col min="794" max="795" width="11.42578125" style="41"/>
    <col min="796" max="796" width="2.7109375" style="41" customWidth="1"/>
    <col min="797" max="828" width="11.42578125" style="41"/>
    <col min="829" max="829" width="16.28515625" style="41" customWidth="1"/>
    <col min="830" max="830" width="11.42578125" style="41" customWidth="1"/>
    <col min="831" max="832" width="11.42578125" style="41"/>
    <col min="833" max="833" width="19.28515625" style="41" bestFit="1" customWidth="1"/>
    <col min="834" max="834" width="10.28515625" style="41" bestFit="1" customWidth="1"/>
    <col min="835" max="835" width="21.42578125" style="41" bestFit="1" customWidth="1"/>
    <col min="836" max="836" width="7.7109375" style="41" bestFit="1" customWidth="1"/>
    <col min="837" max="837" width="8" style="41" bestFit="1" customWidth="1"/>
    <col min="838" max="1035" width="11.42578125" style="41"/>
    <col min="1036" max="1038" width="2.7109375" style="41" customWidth="1"/>
    <col min="1039" max="1039" width="11.85546875" style="41" customWidth="1"/>
    <col min="1040" max="1040" width="11.42578125" style="41"/>
    <col min="1041" max="1041" width="13.7109375" style="41" customWidth="1"/>
    <col min="1042" max="1042" width="2.7109375" style="41" customWidth="1"/>
    <col min="1043" max="1043" width="9.42578125" style="41" customWidth="1"/>
    <col min="1044" max="1044" width="9.140625" style="41" customWidth="1"/>
    <col min="1045" max="1045" width="4.7109375" style="41" bestFit="1" customWidth="1"/>
    <col min="1046" max="1046" width="8.85546875" style="41" customWidth="1"/>
    <col min="1047" max="1047" width="2.7109375" style="41" customWidth="1"/>
    <col min="1048" max="1048" width="11.42578125" style="41"/>
    <col min="1049" max="1049" width="8.85546875" style="41" customWidth="1"/>
    <col min="1050" max="1051" width="11.42578125" style="41"/>
    <col min="1052" max="1052" width="2.7109375" style="41" customWidth="1"/>
    <col min="1053" max="1084" width="11.42578125" style="41"/>
    <col min="1085" max="1085" width="16.28515625" style="41" customWidth="1"/>
    <col min="1086" max="1086" width="11.42578125" style="41" customWidth="1"/>
    <col min="1087" max="1088" width="11.42578125" style="41"/>
    <col min="1089" max="1089" width="19.28515625" style="41" bestFit="1" customWidth="1"/>
    <col min="1090" max="1090" width="10.28515625" style="41" bestFit="1" customWidth="1"/>
    <col min="1091" max="1091" width="21.42578125" style="41" bestFit="1" customWidth="1"/>
    <col min="1092" max="1092" width="7.7109375" style="41" bestFit="1" customWidth="1"/>
    <col min="1093" max="1093" width="8" style="41" bestFit="1" customWidth="1"/>
    <col min="1094" max="1291" width="11.42578125" style="41"/>
    <col min="1292" max="1294" width="2.7109375" style="41" customWidth="1"/>
    <col min="1295" max="1295" width="11.85546875" style="41" customWidth="1"/>
    <col min="1296" max="1296" width="11.42578125" style="41"/>
    <col min="1297" max="1297" width="13.7109375" style="41" customWidth="1"/>
    <col min="1298" max="1298" width="2.7109375" style="41" customWidth="1"/>
    <col min="1299" max="1299" width="9.42578125" style="41" customWidth="1"/>
    <col min="1300" max="1300" width="9.140625" style="41" customWidth="1"/>
    <col min="1301" max="1301" width="4.7109375" style="41" bestFit="1" customWidth="1"/>
    <col min="1302" max="1302" width="8.85546875" style="41" customWidth="1"/>
    <col min="1303" max="1303" width="2.7109375" style="41" customWidth="1"/>
    <col min="1304" max="1304" width="11.42578125" style="41"/>
    <col min="1305" max="1305" width="8.85546875" style="41" customWidth="1"/>
    <col min="1306" max="1307" width="11.42578125" style="41"/>
    <col min="1308" max="1308" width="2.7109375" style="41" customWidth="1"/>
    <col min="1309" max="1340" width="11.42578125" style="41"/>
    <col min="1341" max="1341" width="16.28515625" style="41" customWidth="1"/>
    <col min="1342" max="1342" width="11.42578125" style="41" customWidth="1"/>
    <col min="1343" max="1344" width="11.42578125" style="41"/>
    <col min="1345" max="1345" width="19.28515625" style="41" bestFit="1" customWidth="1"/>
    <col min="1346" max="1346" width="10.28515625" style="41" bestFit="1" customWidth="1"/>
    <col min="1347" max="1347" width="21.42578125" style="41" bestFit="1" customWidth="1"/>
    <col min="1348" max="1348" width="7.7109375" style="41" bestFit="1" customWidth="1"/>
    <col min="1349" max="1349" width="8" style="41" bestFit="1" customWidth="1"/>
    <col min="1350" max="1547" width="11.42578125" style="41"/>
    <col min="1548" max="1550" width="2.7109375" style="41" customWidth="1"/>
    <col min="1551" max="1551" width="11.85546875" style="41" customWidth="1"/>
    <col min="1552" max="1552" width="11.42578125" style="41"/>
    <col min="1553" max="1553" width="13.7109375" style="41" customWidth="1"/>
    <col min="1554" max="1554" width="2.7109375" style="41" customWidth="1"/>
    <col min="1555" max="1555" width="9.42578125" style="41" customWidth="1"/>
    <col min="1556" max="1556" width="9.140625" style="41" customWidth="1"/>
    <col min="1557" max="1557" width="4.7109375" style="41" bestFit="1" customWidth="1"/>
    <col min="1558" max="1558" width="8.85546875" style="41" customWidth="1"/>
    <col min="1559" max="1559" width="2.7109375" style="41" customWidth="1"/>
    <col min="1560" max="1560" width="11.42578125" style="41"/>
    <col min="1561" max="1561" width="8.85546875" style="41" customWidth="1"/>
    <col min="1562" max="1563" width="11.42578125" style="41"/>
    <col min="1564" max="1564" width="2.7109375" style="41" customWidth="1"/>
    <col min="1565" max="1596" width="11.42578125" style="41"/>
    <col min="1597" max="1597" width="16.28515625" style="41" customWidth="1"/>
    <col min="1598" max="1598" width="11.42578125" style="41" customWidth="1"/>
    <col min="1599" max="1600" width="11.42578125" style="41"/>
    <col min="1601" max="1601" width="19.28515625" style="41" bestFit="1" customWidth="1"/>
    <col min="1602" max="1602" width="10.28515625" style="41" bestFit="1" customWidth="1"/>
    <col min="1603" max="1603" width="21.42578125" style="41" bestFit="1" customWidth="1"/>
    <col min="1604" max="1604" width="7.7109375" style="41" bestFit="1" customWidth="1"/>
    <col min="1605" max="1605" width="8" style="41" bestFit="1" customWidth="1"/>
    <col min="1606" max="1803" width="11.42578125" style="41"/>
    <col min="1804" max="1806" width="2.7109375" style="41" customWidth="1"/>
    <col min="1807" max="1807" width="11.85546875" style="41" customWidth="1"/>
    <col min="1808" max="1808" width="11.42578125" style="41"/>
    <col min="1809" max="1809" width="13.7109375" style="41" customWidth="1"/>
    <col min="1810" max="1810" width="2.7109375" style="41" customWidth="1"/>
    <col min="1811" max="1811" width="9.42578125" style="41" customWidth="1"/>
    <col min="1812" max="1812" width="9.140625" style="41" customWidth="1"/>
    <col min="1813" max="1813" width="4.7109375" style="41" bestFit="1" customWidth="1"/>
    <col min="1814" max="1814" width="8.85546875" style="41" customWidth="1"/>
    <col min="1815" max="1815" width="2.7109375" style="41" customWidth="1"/>
    <col min="1816" max="1816" width="11.42578125" style="41"/>
    <col min="1817" max="1817" width="8.85546875" style="41" customWidth="1"/>
    <col min="1818" max="1819" width="11.42578125" style="41"/>
    <col min="1820" max="1820" width="2.7109375" style="41" customWidth="1"/>
    <col min="1821" max="1852" width="11.42578125" style="41"/>
    <col min="1853" max="1853" width="16.28515625" style="41" customWidth="1"/>
    <col min="1854" max="1854" width="11.42578125" style="41" customWidth="1"/>
    <col min="1855" max="1856" width="11.42578125" style="41"/>
    <col min="1857" max="1857" width="19.28515625" style="41" bestFit="1" customWidth="1"/>
    <col min="1858" max="1858" width="10.28515625" style="41" bestFit="1" customWidth="1"/>
    <col min="1859" max="1859" width="21.42578125" style="41" bestFit="1" customWidth="1"/>
    <col min="1860" max="1860" width="7.7109375" style="41" bestFit="1" customWidth="1"/>
    <col min="1861" max="1861" width="8" style="41" bestFit="1" customWidth="1"/>
    <col min="1862" max="2059" width="11.42578125" style="41"/>
    <col min="2060" max="2062" width="2.7109375" style="41" customWidth="1"/>
    <col min="2063" max="2063" width="11.85546875" style="41" customWidth="1"/>
    <col min="2064" max="2064" width="11.42578125" style="41"/>
    <col min="2065" max="2065" width="13.7109375" style="41" customWidth="1"/>
    <col min="2066" max="2066" width="2.7109375" style="41" customWidth="1"/>
    <col min="2067" max="2067" width="9.42578125" style="41" customWidth="1"/>
    <col min="2068" max="2068" width="9.140625" style="41" customWidth="1"/>
    <col min="2069" max="2069" width="4.7109375" style="41" bestFit="1" customWidth="1"/>
    <col min="2070" max="2070" width="8.85546875" style="41" customWidth="1"/>
    <col min="2071" max="2071" width="2.7109375" style="41" customWidth="1"/>
    <col min="2072" max="2072" width="11.42578125" style="41"/>
    <col min="2073" max="2073" width="8.85546875" style="41" customWidth="1"/>
    <col min="2074" max="2075" width="11.42578125" style="41"/>
    <col min="2076" max="2076" width="2.7109375" style="41" customWidth="1"/>
    <col min="2077" max="2108" width="11.42578125" style="41"/>
    <col min="2109" max="2109" width="16.28515625" style="41" customWidth="1"/>
    <col min="2110" max="2110" width="11.42578125" style="41" customWidth="1"/>
    <col min="2111" max="2112" width="11.42578125" style="41"/>
    <col min="2113" max="2113" width="19.28515625" style="41" bestFit="1" customWidth="1"/>
    <col min="2114" max="2114" width="10.28515625" style="41" bestFit="1" customWidth="1"/>
    <col min="2115" max="2115" width="21.42578125" style="41" bestFit="1" customWidth="1"/>
    <col min="2116" max="2116" width="7.7109375" style="41" bestFit="1" customWidth="1"/>
    <col min="2117" max="2117" width="8" style="41" bestFit="1" customWidth="1"/>
    <col min="2118" max="2315" width="11.42578125" style="41"/>
    <col min="2316" max="2318" width="2.7109375" style="41" customWidth="1"/>
    <col min="2319" max="2319" width="11.85546875" style="41" customWidth="1"/>
    <col min="2320" max="2320" width="11.42578125" style="41"/>
    <col min="2321" max="2321" width="13.7109375" style="41" customWidth="1"/>
    <col min="2322" max="2322" width="2.7109375" style="41" customWidth="1"/>
    <col min="2323" max="2323" width="9.42578125" style="41" customWidth="1"/>
    <col min="2324" max="2324" width="9.140625" style="41" customWidth="1"/>
    <col min="2325" max="2325" width="4.7109375" style="41" bestFit="1" customWidth="1"/>
    <col min="2326" max="2326" width="8.85546875" style="41" customWidth="1"/>
    <col min="2327" max="2327" width="2.7109375" style="41" customWidth="1"/>
    <col min="2328" max="2328" width="11.42578125" style="41"/>
    <col min="2329" max="2329" width="8.85546875" style="41" customWidth="1"/>
    <col min="2330" max="2331" width="11.42578125" style="41"/>
    <col min="2332" max="2332" width="2.7109375" style="41" customWidth="1"/>
    <col min="2333" max="2364" width="11.42578125" style="41"/>
    <col min="2365" max="2365" width="16.28515625" style="41" customWidth="1"/>
    <col min="2366" max="2366" width="11.42578125" style="41" customWidth="1"/>
    <col min="2367" max="2368" width="11.42578125" style="41"/>
    <col min="2369" max="2369" width="19.28515625" style="41" bestFit="1" customWidth="1"/>
    <col min="2370" max="2370" width="10.28515625" style="41" bestFit="1" customWidth="1"/>
    <col min="2371" max="2371" width="21.42578125" style="41" bestFit="1" customWidth="1"/>
    <col min="2372" max="2372" width="7.7109375" style="41" bestFit="1" customWidth="1"/>
    <col min="2373" max="2373" width="8" style="41" bestFit="1" customWidth="1"/>
    <col min="2374" max="2571" width="11.42578125" style="41"/>
    <col min="2572" max="2574" width="2.7109375" style="41" customWidth="1"/>
    <col min="2575" max="2575" width="11.85546875" style="41" customWidth="1"/>
    <col min="2576" max="2576" width="11.42578125" style="41"/>
    <col min="2577" max="2577" width="13.7109375" style="41" customWidth="1"/>
    <col min="2578" max="2578" width="2.7109375" style="41" customWidth="1"/>
    <col min="2579" max="2579" width="9.42578125" style="41" customWidth="1"/>
    <col min="2580" max="2580" width="9.140625" style="41" customWidth="1"/>
    <col min="2581" max="2581" width="4.7109375" style="41" bestFit="1" customWidth="1"/>
    <col min="2582" max="2582" width="8.85546875" style="41" customWidth="1"/>
    <col min="2583" max="2583" width="2.7109375" style="41" customWidth="1"/>
    <col min="2584" max="2584" width="11.42578125" style="41"/>
    <col min="2585" max="2585" width="8.85546875" style="41" customWidth="1"/>
    <col min="2586" max="2587" width="11.42578125" style="41"/>
    <col min="2588" max="2588" width="2.7109375" style="41" customWidth="1"/>
    <col min="2589" max="2620" width="11.42578125" style="41"/>
    <col min="2621" max="2621" width="16.28515625" style="41" customWidth="1"/>
    <col min="2622" max="2622" width="11.42578125" style="41" customWidth="1"/>
    <col min="2623" max="2624" width="11.42578125" style="41"/>
    <col min="2625" max="2625" width="19.28515625" style="41" bestFit="1" customWidth="1"/>
    <col min="2626" max="2626" width="10.28515625" style="41" bestFit="1" customWidth="1"/>
    <col min="2627" max="2627" width="21.42578125" style="41" bestFit="1" customWidth="1"/>
    <col min="2628" max="2628" width="7.7109375" style="41" bestFit="1" customWidth="1"/>
    <col min="2629" max="2629" width="8" style="41" bestFit="1" customWidth="1"/>
    <col min="2630" max="2827" width="11.42578125" style="41"/>
    <col min="2828" max="2830" width="2.7109375" style="41" customWidth="1"/>
    <col min="2831" max="2831" width="11.85546875" style="41" customWidth="1"/>
    <col min="2832" max="2832" width="11.42578125" style="41"/>
    <col min="2833" max="2833" width="13.7109375" style="41" customWidth="1"/>
    <col min="2834" max="2834" width="2.7109375" style="41" customWidth="1"/>
    <col min="2835" max="2835" width="9.42578125" style="41" customWidth="1"/>
    <col min="2836" max="2836" width="9.140625" style="41" customWidth="1"/>
    <col min="2837" max="2837" width="4.7109375" style="41" bestFit="1" customWidth="1"/>
    <col min="2838" max="2838" width="8.85546875" style="41" customWidth="1"/>
    <col min="2839" max="2839" width="2.7109375" style="41" customWidth="1"/>
    <col min="2840" max="2840" width="11.42578125" style="41"/>
    <col min="2841" max="2841" width="8.85546875" style="41" customWidth="1"/>
    <col min="2842" max="2843" width="11.42578125" style="41"/>
    <col min="2844" max="2844" width="2.7109375" style="41" customWidth="1"/>
    <col min="2845" max="2876" width="11.42578125" style="41"/>
    <col min="2877" max="2877" width="16.28515625" style="41" customWidth="1"/>
    <col min="2878" max="2878" width="11.42578125" style="41" customWidth="1"/>
    <col min="2879" max="2880" width="11.42578125" style="41"/>
    <col min="2881" max="2881" width="19.28515625" style="41" bestFit="1" customWidth="1"/>
    <col min="2882" max="2882" width="10.28515625" style="41" bestFit="1" customWidth="1"/>
    <col min="2883" max="2883" width="21.42578125" style="41" bestFit="1" customWidth="1"/>
    <col min="2884" max="2884" width="7.7109375" style="41" bestFit="1" customWidth="1"/>
    <col min="2885" max="2885" width="8" style="41" bestFit="1" customWidth="1"/>
    <col min="2886" max="3083" width="11.42578125" style="41"/>
    <col min="3084" max="3086" width="2.7109375" style="41" customWidth="1"/>
    <col min="3087" max="3087" width="11.85546875" style="41" customWidth="1"/>
    <col min="3088" max="3088" width="11.42578125" style="41"/>
    <col min="3089" max="3089" width="13.7109375" style="41" customWidth="1"/>
    <col min="3090" max="3090" width="2.7109375" style="41" customWidth="1"/>
    <col min="3091" max="3091" width="9.42578125" style="41" customWidth="1"/>
    <col min="3092" max="3092" width="9.140625" style="41" customWidth="1"/>
    <col min="3093" max="3093" width="4.7109375" style="41" bestFit="1" customWidth="1"/>
    <col min="3094" max="3094" width="8.85546875" style="41" customWidth="1"/>
    <col min="3095" max="3095" width="2.7109375" style="41" customWidth="1"/>
    <col min="3096" max="3096" width="11.42578125" style="41"/>
    <col min="3097" max="3097" width="8.85546875" style="41" customWidth="1"/>
    <col min="3098" max="3099" width="11.42578125" style="41"/>
    <col min="3100" max="3100" width="2.7109375" style="41" customWidth="1"/>
    <col min="3101" max="3132" width="11.42578125" style="41"/>
    <col min="3133" max="3133" width="16.28515625" style="41" customWidth="1"/>
    <col min="3134" max="3134" width="11.42578125" style="41" customWidth="1"/>
    <col min="3135" max="3136" width="11.42578125" style="41"/>
    <col min="3137" max="3137" width="19.28515625" style="41" bestFit="1" customWidth="1"/>
    <col min="3138" max="3138" width="10.28515625" style="41" bestFit="1" customWidth="1"/>
    <col min="3139" max="3139" width="21.42578125" style="41" bestFit="1" customWidth="1"/>
    <col min="3140" max="3140" width="7.7109375" style="41" bestFit="1" customWidth="1"/>
    <col min="3141" max="3141" width="8" style="41" bestFit="1" customWidth="1"/>
    <col min="3142" max="3339" width="11.42578125" style="41"/>
    <col min="3340" max="3342" width="2.7109375" style="41" customWidth="1"/>
    <col min="3343" max="3343" width="11.85546875" style="41" customWidth="1"/>
    <col min="3344" max="3344" width="11.42578125" style="41"/>
    <col min="3345" max="3345" width="13.7109375" style="41" customWidth="1"/>
    <col min="3346" max="3346" width="2.7109375" style="41" customWidth="1"/>
    <col min="3347" max="3347" width="9.42578125" style="41" customWidth="1"/>
    <col min="3348" max="3348" width="9.140625" style="41" customWidth="1"/>
    <col min="3349" max="3349" width="4.7109375" style="41" bestFit="1" customWidth="1"/>
    <col min="3350" max="3350" width="8.85546875" style="41" customWidth="1"/>
    <col min="3351" max="3351" width="2.7109375" style="41" customWidth="1"/>
    <col min="3352" max="3352" width="11.42578125" style="41"/>
    <col min="3353" max="3353" width="8.85546875" style="41" customWidth="1"/>
    <col min="3354" max="3355" width="11.42578125" style="41"/>
    <col min="3356" max="3356" width="2.7109375" style="41" customWidth="1"/>
    <col min="3357" max="3388" width="11.42578125" style="41"/>
    <col min="3389" max="3389" width="16.28515625" style="41" customWidth="1"/>
    <col min="3390" max="3390" width="11.42578125" style="41" customWidth="1"/>
    <col min="3391" max="3392" width="11.42578125" style="41"/>
    <col min="3393" max="3393" width="19.28515625" style="41" bestFit="1" customWidth="1"/>
    <col min="3394" max="3394" width="10.28515625" style="41" bestFit="1" customWidth="1"/>
    <col min="3395" max="3395" width="21.42578125" style="41" bestFit="1" customWidth="1"/>
    <col min="3396" max="3396" width="7.7109375" style="41" bestFit="1" customWidth="1"/>
    <col min="3397" max="3397" width="8" style="41" bestFit="1" customWidth="1"/>
    <col min="3398" max="3595" width="11.42578125" style="41"/>
    <col min="3596" max="3598" width="2.7109375" style="41" customWidth="1"/>
    <col min="3599" max="3599" width="11.85546875" style="41" customWidth="1"/>
    <col min="3600" max="3600" width="11.42578125" style="41"/>
    <col min="3601" max="3601" width="13.7109375" style="41" customWidth="1"/>
    <col min="3602" max="3602" width="2.7109375" style="41" customWidth="1"/>
    <col min="3603" max="3603" width="9.42578125" style="41" customWidth="1"/>
    <col min="3604" max="3604" width="9.140625" style="41" customWidth="1"/>
    <col min="3605" max="3605" width="4.7109375" style="41" bestFit="1" customWidth="1"/>
    <col min="3606" max="3606" width="8.85546875" style="41" customWidth="1"/>
    <col min="3607" max="3607" width="2.7109375" style="41" customWidth="1"/>
    <col min="3608" max="3608" width="11.42578125" style="41"/>
    <col min="3609" max="3609" width="8.85546875" style="41" customWidth="1"/>
    <col min="3610" max="3611" width="11.42578125" style="41"/>
    <col min="3612" max="3612" width="2.7109375" style="41" customWidth="1"/>
    <col min="3613" max="3644" width="11.42578125" style="41"/>
    <col min="3645" max="3645" width="16.28515625" style="41" customWidth="1"/>
    <col min="3646" max="3646" width="11.42578125" style="41" customWidth="1"/>
    <col min="3647" max="3648" width="11.42578125" style="41"/>
    <col min="3649" max="3649" width="19.28515625" style="41" bestFit="1" customWidth="1"/>
    <col min="3650" max="3650" width="10.28515625" style="41" bestFit="1" customWidth="1"/>
    <col min="3651" max="3651" width="21.42578125" style="41" bestFit="1" customWidth="1"/>
    <col min="3652" max="3652" width="7.7109375" style="41" bestFit="1" customWidth="1"/>
    <col min="3653" max="3653" width="8" style="41" bestFit="1" customWidth="1"/>
    <col min="3654" max="3851" width="11.42578125" style="41"/>
    <col min="3852" max="3854" width="2.7109375" style="41" customWidth="1"/>
    <col min="3855" max="3855" width="11.85546875" style="41" customWidth="1"/>
    <col min="3856" max="3856" width="11.42578125" style="41"/>
    <col min="3857" max="3857" width="13.7109375" style="41" customWidth="1"/>
    <col min="3858" max="3858" width="2.7109375" style="41" customWidth="1"/>
    <col min="3859" max="3859" width="9.42578125" style="41" customWidth="1"/>
    <col min="3860" max="3860" width="9.140625" style="41" customWidth="1"/>
    <col min="3861" max="3861" width="4.7109375" style="41" bestFit="1" customWidth="1"/>
    <col min="3862" max="3862" width="8.85546875" style="41" customWidth="1"/>
    <col min="3863" max="3863" width="2.7109375" style="41" customWidth="1"/>
    <col min="3864" max="3864" width="11.42578125" style="41"/>
    <col min="3865" max="3865" width="8.85546875" style="41" customWidth="1"/>
    <col min="3866" max="3867" width="11.42578125" style="41"/>
    <col min="3868" max="3868" width="2.7109375" style="41" customWidth="1"/>
    <col min="3869" max="3900" width="11.42578125" style="41"/>
    <col min="3901" max="3901" width="16.28515625" style="41" customWidth="1"/>
    <col min="3902" max="3902" width="11.42578125" style="41" customWidth="1"/>
    <col min="3903" max="3904" width="11.42578125" style="41"/>
    <col min="3905" max="3905" width="19.28515625" style="41" bestFit="1" customWidth="1"/>
    <col min="3906" max="3906" width="10.28515625" style="41" bestFit="1" customWidth="1"/>
    <col min="3907" max="3907" width="21.42578125" style="41" bestFit="1" customWidth="1"/>
    <col min="3908" max="3908" width="7.7109375" style="41" bestFit="1" customWidth="1"/>
    <col min="3909" max="3909" width="8" style="41" bestFit="1" customWidth="1"/>
    <col min="3910" max="4107" width="11.42578125" style="41"/>
    <col min="4108" max="4110" width="2.7109375" style="41" customWidth="1"/>
    <col min="4111" max="4111" width="11.85546875" style="41" customWidth="1"/>
    <col min="4112" max="4112" width="11.42578125" style="41"/>
    <col min="4113" max="4113" width="13.7109375" style="41" customWidth="1"/>
    <col min="4114" max="4114" width="2.7109375" style="41" customWidth="1"/>
    <col min="4115" max="4115" width="9.42578125" style="41" customWidth="1"/>
    <col min="4116" max="4116" width="9.140625" style="41" customWidth="1"/>
    <col min="4117" max="4117" width="4.7109375" style="41" bestFit="1" customWidth="1"/>
    <col min="4118" max="4118" width="8.85546875" style="41" customWidth="1"/>
    <col min="4119" max="4119" width="2.7109375" style="41" customWidth="1"/>
    <col min="4120" max="4120" width="11.42578125" style="41"/>
    <col min="4121" max="4121" width="8.85546875" style="41" customWidth="1"/>
    <col min="4122" max="4123" width="11.42578125" style="41"/>
    <col min="4124" max="4124" width="2.7109375" style="41" customWidth="1"/>
    <col min="4125" max="4156" width="11.42578125" style="41"/>
    <col min="4157" max="4157" width="16.28515625" style="41" customWidth="1"/>
    <col min="4158" max="4158" width="11.42578125" style="41" customWidth="1"/>
    <col min="4159" max="4160" width="11.42578125" style="41"/>
    <col min="4161" max="4161" width="19.28515625" style="41" bestFit="1" customWidth="1"/>
    <col min="4162" max="4162" width="10.28515625" style="41" bestFit="1" customWidth="1"/>
    <col min="4163" max="4163" width="21.42578125" style="41" bestFit="1" customWidth="1"/>
    <col min="4164" max="4164" width="7.7109375" style="41" bestFit="1" customWidth="1"/>
    <col min="4165" max="4165" width="8" style="41" bestFit="1" customWidth="1"/>
    <col min="4166" max="4363" width="11.42578125" style="41"/>
    <col min="4364" max="4366" width="2.7109375" style="41" customWidth="1"/>
    <col min="4367" max="4367" width="11.85546875" style="41" customWidth="1"/>
    <col min="4368" max="4368" width="11.42578125" style="41"/>
    <col min="4369" max="4369" width="13.7109375" style="41" customWidth="1"/>
    <col min="4370" max="4370" width="2.7109375" style="41" customWidth="1"/>
    <col min="4371" max="4371" width="9.42578125" style="41" customWidth="1"/>
    <col min="4372" max="4372" width="9.140625" style="41" customWidth="1"/>
    <col min="4373" max="4373" width="4.7109375" style="41" bestFit="1" customWidth="1"/>
    <col min="4374" max="4374" width="8.85546875" style="41" customWidth="1"/>
    <col min="4375" max="4375" width="2.7109375" style="41" customWidth="1"/>
    <col min="4376" max="4376" width="11.42578125" style="41"/>
    <col min="4377" max="4377" width="8.85546875" style="41" customWidth="1"/>
    <col min="4378" max="4379" width="11.42578125" style="41"/>
    <col min="4380" max="4380" width="2.7109375" style="41" customWidth="1"/>
    <col min="4381" max="4412" width="11.42578125" style="41"/>
    <col min="4413" max="4413" width="16.28515625" style="41" customWidth="1"/>
    <col min="4414" max="4414" width="11.42578125" style="41" customWidth="1"/>
    <col min="4415" max="4416" width="11.42578125" style="41"/>
    <col min="4417" max="4417" width="19.28515625" style="41" bestFit="1" customWidth="1"/>
    <col min="4418" max="4418" width="10.28515625" style="41" bestFit="1" customWidth="1"/>
    <col min="4419" max="4419" width="21.42578125" style="41" bestFit="1" customWidth="1"/>
    <col min="4420" max="4420" width="7.7109375" style="41" bestFit="1" customWidth="1"/>
    <col min="4421" max="4421" width="8" style="41" bestFit="1" customWidth="1"/>
    <col min="4422" max="4619" width="11.42578125" style="41"/>
    <col min="4620" max="4622" width="2.7109375" style="41" customWidth="1"/>
    <col min="4623" max="4623" width="11.85546875" style="41" customWidth="1"/>
    <col min="4624" max="4624" width="11.42578125" style="41"/>
    <col min="4625" max="4625" width="13.7109375" style="41" customWidth="1"/>
    <col min="4626" max="4626" width="2.7109375" style="41" customWidth="1"/>
    <col min="4627" max="4627" width="9.42578125" style="41" customWidth="1"/>
    <col min="4628" max="4628" width="9.140625" style="41" customWidth="1"/>
    <col min="4629" max="4629" width="4.7109375" style="41" bestFit="1" customWidth="1"/>
    <col min="4630" max="4630" width="8.85546875" style="41" customWidth="1"/>
    <col min="4631" max="4631" width="2.7109375" style="41" customWidth="1"/>
    <col min="4632" max="4632" width="11.42578125" style="41"/>
    <col min="4633" max="4633" width="8.85546875" style="41" customWidth="1"/>
    <col min="4634" max="4635" width="11.42578125" style="41"/>
    <col min="4636" max="4636" width="2.7109375" style="41" customWidth="1"/>
    <col min="4637" max="4668" width="11.42578125" style="41"/>
    <col min="4669" max="4669" width="16.28515625" style="41" customWidth="1"/>
    <col min="4670" max="4670" width="11.42578125" style="41" customWidth="1"/>
    <col min="4671" max="4672" width="11.42578125" style="41"/>
    <col min="4673" max="4673" width="19.28515625" style="41" bestFit="1" customWidth="1"/>
    <col min="4674" max="4674" width="10.28515625" style="41" bestFit="1" customWidth="1"/>
    <col min="4675" max="4675" width="21.42578125" style="41" bestFit="1" customWidth="1"/>
    <col min="4676" max="4676" width="7.7109375" style="41" bestFit="1" customWidth="1"/>
    <col min="4677" max="4677" width="8" style="41" bestFit="1" customWidth="1"/>
    <col min="4678" max="4875" width="11.42578125" style="41"/>
    <col min="4876" max="4878" width="2.7109375" style="41" customWidth="1"/>
    <col min="4879" max="4879" width="11.85546875" style="41" customWidth="1"/>
    <col min="4880" max="4880" width="11.42578125" style="41"/>
    <col min="4881" max="4881" width="13.7109375" style="41" customWidth="1"/>
    <col min="4882" max="4882" width="2.7109375" style="41" customWidth="1"/>
    <col min="4883" max="4883" width="9.42578125" style="41" customWidth="1"/>
    <col min="4884" max="4884" width="9.140625" style="41" customWidth="1"/>
    <col min="4885" max="4885" width="4.7109375" style="41" bestFit="1" customWidth="1"/>
    <col min="4886" max="4886" width="8.85546875" style="41" customWidth="1"/>
    <col min="4887" max="4887" width="2.7109375" style="41" customWidth="1"/>
    <col min="4888" max="4888" width="11.42578125" style="41"/>
    <col min="4889" max="4889" width="8.85546875" style="41" customWidth="1"/>
    <col min="4890" max="4891" width="11.42578125" style="41"/>
    <col min="4892" max="4892" width="2.7109375" style="41" customWidth="1"/>
    <col min="4893" max="4924" width="11.42578125" style="41"/>
    <col min="4925" max="4925" width="16.28515625" style="41" customWidth="1"/>
    <col min="4926" max="4926" width="11.42578125" style="41" customWidth="1"/>
    <col min="4927" max="4928" width="11.42578125" style="41"/>
    <col min="4929" max="4929" width="19.28515625" style="41" bestFit="1" customWidth="1"/>
    <col min="4930" max="4930" width="10.28515625" style="41" bestFit="1" customWidth="1"/>
    <col min="4931" max="4931" width="21.42578125" style="41" bestFit="1" customWidth="1"/>
    <col min="4932" max="4932" width="7.7109375" style="41" bestFit="1" customWidth="1"/>
    <col min="4933" max="4933" width="8" style="41" bestFit="1" customWidth="1"/>
    <col min="4934" max="5131" width="11.42578125" style="41"/>
    <col min="5132" max="5134" width="2.7109375" style="41" customWidth="1"/>
    <col min="5135" max="5135" width="11.85546875" style="41" customWidth="1"/>
    <col min="5136" max="5136" width="11.42578125" style="41"/>
    <col min="5137" max="5137" width="13.7109375" style="41" customWidth="1"/>
    <col min="5138" max="5138" width="2.7109375" style="41" customWidth="1"/>
    <col min="5139" max="5139" width="9.42578125" style="41" customWidth="1"/>
    <col min="5140" max="5140" width="9.140625" style="41" customWidth="1"/>
    <col min="5141" max="5141" width="4.7109375" style="41" bestFit="1" customWidth="1"/>
    <col min="5142" max="5142" width="8.85546875" style="41" customWidth="1"/>
    <col min="5143" max="5143" width="2.7109375" style="41" customWidth="1"/>
    <col min="5144" max="5144" width="11.42578125" style="41"/>
    <col min="5145" max="5145" width="8.85546875" style="41" customWidth="1"/>
    <col min="5146" max="5147" width="11.42578125" style="41"/>
    <col min="5148" max="5148" width="2.7109375" style="41" customWidth="1"/>
    <col min="5149" max="5180" width="11.42578125" style="41"/>
    <col min="5181" max="5181" width="16.28515625" style="41" customWidth="1"/>
    <col min="5182" max="5182" width="11.42578125" style="41" customWidth="1"/>
    <col min="5183" max="5184" width="11.42578125" style="41"/>
    <col min="5185" max="5185" width="19.28515625" style="41" bestFit="1" customWidth="1"/>
    <col min="5186" max="5186" width="10.28515625" style="41" bestFit="1" customWidth="1"/>
    <col min="5187" max="5187" width="21.42578125" style="41" bestFit="1" customWidth="1"/>
    <col min="5188" max="5188" width="7.7109375" style="41" bestFit="1" customWidth="1"/>
    <col min="5189" max="5189" width="8" style="41" bestFit="1" customWidth="1"/>
    <col min="5190" max="5387" width="11.42578125" style="41"/>
    <col min="5388" max="5390" width="2.7109375" style="41" customWidth="1"/>
    <col min="5391" max="5391" width="11.85546875" style="41" customWidth="1"/>
    <col min="5392" max="5392" width="11.42578125" style="41"/>
    <col min="5393" max="5393" width="13.7109375" style="41" customWidth="1"/>
    <col min="5394" max="5394" width="2.7109375" style="41" customWidth="1"/>
    <col min="5395" max="5395" width="9.42578125" style="41" customWidth="1"/>
    <col min="5396" max="5396" width="9.140625" style="41" customWidth="1"/>
    <col min="5397" max="5397" width="4.7109375" style="41" bestFit="1" customWidth="1"/>
    <col min="5398" max="5398" width="8.85546875" style="41" customWidth="1"/>
    <col min="5399" max="5399" width="2.7109375" style="41" customWidth="1"/>
    <col min="5400" max="5400" width="11.42578125" style="41"/>
    <col min="5401" max="5401" width="8.85546875" style="41" customWidth="1"/>
    <col min="5402" max="5403" width="11.42578125" style="41"/>
    <col min="5404" max="5404" width="2.7109375" style="41" customWidth="1"/>
    <col min="5405" max="5436" width="11.42578125" style="41"/>
    <col min="5437" max="5437" width="16.28515625" style="41" customWidth="1"/>
    <col min="5438" max="5438" width="11.42578125" style="41" customWidth="1"/>
    <col min="5439" max="5440" width="11.42578125" style="41"/>
    <col min="5441" max="5441" width="19.28515625" style="41" bestFit="1" customWidth="1"/>
    <col min="5442" max="5442" width="10.28515625" style="41" bestFit="1" customWidth="1"/>
    <col min="5443" max="5443" width="21.42578125" style="41" bestFit="1" customWidth="1"/>
    <col min="5444" max="5444" width="7.7109375" style="41" bestFit="1" customWidth="1"/>
    <col min="5445" max="5445" width="8" style="41" bestFit="1" customWidth="1"/>
    <col min="5446" max="5643" width="11.42578125" style="41"/>
    <col min="5644" max="5646" width="2.7109375" style="41" customWidth="1"/>
    <col min="5647" max="5647" width="11.85546875" style="41" customWidth="1"/>
    <col min="5648" max="5648" width="11.42578125" style="41"/>
    <col min="5649" max="5649" width="13.7109375" style="41" customWidth="1"/>
    <col min="5650" max="5650" width="2.7109375" style="41" customWidth="1"/>
    <col min="5651" max="5651" width="9.42578125" style="41" customWidth="1"/>
    <col min="5652" max="5652" width="9.140625" style="41" customWidth="1"/>
    <col min="5653" max="5653" width="4.7109375" style="41" bestFit="1" customWidth="1"/>
    <col min="5654" max="5654" width="8.85546875" style="41" customWidth="1"/>
    <col min="5655" max="5655" width="2.7109375" style="41" customWidth="1"/>
    <col min="5656" max="5656" width="11.42578125" style="41"/>
    <col min="5657" max="5657" width="8.85546875" style="41" customWidth="1"/>
    <col min="5658" max="5659" width="11.42578125" style="41"/>
    <col min="5660" max="5660" width="2.7109375" style="41" customWidth="1"/>
    <col min="5661" max="5692" width="11.42578125" style="41"/>
    <col min="5693" max="5693" width="16.28515625" style="41" customWidth="1"/>
    <col min="5694" max="5694" width="11.42578125" style="41" customWidth="1"/>
    <col min="5695" max="5696" width="11.42578125" style="41"/>
    <col min="5697" max="5697" width="19.28515625" style="41" bestFit="1" customWidth="1"/>
    <col min="5698" max="5698" width="10.28515625" style="41" bestFit="1" customWidth="1"/>
    <col min="5699" max="5699" width="21.42578125" style="41" bestFit="1" customWidth="1"/>
    <col min="5700" max="5700" width="7.7109375" style="41" bestFit="1" customWidth="1"/>
    <col min="5701" max="5701" width="8" style="41" bestFit="1" customWidth="1"/>
    <col min="5702" max="5899" width="11.42578125" style="41"/>
    <col min="5900" max="5902" width="2.7109375" style="41" customWidth="1"/>
    <col min="5903" max="5903" width="11.85546875" style="41" customWidth="1"/>
    <col min="5904" max="5904" width="11.42578125" style="41"/>
    <col min="5905" max="5905" width="13.7109375" style="41" customWidth="1"/>
    <col min="5906" max="5906" width="2.7109375" style="41" customWidth="1"/>
    <col min="5907" max="5907" width="9.42578125" style="41" customWidth="1"/>
    <col min="5908" max="5908" width="9.140625" style="41" customWidth="1"/>
    <col min="5909" max="5909" width="4.7109375" style="41" bestFit="1" customWidth="1"/>
    <col min="5910" max="5910" width="8.85546875" style="41" customWidth="1"/>
    <col min="5911" max="5911" width="2.7109375" style="41" customWidth="1"/>
    <col min="5912" max="5912" width="11.42578125" style="41"/>
    <col min="5913" max="5913" width="8.85546875" style="41" customWidth="1"/>
    <col min="5914" max="5915" width="11.42578125" style="41"/>
    <col min="5916" max="5916" width="2.7109375" style="41" customWidth="1"/>
    <col min="5917" max="5948" width="11.42578125" style="41"/>
    <col min="5949" max="5949" width="16.28515625" style="41" customWidth="1"/>
    <col min="5950" max="5950" width="11.42578125" style="41" customWidth="1"/>
    <col min="5951" max="5952" width="11.42578125" style="41"/>
    <col min="5953" max="5953" width="19.28515625" style="41" bestFit="1" customWidth="1"/>
    <col min="5954" max="5954" width="10.28515625" style="41" bestFit="1" customWidth="1"/>
    <col min="5955" max="5955" width="21.42578125" style="41" bestFit="1" customWidth="1"/>
    <col min="5956" max="5956" width="7.7109375" style="41" bestFit="1" customWidth="1"/>
    <col min="5957" max="5957" width="8" style="41" bestFit="1" customWidth="1"/>
    <col min="5958" max="6155" width="11.42578125" style="41"/>
    <col min="6156" max="6158" width="2.7109375" style="41" customWidth="1"/>
    <col min="6159" max="6159" width="11.85546875" style="41" customWidth="1"/>
    <col min="6160" max="6160" width="11.42578125" style="41"/>
    <col min="6161" max="6161" width="13.7109375" style="41" customWidth="1"/>
    <col min="6162" max="6162" width="2.7109375" style="41" customWidth="1"/>
    <col min="6163" max="6163" width="9.42578125" style="41" customWidth="1"/>
    <col min="6164" max="6164" width="9.140625" style="41" customWidth="1"/>
    <col min="6165" max="6165" width="4.7109375" style="41" bestFit="1" customWidth="1"/>
    <col min="6166" max="6166" width="8.85546875" style="41" customWidth="1"/>
    <col min="6167" max="6167" width="2.7109375" style="41" customWidth="1"/>
    <col min="6168" max="6168" width="11.42578125" style="41"/>
    <col min="6169" max="6169" width="8.85546875" style="41" customWidth="1"/>
    <col min="6170" max="6171" width="11.42578125" style="41"/>
    <col min="6172" max="6172" width="2.7109375" style="41" customWidth="1"/>
    <col min="6173" max="6204" width="11.42578125" style="41"/>
    <col min="6205" max="6205" width="16.28515625" style="41" customWidth="1"/>
    <col min="6206" max="6206" width="11.42578125" style="41" customWidth="1"/>
    <col min="6207" max="6208" width="11.42578125" style="41"/>
    <col min="6209" max="6209" width="19.28515625" style="41" bestFit="1" customWidth="1"/>
    <col min="6210" max="6210" width="10.28515625" style="41" bestFit="1" customWidth="1"/>
    <col min="6211" max="6211" width="21.42578125" style="41" bestFit="1" customWidth="1"/>
    <col min="6212" max="6212" width="7.7109375" style="41" bestFit="1" customWidth="1"/>
    <col min="6213" max="6213" width="8" style="41" bestFit="1" customWidth="1"/>
    <col min="6214" max="6411" width="11.42578125" style="41"/>
    <col min="6412" max="6414" width="2.7109375" style="41" customWidth="1"/>
    <col min="6415" max="6415" width="11.85546875" style="41" customWidth="1"/>
    <col min="6416" max="6416" width="11.42578125" style="41"/>
    <col min="6417" max="6417" width="13.7109375" style="41" customWidth="1"/>
    <col min="6418" max="6418" width="2.7109375" style="41" customWidth="1"/>
    <col min="6419" max="6419" width="9.42578125" style="41" customWidth="1"/>
    <col min="6420" max="6420" width="9.140625" style="41" customWidth="1"/>
    <col min="6421" max="6421" width="4.7109375" style="41" bestFit="1" customWidth="1"/>
    <col min="6422" max="6422" width="8.85546875" style="41" customWidth="1"/>
    <col min="6423" max="6423" width="2.7109375" style="41" customWidth="1"/>
    <col min="6424" max="6424" width="11.42578125" style="41"/>
    <col min="6425" max="6425" width="8.85546875" style="41" customWidth="1"/>
    <col min="6426" max="6427" width="11.42578125" style="41"/>
    <col min="6428" max="6428" width="2.7109375" style="41" customWidth="1"/>
    <col min="6429" max="6460" width="11.42578125" style="41"/>
    <col min="6461" max="6461" width="16.28515625" style="41" customWidth="1"/>
    <col min="6462" max="6462" width="11.42578125" style="41" customWidth="1"/>
    <col min="6463" max="6464" width="11.42578125" style="41"/>
    <col min="6465" max="6465" width="19.28515625" style="41" bestFit="1" customWidth="1"/>
    <col min="6466" max="6466" width="10.28515625" style="41" bestFit="1" customWidth="1"/>
    <col min="6467" max="6467" width="21.42578125" style="41" bestFit="1" customWidth="1"/>
    <col min="6468" max="6468" width="7.7109375" style="41" bestFit="1" customWidth="1"/>
    <col min="6469" max="6469" width="8" style="41" bestFit="1" customWidth="1"/>
    <col min="6470" max="6667" width="11.42578125" style="41"/>
    <col min="6668" max="6670" width="2.7109375" style="41" customWidth="1"/>
    <col min="6671" max="6671" width="11.85546875" style="41" customWidth="1"/>
    <col min="6672" max="6672" width="11.42578125" style="41"/>
    <col min="6673" max="6673" width="13.7109375" style="41" customWidth="1"/>
    <col min="6674" max="6674" width="2.7109375" style="41" customWidth="1"/>
    <col min="6675" max="6675" width="9.42578125" style="41" customWidth="1"/>
    <col min="6676" max="6676" width="9.140625" style="41" customWidth="1"/>
    <col min="6677" max="6677" width="4.7109375" style="41" bestFit="1" customWidth="1"/>
    <col min="6678" max="6678" width="8.85546875" style="41" customWidth="1"/>
    <col min="6679" max="6679" width="2.7109375" style="41" customWidth="1"/>
    <col min="6680" max="6680" width="11.42578125" style="41"/>
    <col min="6681" max="6681" width="8.85546875" style="41" customWidth="1"/>
    <col min="6682" max="6683" width="11.42578125" style="41"/>
    <col min="6684" max="6684" width="2.7109375" style="41" customWidth="1"/>
    <col min="6685" max="6716" width="11.42578125" style="41"/>
    <col min="6717" max="6717" width="16.28515625" style="41" customWidth="1"/>
    <col min="6718" max="6718" width="11.42578125" style="41" customWidth="1"/>
    <col min="6719" max="6720" width="11.42578125" style="41"/>
    <col min="6721" max="6721" width="19.28515625" style="41" bestFit="1" customWidth="1"/>
    <col min="6722" max="6722" width="10.28515625" style="41" bestFit="1" customWidth="1"/>
    <col min="6723" max="6723" width="21.42578125" style="41" bestFit="1" customWidth="1"/>
    <col min="6724" max="6724" width="7.7109375" style="41" bestFit="1" customWidth="1"/>
    <col min="6725" max="6725" width="8" style="41" bestFit="1" customWidth="1"/>
    <col min="6726" max="6923" width="11.42578125" style="41"/>
    <col min="6924" max="6926" width="2.7109375" style="41" customWidth="1"/>
    <col min="6927" max="6927" width="11.85546875" style="41" customWidth="1"/>
    <col min="6928" max="6928" width="11.42578125" style="41"/>
    <col min="6929" max="6929" width="13.7109375" style="41" customWidth="1"/>
    <col min="6930" max="6930" width="2.7109375" style="41" customWidth="1"/>
    <col min="6931" max="6931" width="9.42578125" style="41" customWidth="1"/>
    <col min="6932" max="6932" width="9.140625" style="41" customWidth="1"/>
    <col min="6933" max="6933" width="4.7109375" style="41" bestFit="1" customWidth="1"/>
    <col min="6934" max="6934" width="8.85546875" style="41" customWidth="1"/>
    <col min="6935" max="6935" width="2.7109375" style="41" customWidth="1"/>
    <col min="6936" max="6936" width="11.42578125" style="41"/>
    <col min="6937" max="6937" width="8.85546875" style="41" customWidth="1"/>
    <col min="6938" max="6939" width="11.42578125" style="41"/>
    <col min="6940" max="6940" width="2.7109375" style="41" customWidth="1"/>
    <col min="6941" max="6972" width="11.42578125" style="41"/>
    <col min="6973" max="6973" width="16.28515625" style="41" customWidth="1"/>
    <col min="6974" max="6974" width="11.42578125" style="41" customWidth="1"/>
    <col min="6975" max="6976" width="11.42578125" style="41"/>
    <col min="6977" max="6977" width="19.28515625" style="41" bestFit="1" customWidth="1"/>
    <col min="6978" max="6978" width="10.28515625" style="41" bestFit="1" customWidth="1"/>
    <col min="6979" max="6979" width="21.42578125" style="41" bestFit="1" customWidth="1"/>
    <col min="6980" max="6980" width="7.7109375" style="41" bestFit="1" customWidth="1"/>
    <col min="6981" max="6981" width="8" style="41" bestFit="1" customWidth="1"/>
    <col min="6982" max="7179" width="11.42578125" style="41"/>
    <col min="7180" max="7182" width="2.7109375" style="41" customWidth="1"/>
    <col min="7183" max="7183" width="11.85546875" style="41" customWidth="1"/>
    <col min="7184" max="7184" width="11.42578125" style="41"/>
    <col min="7185" max="7185" width="13.7109375" style="41" customWidth="1"/>
    <col min="7186" max="7186" width="2.7109375" style="41" customWidth="1"/>
    <col min="7187" max="7187" width="9.42578125" style="41" customWidth="1"/>
    <col min="7188" max="7188" width="9.140625" style="41" customWidth="1"/>
    <col min="7189" max="7189" width="4.7109375" style="41" bestFit="1" customWidth="1"/>
    <col min="7190" max="7190" width="8.85546875" style="41" customWidth="1"/>
    <col min="7191" max="7191" width="2.7109375" style="41" customWidth="1"/>
    <col min="7192" max="7192" width="11.42578125" style="41"/>
    <col min="7193" max="7193" width="8.85546875" style="41" customWidth="1"/>
    <col min="7194" max="7195" width="11.42578125" style="41"/>
    <col min="7196" max="7196" width="2.7109375" style="41" customWidth="1"/>
    <col min="7197" max="7228" width="11.42578125" style="41"/>
    <col min="7229" max="7229" width="16.28515625" style="41" customWidth="1"/>
    <col min="7230" max="7230" width="11.42578125" style="41" customWidth="1"/>
    <col min="7231" max="7232" width="11.42578125" style="41"/>
    <col min="7233" max="7233" width="19.28515625" style="41" bestFit="1" customWidth="1"/>
    <col min="7234" max="7234" width="10.28515625" style="41" bestFit="1" customWidth="1"/>
    <col min="7235" max="7235" width="21.42578125" style="41" bestFit="1" customWidth="1"/>
    <col min="7236" max="7236" width="7.7109375" style="41" bestFit="1" customWidth="1"/>
    <col min="7237" max="7237" width="8" style="41" bestFit="1" customWidth="1"/>
    <col min="7238" max="7435" width="11.42578125" style="41"/>
    <col min="7436" max="7438" width="2.7109375" style="41" customWidth="1"/>
    <col min="7439" max="7439" width="11.85546875" style="41" customWidth="1"/>
    <col min="7440" max="7440" width="11.42578125" style="41"/>
    <col min="7441" max="7441" width="13.7109375" style="41" customWidth="1"/>
    <col min="7442" max="7442" width="2.7109375" style="41" customWidth="1"/>
    <col min="7443" max="7443" width="9.42578125" style="41" customWidth="1"/>
    <col min="7444" max="7444" width="9.140625" style="41" customWidth="1"/>
    <col min="7445" max="7445" width="4.7109375" style="41" bestFit="1" customWidth="1"/>
    <col min="7446" max="7446" width="8.85546875" style="41" customWidth="1"/>
    <col min="7447" max="7447" width="2.7109375" style="41" customWidth="1"/>
    <col min="7448" max="7448" width="11.42578125" style="41"/>
    <col min="7449" max="7449" width="8.85546875" style="41" customWidth="1"/>
    <col min="7450" max="7451" width="11.42578125" style="41"/>
    <col min="7452" max="7452" width="2.7109375" style="41" customWidth="1"/>
    <col min="7453" max="7484" width="11.42578125" style="41"/>
    <col min="7485" max="7485" width="16.28515625" style="41" customWidth="1"/>
    <col min="7486" max="7486" width="11.42578125" style="41" customWidth="1"/>
    <col min="7487" max="7488" width="11.42578125" style="41"/>
    <col min="7489" max="7489" width="19.28515625" style="41" bestFit="1" customWidth="1"/>
    <col min="7490" max="7490" width="10.28515625" style="41" bestFit="1" customWidth="1"/>
    <col min="7491" max="7491" width="21.42578125" style="41" bestFit="1" customWidth="1"/>
    <col min="7492" max="7492" width="7.7109375" style="41" bestFit="1" customWidth="1"/>
    <col min="7493" max="7493" width="8" style="41" bestFit="1" customWidth="1"/>
    <col min="7494" max="7691" width="11.42578125" style="41"/>
    <col min="7692" max="7694" width="2.7109375" style="41" customWidth="1"/>
    <col min="7695" max="7695" width="11.85546875" style="41" customWidth="1"/>
    <col min="7696" max="7696" width="11.42578125" style="41"/>
    <col min="7697" max="7697" width="13.7109375" style="41" customWidth="1"/>
    <col min="7698" max="7698" width="2.7109375" style="41" customWidth="1"/>
    <col min="7699" max="7699" width="9.42578125" style="41" customWidth="1"/>
    <col min="7700" max="7700" width="9.140625" style="41" customWidth="1"/>
    <col min="7701" max="7701" width="4.7109375" style="41" bestFit="1" customWidth="1"/>
    <col min="7702" max="7702" width="8.85546875" style="41" customWidth="1"/>
    <col min="7703" max="7703" width="2.7109375" style="41" customWidth="1"/>
    <col min="7704" max="7704" width="11.42578125" style="41"/>
    <col min="7705" max="7705" width="8.85546875" style="41" customWidth="1"/>
    <col min="7706" max="7707" width="11.42578125" style="41"/>
    <col min="7708" max="7708" width="2.7109375" style="41" customWidth="1"/>
    <col min="7709" max="7740" width="11.42578125" style="41"/>
    <col min="7741" max="7741" width="16.28515625" style="41" customWidth="1"/>
    <col min="7742" max="7742" width="11.42578125" style="41" customWidth="1"/>
    <col min="7743" max="7744" width="11.42578125" style="41"/>
    <col min="7745" max="7745" width="19.28515625" style="41" bestFit="1" customWidth="1"/>
    <col min="7746" max="7746" width="10.28515625" style="41" bestFit="1" customWidth="1"/>
    <col min="7747" max="7747" width="21.42578125" style="41" bestFit="1" customWidth="1"/>
    <col min="7748" max="7748" width="7.7109375" style="41" bestFit="1" customWidth="1"/>
    <col min="7749" max="7749" width="8" style="41" bestFit="1" customWidth="1"/>
    <col min="7750" max="7947" width="11.42578125" style="41"/>
    <col min="7948" max="7950" width="2.7109375" style="41" customWidth="1"/>
    <col min="7951" max="7951" width="11.85546875" style="41" customWidth="1"/>
    <col min="7952" max="7952" width="11.42578125" style="41"/>
    <col min="7953" max="7953" width="13.7109375" style="41" customWidth="1"/>
    <col min="7954" max="7954" width="2.7109375" style="41" customWidth="1"/>
    <col min="7955" max="7955" width="9.42578125" style="41" customWidth="1"/>
    <col min="7956" max="7956" width="9.140625" style="41" customWidth="1"/>
    <col min="7957" max="7957" width="4.7109375" style="41" bestFit="1" customWidth="1"/>
    <col min="7958" max="7958" width="8.85546875" style="41" customWidth="1"/>
    <col min="7959" max="7959" width="2.7109375" style="41" customWidth="1"/>
    <col min="7960" max="7960" width="11.42578125" style="41"/>
    <col min="7961" max="7961" width="8.85546875" style="41" customWidth="1"/>
    <col min="7962" max="7963" width="11.42578125" style="41"/>
    <col min="7964" max="7964" width="2.7109375" style="41" customWidth="1"/>
    <col min="7965" max="7996" width="11.42578125" style="41"/>
    <col min="7997" max="7997" width="16.28515625" style="41" customWidth="1"/>
    <col min="7998" max="7998" width="11.42578125" style="41" customWidth="1"/>
    <col min="7999" max="8000" width="11.42578125" style="41"/>
    <col min="8001" max="8001" width="19.28515625" style="41" bestFit="1" customWidth="1"/>
    <col min="8002" max="8002" width="10.28515625" style="41" bestFit="1" customWidth="1"/>
    <col min="8003" max="8003" width="21.42578125" style="41" bestFit="1" customWidth="1"/>
    <col min="8004" max="8004" width="7.7109375" style="41" bestFit="1" customWidth="1"/>
    <col min="8005" max="8005" width="8" style="41" bestFit="1" customWidth="1"/>
    <col min="8006" max="8203" width="11.42578125" style="41"/>
    <col min="8204" max="8206" width="2.7109375" style="41" customWidth="1"/>
    <col min="8207" max="8207" width="11.85546875" style="41" customWidth="1"/>
    <col min="8208" max="8208" width="11.42578125" style="41"/>
    <col min="8209" max="8209" width="13.7109375" style="41" customWidth="1"/>
    <col min="8210" max="8210" width="2.7109375" style="41" customWidth="1"/>
    <col min="8211" max="8211" width="9.42578125" style="41" customWidth="1"/>
    <col min="8212" max="8212" width="9.140625" style="41" customWidth="1"/>
    <col min="8213" max="8213" width="4.7109375" style="41" bestFit="1" customWidth="1"/>
    <col min="8214" max="8214" width="8.85546875" style="41" customWidth="1"/>
    <col min="8215" max="8215" width="2.7109375" style="41" customWidth="1"/>
    <col min="8216" max="8216" width="11.42578125" style="41"/>
    <col min="8217" max="8217" width="8.85546875" style="41" customWidth="1"/>
    <col min="8218" max="8219" width="11.42578125" style="41"/>
    <col min="8220" max="8220" width="2.7109375" style="41" customWidth="1"/>
    <col min="8221" max="8252" width="11.42578125" style="41"/>
    <col min="8253" max="8253" width="16.28515625" style="41" customWidth="1"/>
    <col min="8254" max="8254" width="11.42578125" style="41" customWidth="1"/>
    <col min="8255" max="8256" width="11.42578125" style="41"/>
    <col min="8257" max="8257" width="19.28515625" style="41" bestFit="1" customWidth="1"/>
    <col min="8258" max="8258" width="10.28515625" style="41" bestFit="1" customWidth="1"/>
    <col min="8259" max="8259" width="21.42578125" style="41" bestFit="1" customWidth="1"/>
    <col min="8260" max="8260" width="7.7109375" style="41" bestFit="1" customWidth="1"/>
    <col min="8261" max="8261" width="8" style="41" bestFit="1" customWidth="1"/>
    <col min="8262" max="8459" width="11.42578125" style="41"/>
    <col min="8460" max="8462" width="2.7109375" style="41" customWidth="1"/>
    <col min="8463" max="8463" width="11.85546875" style="41" customWidth="1"/>
    <col min="8464" max="8464" width="11.42578125" style="41"/>
    <col min="8465" max="8465" width="13.7109375" style="41" customWidth="1"/>
    <col min="8466" max="8466" width="2.7109375" style="41" customWidth="1"/>
    <col min="8467" max="8467" width="9.42578125" style="41" customWidth="1"/>
    <col min="8468" max="8468" width="9.140625" style="41" customWidth="1"/>
    <col min="8469" max="8469" width="4.7109375" style="41" bestFit="1" customWidth="1"/>
    <col min="8470" max="8470" width="8.85546875" style="41" customWidth="1"/>
    <col min="8471" max="8471" width="2.7109375" style="41" customWidth="1"/>
    <col min="8472" max="8472" width="11.42578125" style="41"/>
    <col min="8473" max="8473" width="8.85546875" style="41" customWidth="1"/>
    <col min="8474" max="8475" width="11.42578125" style="41"/>
    <col min="8476" max="8476" width="2.7109375" style="41" customWidth="1"/>
    <col min="8477" max="8508" width="11.42578125" style="41"/>
    <col min="8509" max="8509" width="16.28515625" style="41" customWidth="1"/>
    <col min="8510" max="8510" width="11.42578125" style="41" customWidth="1"/>
    <col min="8511" max="8512" width="11.42578125" style="41"/>
    <col min="8513" max="8513" width="19.28515625" style="41" bestFit="1" customWidth="1"/>
    <col min="8514" max="8514" width="10.28515625" style="41" bestFit="1" customWidth="1"/>
    <col min="8515" max="8515" width="21.42578125" style="41" bestFit="1" customWidth="1"/>
    <col min="8516" max="8516" width="7.7109375" style="41" bestFit="1" customWidth="1"/>
    <col min="8517" max="8517" width="8" style="41" bestFit="1" customWidth="1"/>
    <col min="8518" max="8715" width="11.42578125" style="41"/>
    <col min="8716" max="8718" width="2.7109375" style="41" customWidth="1"/>
    <col min="8719" max="8719" width="11.85546875" style="41" customWidth="1"/>
    <col min="8720" max="8720" width="11.42578125" style="41"/>
    <col min="8721" max="8721" width="13.7109375" style="41" customWidth="1"/>
    <col min="8722" max="8722" width="2.7109375" style="41" customWidth="1"/>
    <col min="8723" max="8723" width="9.42578125" style="41" customWidth="1"/>
    <col min="8724" max="8724" width="9.140625" style="41" customWidth="1"/>
    <col min="8725" max="8725" width="4.7109375" style="41" bestFit="1" customWidth="1"/>
    <col min="8726" max="8726" width="8.85546875" style="41" customWidth="1"/>
    <col min="8727" max="8727" width="2.7109375" style="41" customWidth="1"/>
    <col min="8728" max="8728" width="11.42578125" style="41"/>
    <col min="8729" max="8729" width="8.85546875" style="41" customWidth="1"/>
    <col min="8730" max="8731" width="11.42578125" style="41"/>
    <col min="8732" max="8732" width="2.7109375" style="41" customWidth="1"/>
    <col min="8733" max="8764" width="11.42578125" style="41"/>
    <col min="8765" max="8765" width="16.28515625" style="41" customWidth="1"/>
    <col min="8766" max="8766" width="11.42578125" style="41" customWidth="1"/>
    <col min="8767" max="8768" width="11.42578125" style="41"/>
    <col min="8769" max="8769" width="19.28515625" style="41" bestFit="1" customWidth="1"/>
    <col min="8770" max="8770" width="10.28515625" style="41" bestFit="1" customWidth="1"/>
    <col min="8771" max="8771" width="21.42578125" style="41" bestFit="1" customWidth="1"/>
    <col min="8772" max="8772" width="7.7109375" style="41" bestFit="1" customWidth="1"/>
    <col min="8773" max="8773" width="8" style="41" bestFit="1" customWidth="1"/>
    <col min="8774" max="8971" width="11.42578125" style="41"/>
    <col min="8972" max="8974" width="2.7109375" style="41" customWidth="1"/>
    <col min="8975" max="8975" width="11.85546875" style="41" customWidth="1"/>
    <col min="8976" max="8976" width="11.42578125" style="41"/>
    <col min="8977" max="8977" width="13.7109375" style="41" customWidth="1"/>
    <col min="8978" max="8978" width="2.7109375" style="41" customWidth="1"/>
    <col min="8979" max="8979" width="9.42578125" style="41" customWidth="1"/>
    <col min="8980" max="8980" width="9.140625" style="41" customWidth="1"/>
    <col min="8981" max="8981" width="4.7109375" style="41" bestFit="1" customWidth="1"/>
    <col min="8982" max="8982" width="8.85546875" style="41" customWidth="1"/>
    <col min="8983" max="8983" width="2.7109375" style="41" customWidth="1"/>
    <col min="8984" max="8984" width="11.42578125" style="41"/>
    <col min="8985" max="8985" width="8.85546875" style="41" customWidth="1"/>
    <col min="8986" max="8987" width="11.42578125" style="41"/>
    <col min="8988" max="8988" width="2.7109375" style="41" customWidth="1"/>
    <col min="8989" max="9020" width="11.42578125" style="41"/>
    <col min="9021" max="9021" width="16.28515625" style="41" customWidth="1"/>
    <col min="9022" max="9022" width="11.42578125" style="41" customWidth="1"/>
    <col min="9023" max="9024" width="11.42578125" style="41"/>
    <col min="9025" max="9025" width="19.28515625" style="41" bestFit="1" customWidth="1"/>
    <col min="9026" max="9026" width="10.28515625" style="41" bestFit="1" customWidth="1"/>
    <col min="9027" max="9027" width="21.42578125" style="41" bestFit="1" customWidth="1"/>
    <col min="9028" max="9028" width="7.7109375" style="41" bestFit="1" customWidth="1"/>
    <col min="9029" max="9029" width="8" style="41" bestFit="1" customWidth="1"/>
    <col min="9030" max="9227" width="11.42578125" style="41"/>
    <col min="9228" max="9230" width="2.7109375" style="41" customWidth="1"/>
    <col min="9231" max="9231" width="11.85546875" style="41" customWidth="1"/>
    <col min="9232" max="9232" width="11.42578125" style="41"/>
    <col min="9233" max="9233" width="13.7109375" style="41" customWidth="1"/>
    <col min="9234" max="9234" width="2.7109375" style="41" customWidth="1"/>
    <col min="9235" max="9235" width="9.42578125" style="41" customWidth="1"/>
    <col min="9236" max="9236" width="9.140625" style="41" customWidth="1"/>
    <col min="9237" max="9237" width="4.7109375" style="41" bestFit="1" customWidth="1"/>
    <col min="9238" max="9238" width="8.85546875" style="41" customWidth="1"/>
    <col min="9239" max="9239" width="2.7109375" style="41" customWidth="1"/>
    <col min="9240" max="9240" width="11.42578125" style="41"/>
    <col min="9241" max="9241" width="8.85546875" style="41" customWidth="1"/>
    <col min="9242" max="9243" width="11.42578125" style="41"/>
    <col min="9244" max="9244" width="2.7109375" style="41" customWidth="1"/>
    <col min="9245" max="9276" width="11.42578125" style="41"/>
    <col min="9277" max="9277" width="16.28515625" style="41" customWidth="1"/>
    <col min="9278" max="9278" width="11.42578125" style="41" customWidth="1"/>
    <col min="9279" max="9280" width="11.42578125" style="41"/>
    <col min="9281" max="9281" width="19.28515625" style="41" bestFit="1" customWidth="1"/>
    <col min="9282" max="9282" width="10.28515625" style="41" bestFit="1" customWidth="1"/>
    <col min="9283" max="9283" width="21.42578125" style="41" bestFit="1" customWidth="1"/>
    <col min="9284" max="9284" width="7.7109375" style="41" bestFit="1" customWidth="1"/>
    <col min="9285" max="9285" width="8" style="41" bestFit="1" customWidth="1"/>
    <col min="9286" max="9483" width="11.42578125" style="41"/>
    <col min="9484" max="9486" width="2.7109375" style="41" customWidth="1"/>
    <col min="9487" max="9487" width="11.85546875" style="41" customWidth="1"/>
    <col min="9488" max="9488" width="11.42578125" style="41"/>
    <col min="9489" max="9489" width="13.7109375" style="41" customWidth="1"/>
    <col min="9490" max="9490" width="2.7109375" style="41" customWidth="1"/>
    <col min="9491" max="9491" width="9.42578125" style="41" customWidth="1"/>
    <col min="9492" max="9492" width="9.140625" style="41" customWidth="1"/>
    <col min="9493" max="9493" width="4.7109375" style="41" bestFit="1" customWidth="1"/>
    <col min="9494" max="9494" width="8.85546875" style="41" customWidth="1"/>
    <col min="9495" max="9495" width="2.7109375" style="41" customWidth="1"/>
    <col min="9496" max="9496" width="11.42578125" style="41"/>
    <col min="9497" max="9497" width="8.85546875" style="41" customWidth="1"/>
    <col min="9498" max="9499" width="11.42578125" style="41"/>
    <col min="9500" max="9500" width="2.7109375" style="41" customWidth="1"/>
    <col min="9501" max="9532" width="11.42578125" style="41"/>
    <col min="9533" max="9533" width="16.28515625" style="41" customWidth="1"/>
    <col min="9534" max="9534" width="11.42578125" style="41" customWidth="1"/>
    <col min="9535" max="9536" width="11.42578125" style="41"/>
    <col min="9537" max="9537" width="19.28515625" style="41" bestFit="1" customWidth="1"/>
    <col min="9538" max="9538" width="10.28515625" style="41" bestFit="1" customWidth="1"/>
    <col min="9539" max="9539" width="21.42578125" style="41" bestFit="1" customWidth="1"/>
    <col min="9540" max="9540" width="7.7109375" style="41" bestFit="1" customWidth="1"/>
    <col min="9541" max="9541" width="8" style="41" bestFit="1" customWidth="1"/>
    <col min="9542" max="9739" width="11.42578125" style="41"/>
    <col min="9740" max="9742" width="2.7109375" style="41" customWidth="1"/>
    <col min="9743" max="9743" width="11.85546875" style="41" customWidth="1"/>
    <col min="9744" max="9744" width="11.42578125" style="41"/>
    <col min="9745" max="9745" width="13.7109375" style="41" customWidth="1"/>
    <col min="9746" max="9746" width="2.7109375" style="41" customWidth="1"/>
    <col min="9747" max="9747" width="9.42578125" style="41" customWidth="1"/>
    <col min="9748" max="9748" width="9.140625" style="41" customWidth="1"/>
    <col min="9749" max="9749" width="4.7109375" style="41" bestFit="1" customWidth="1"/>
    <col min="9750" max="9750" width="8.85546875" style="41" customWidth="1"/>
    <col min="9751" max="9751" width="2.7109375" style="41" customWidth="1"/>
    <col min="9752" max="9752" width="11.42578125" style="41"/>
    <col min="9753" max="9753" width="8.85546875" style="41" customWidth="1"/>
    <col min="9754" max="9755" width="11.42578125" style="41"/>
    <col min="9756" max="9756" width="2.7109375" style="41" customWidth="1"/>
    <col min="9757" max="9788" width="11.42578125" style="41"/>
    <col min="9789" max="9789" width="16.28515625" style="41" customWidth="1"/>
    <col min="9790" max="9790" width="11.42578125" style="41" customWidth="1"/>
    <col min="9791" max="9792" width="11.42578125" style="41"/>
    <col min="9793" max="9793" width="19.28515625" style="41" bestFit="1" customWidth="1"/>
    <col min="9794" max="9794" width="10.28515625" style="41" bestFit="1" customWidth="1"/>
    <col min="9795" max="9795" width="21.42578125" style="41" bestFit="1" customWidth="1"/>
    <col min="9796" max="9796" width="7.7109375" style="41" bestFit="1" customWidth="1"/>
    <col min="9797" max="9797" width="8" style="41" bestFit="1" customWidth="1"/>
    <col min="9798" max="9995" width="11.42578125" style="41"/>
    <col min="9996" max="9998" width="2.7109375" style="41" customWidth="1"/>
    <col min="9999" max="9999" width="11.85546875" style="41" customWidth="1"/>
    <col min="10000" max="10000" width="11.42578125" style="41"/>
    <col min="10001" max="10001" width="13.7109375" style="41" customWidth="1"/>
    <col min="10002" max="10002" width="2.7109375" style="41" customWidth="1"/>
    <col min="10003" max="10003" width="9.42578125" style="41" customWidth="1"/>
    <col min="10004" max="10004" width="9.140625" style="41" customWidth="1"/>
    <col min="10005" max="10005" width="4.7109375" style="41" bestFit="1" customWidth="1"/>
    <col min="10006" max="10006" width="8.85546875" style="41" customWidth="1"/>
    <col min="10007" max="10007" width="2.7109375" style="41" customWidth="1"/>
    <col min="10008" max="10008" width="11.42578125" style="41"/>
    <col min="10009" max="10009" width="8.85546875" style="41" customWidth="1"/>
    <col min="10010" max="10011" width="11.42578125" style="41"/>
    <col min="10012" max="10012" width="2.7109375" style="41" customWidth="1"/>
    <col min="10013" max="10044" width="11.42578125" style="41"/>
    <col min="10045" max="10045" width="16.28515625" style="41" customWidth="1"/>
    <col min="10046" max="10046" width="11.42578125" style="41" customWidth="1"/>
    <col min="10047" max="10048" width="11.42578125" style="41"/>
    <col min="10049" max="10049" width="19.28515625" style="41" bestFit="1" customWidth="1"/>
    <col min="10050" max="10050" width="10.28515625" style="41" bestFit="1" customWidth="1"/>
    <col min="10051" max="10051" width="21.42578125" style="41" bestFit="1" customWidth="1"/>
    <col min="10052" max="10052" width="7.7109375" style="41" bestFit="1" customWidth="1"/>
    <col min="10053" max="10053" width="8" style="41" bestFit="1" customWidth="1"/>
    <col min="10054" max="10251" width="11.42578125" style="41"/>
    <col min="10252" max="10254" width="2.7109375" style="41" customWidth="1"/>
    <col min="10255" max="10255" width="11.85546875" style="41" customWidth="1"/>
    <col min="10256" max="10256" width="11.42578125" style="41"/>
    <col min="10257" max="10257" width="13.7109375" style="41" customWidth="1"/>
    <col min="10258" max="10258" width="2.7109375" style="41" customWidth="1"/>
    <col min="10259" max="10259" width="9.42578125" style="41" customWidth="1"/>
    <col min="10260" max="10260" width="9.140625" style="41" customWidth="1"/>
    <col min="10261" max="10261" width="4.7109375" style="41" bestFit="1" customWidth="1"/>
    <col min="10262" max="10262" width="8.85546875" style="41" customWidth="1"/>
    <col min="10263" max="10263" width="2.7109375" style="41" customWidth="1"/>
    <col min="10264" max="10264" width="11.42578125" style="41"/>
    <col min="10265" max="10265" width="8.85546875" style="41" customWidth="1"/>
    <col min="10266" max="10267" width="11.42578125" style="41"/>
    <col min="10268" max="10268" width="2.7109375" style="41" customWidth="1"/>
    <col min="10269" max="10300" width="11.42578125" style="41"/>
    <col min="10301" max="10301" width="16.28515625" style="41" customWidth="1"/>
    <col min="10302" max="10302" width="11.42578125" style="41" customWidth="1"/>
    <col min="10303" max="10304" width="11.42578125" style="41"/>
    <col min="10305" max="10305" width="19.28515625" style="41" bestFit="1" customWidth="1"/>
    <col min="10306" max="10306" width="10.28515625" style="41" bestFit="1" customWidth="1"/>
    <col min="10307" max="10307" width="21.42578125" style="41" bestFit="1" customWidth="1"/>
    <col min="10308" max="10308" width="7.7109375" style="41" bestFit="1" customWidth="1"/>
    <col min="10309" max="10309" width="8" style="41" bestFit="1" customWidth="1"/>
    <col min="10310" max="10507" width="11.42578125" style="41"/>
    <col min="10508" max="10510" width="2.7109375" style="41" customWidth="1"/>
    <col min="10511" max="10511" width="11.85546875" style="41" customWidth="1"/>
    <col min="10512" max="10512" width="11.42578125" style="41"/>
    <col min="10513" max="10513" width="13.7109375" style="41" customWidth="1"/>
    <col min="10514" max="10514" width="2.7109375" style="41" customWidth="1"/>
    <col min="10515" max="10515" width="9.42578125" style="41" customWidth="1"/>
    <col min="10516" max="10516" width="9.140625" style="41" customWidth="1"/>
    <col min="10517" max="10517" width="4.7109375" style="41" bestFit="1" customWidth="1"/>
    <col min="10518" max="10518" width="8.85546875" style="41" customWidth="1"/>
    <col min="10519" max="10519" width="2.7109375" style="41" customWidth="1"/>
    <col min="10520" max="10520" width="11.42578125" style="41"/>
    <col min="10521" max="10521" width="8.85546875" style="41" customWidth="1"/>
    <col min="10522" max="10523" width="11.42578125" style="41"/>
    <col min="10524" max="10524" width="2.7109375" style="41" customWidth="1"/>
    <col min="10525" max="10556" width="11.42578125" style="41"/>
    <col min="10557" max="10557" width="16.28515625" style="41" customWidth="1"/>
    <col min="10558" max="10558" width="11.42578125" style="41" customWidth="1"/>
    <col min="10559" max="10560" width="11.42578125" style="41"/>
    <col min="10561" max="10561" width="19.28515625" style="41" bestFit="1" customWidth="1"/>
    <col min="10562" max="10562" width="10.28515625" style="41" bestFit="1" customWidth="1"/>
    <col min="10563" max="10563" width="21.42578125" style="41" bestFit="1" customWidth="1"/>
    <col min="10564" max="10564" width="7.7109375" style="41" bestFit="1" customWidth="1"/>
    <col min="10565" max="10565" width="8" style="41" bestFit="1" customWidth="1"/>
    <col min="10566" max="10763" width="11.42578125" style="41"/>
    <col min="10764" max="10766" width="2.7109375" style="41" customWidth="1"/>
    <col min="10767" max="10767" width="11.85546875" style="41" customWidth="1"/>
    <col min="10768" max="10768" width="11.42578125" style="41"/>
    <col min="10769" max="10769" width="13.7109375" style="41" customWidth="1"/>
    <col min="10770" max="10770" width="2.7109375" style="41" customWidth="1"/>
    <col min="10771" max="10771" width="9.42578125" style="41" customWidth="1"/>
    <col min="10772" max="10772" width="9.140625" style="41" customWidth="1"/>
    <col min="10773" max="10773" width="4.7109375" style="41" bestFit="1" customWidth="1"/>
    <col min="10774" max="10774" width="8.85546875" style="41" customWidth="1"/>
    <col min="10775" max="10775" width="2.7109375" style="41" customWidth="1"/>
    <col min="10776" max="10776" width="11.42578125" style="41"/>
    <col min="10777" max="10777" width="8.85546875" style="41" customWidth="1"/>
    <col min="10778" max="10779" width="11.42578125" style="41"/>
    <col min="10780" max="10780" width="2.7109375" style="41" customWidth="1"/>
    <col min="10781" max="10812" width="11.42578125" style="41"/>
    <col min="10813" max="10813" width="16.28515625" style="41" customWidth="1"/>
    <col min="10814" max="10814" width="11.42578125" style="41" customWidth="1"/>
    <col min="10815" max="10816" width="11.42578125" style="41"/>
    <col min="10817" max="10817" width="19.28515625" style="41" bestFit="1" customWidth="1"/>
    <col min="10818" max="10818" width="10.28515625" style="41" bestFit="1" customWidth="1"/>
    <col min="10819" max="10819" width="21.42578125" style="41" bestFit="1" customWidth="1"/>
    <col min="10820" max="10820" width="7.7109375" style="41" bestFit="1" customWidth="1"/>
    <col min="10821" max="10821" width="8" style="41" bestFit="1" customWidth="1"/>
    <col min="10822" max="11019" width="11.42578125" style="41"/>
    <col min="11020" max="11022" width="2.7109375" style="41" customWidth="1"/>
    <col min="11023" max="11023" width="11.85546875" style="41" customWidth="1"/>
    <col min="11024" max="11024" width="11.42578125" style="41"/>
    <col min="11025" max="11025" width="13.7109375" style="41" customWidth="1"/>
    <col min="11026" max="11026" width="2.7109375" style="41" customWidth="1"/>
    <col min="11027" max="11027" width="9.42578125" style="41" customWidth="1"/>
    <col min="11028" max="11028" width="9.140625" style="41" customWidth="1"/>
    <col min="11029" max="11029" width="4.7109375" style="41" bestFit="1" customWidth="1"/>
    <col min="11030" max="11030" width="8.85546875" style="41" customWidth="1"/>
    <col min="11031" max="11031" width="2.7109375" style="41" customWidth="1"/>
    <col min="11032" max="11032" width="11.42578125" style="41"/>
    <col min="11033" max="11033" width="8.85546875" style="41" customWidth="1"/>
    <col min="11034" max="11035" width="11.42578125" style="41"/>
    <col min="11036" max="11036" width="2.7109375" style="41" customWidth="1"/>
    <col min="11037" max="11068" width="11.42578125" style="41"/>
    <col min="11069" max="11069" width="16.28515625" style="41" customWidth="1"/>
    <col min="11070" max="11070" width="11.42578125" style="41" customWidth="1"/>
    <col min="11071" max="11072" width="11.42578125" style="41"/>
    <col min="11073" max="11073" width="19.28515625" style="41" bestFit="1" customWidth="1"/>
    <col min="11074" max="11074" width="10.28515625" style="41" bestFit="1" customWidth="1"/>
    <col min="11075" max="11075" width="21.42578125" style="41" bestFit="1" customWidth="1"/>
    <col min="11076" max="11076" width="7.7109375" style="41" bestFit="1" customWidth="1"/>
    <col min="11077" max="11077" width="8" style="41" bestFit="1" customWidth="1"/>
    <col min="11078" max="11275" width="11.42578125" style="41"/>
    <col min="11276" max="11278" width="2.7109375" style="41" customWidth="1"/>
    <col min="11279" max="11279" width="11.85546875" style="41" customWidth="1"/>
    <col min="11280" max="11280" width="11.42578125" style="41"/>
    <col min="11281" max="11281" width="13.7109375" style="41" customWidth="1"/>
    <col min="11282" max="11282" width="2.7109375" style="41" customWidth="1"/>
    <col min="11283" max="11283" width="9.42578125" style="41" customWidth="1"/>
    <col min="11284" max="11284" width="9.140625" style="41" customWidth="1"/>
    <col min="11285" max="11285" width="4.7109375" style="41" bestFit="1" customWidth="1"/>
    <col min="11286" max="11286" width="8.85546875" style="41" customWidth="1"/>
    <col min="11287" max="11287" width="2.7109375" style="41" customWidth="1"/>
    <col min="11288" max="11288" width="11.42578125" style="41"/>
    <col min="11289" max="11289" width="8.85546875" style="41" customWidth="1"/>
    <col min="11290" max="11291" width="11.42578125" style="41"/>
    <col min="11292" max="11292" width="2.7109375" style="41" customWidth="1"/>
    <col min="11293" max="11324" width="11.42578125" style="41"/>
    <col min="11325" max="11325" width="16.28515625" style="41" customWidth="1"/>
    <col min="11326" max="11326" width="11.42578125" style="41" customWidth="1"/>
    <col min="11327" max="11328" width="11.42578125" style="41"/>
    <col min="11329" max="11329" width="19.28515625" style="41" bestFit="1" customWidth="1"/>
    <col min="11330" max="11330" width="10.28515625" style="41" bestFit="1" customWidth="1"/>
    <col min="11331" max="11331" width="21.42578125" style="41" bestFit="1" customWidth="1"/>
    <col min="11332" max="11332" width="7.7109375" style="41" bestFit="1" customWidth="1"/>
    <col min="11333" max="11333" width="8" style="41" bestFit="1" customWidth="1"/>
    <col min="11334" max="11531" width="11.42578125" style="41"/>
    <col min="11532" max="11534" width="2.7109375" style="41" customWidth="1"/>
    <col min="11535" max="11535" width="11.85546875" style="41" customWidth="1"/>
    <col min="11536" max="11536" width="11.42578125" style="41"/>
    <col min="11537" max="11537" width="13.7109375" style="41" customWidth="1"/>
    <col min="11538" max="11538" width="2.7109375" style="41" customWidth="1"/>
    <col min="11539" max="11539" width="9.42578125" style="41" customWidth="1"/>
    <col min="11540" max="11540" width="9.140625" style="41" customWidth="1"/>
    <col min="11541" max="11541" width="4.7109375" style="41" bestFit="1" customWidth="1"/>
    <col min="11542" max="11542" width="8.85546875" style="41" customWidth="1"/>
    <col min="11543" max="11543" width="2.7109375" style="41" customWidth="1"/>
    <col min="11544" max="11544" width="11.42578125" style="41"/>
    <col min="11545" max="11545" width="8.85546875" style="41" customWidth="1"/>
    <col min="11546" max="11547" width="11.42578125" style="41"/>
    <col min="11548" max="11548" width="2.7109375" style="41" customWidth="1"/>
    <col min="11549" max="11580" width="11.42578125" style="41"/>
    <col min="11581" max="11581" width="16.28515625" style="41" customWidth="1"/>
    <col min="11582" max="11582" width="11.42578125" style="41" customWidth="1"/>
    <col min="11583" max="11584" width="11.42578125" style="41"/>
    <col min="11585" max="11585" width="19.28515625" style="41" bestFit="1" customWidth="1"/>
    <col min="11586" max="11586" width="10.28515625" style="41" bestFit="1" customWidth="1"/>
    <col min="11587" max="11587" width="21.42578125" style="41" bestFit="1" customWidth="1"/>
    <col min="11588" max="11588" width="7.7109375" style="41" bestFit="1" customWidth="1"/>
    <col min="11589" max="11589" width="8" style="41" bestFit="1" customWidth="1"/>
    <col min="11590" max="11787" width="11.42578125" style="41"/>
    <col min="11788" max="11790" width="2.7109375" style="41" customWidth="1"/>
    <col min="11791" max="11791" width="11.85546875" style="41" customWidth="1"/>
    <col min="11792" max="11792" width="11.42578125" style="41"/>
    <col min="11793" max="11793" width="13.7109375" style="41" customWidth="1"/>
    <col min="11794" max="11794" width="2.7109375" style="41" customWidth="1"/>
    <col min="11795" max="11795" width="9.42578125" style="41" customWidth="1"/>
    <col min="11796" max="11796" width="9.140625" style="41" customWidth="1"/>
    <col min="11797" max="11797" width="4.7109375" style="41" bestFit="1" customWidth="1"/>
    <col min="11798" max="11798" width="8.85546875" style="41" customWidth="1"/>
    <col min="11799" max="11799" width="2.7109375" style="41" customWidth="1"/>
    <col min="11800" max="11800" width="11.42578125" style="41"/>
    <col min="11801" max="11801" width="8.85546875" style="41" customWidth="1"/>
    <col min="11802" max="11803" width="11.42578125" style="41"/>
    <col min="11804" max="11804" width="2.7109375" style="41" customWidth="1"/>
    <col min="11805" max="11836" width="11.42578125" style="41"/>
    <col min="11837" max="11837" width="16.28515625" style="41" customWidth="1"/>
    <col min="11838" max="11838" width="11.42578125" style="41" customWidth="1"/>
    <col min="11839" max="11840" width="11.42578125" style="41"/>
    <col min="11841" max="11841" width="19.28515625" style="41" bestFit="1" customWidth="1"/>
    <col min="11842" max="11842" width="10.28515625" style="41" bestFit="1" customWidth="1"/>
    <col min="11843" max="11843" width="21.42578125" style="41" bestFit="1" customWidth="1"/>
    <col min="11844" max="11844" width="7.7109375" style="41" bestFit="1" customWidth="1"/>
    <col min="11845" max="11845" width="8" style="41" bestFit="1" customWidth="1"/>
    <col min="11846" max="12043" width="11.42578125" style="41"/>
    <col min="12044" max="12046" width="2.7109375" style="41" customWidth="1"/>
    <col min="12047" max="12047" width="11.85546875" style="41" customWidth="1"/>
    <col min="12048" max="12048" width="11.42578125" style="41"/>
    <col min="12049" max="12049" width="13.7109375" style="41" customWidth="1"/>
    <col min="12050" max="12050" width="2.7109375" style="41" customWidth="1"/>
    <col min="12051" max="12051" width="9.42578125" style="41" customWidth="1"/>
    <col min="12052" max="12052" width="9.140625" style="41" customWidth="1"/>
    <col min="12053" max="12053" width="4.7109375" style="41" bestFit="1" customWidth="1"/>
    <col min="12054" max="12054" width="8.85546875" style="41" customWidth="1"/>
    <col min="12055" max="12055" width="2.7109375" style="41" customWidth="1"/>
    <col min="12056" max="12056" width="11.42578125" style="41"/>
    <col min="12057" max="12057" width="8.85546875" style="41" customWidth="1"/>
    <col min="12058" max="12059" width="11.42578125" style="41"/>
    <col min="12060" max="12060" width="2.7109375" style="41" customWidth="1"/>
    <col min="12061" max="12092" width="11.42578125" style="41"/>
    <col min="12093" max="12093" width="16.28515625" style="41" customWidth="1"/>
    <col min="12094" max="12094" width="11.42578125" style="41" customWidth="1"/>
    <col min="12095" max="12096" width="11.42578125" style="41"/>
    <col min="12097" max="12097" width="19.28515625" style="41" bestFit="1" customWidth="1"/>
    <col min="12098" max="12098" width="10.28515625" style="41" bestFit="1" customWidth="1"/>
    <col min="12099" max="12099" width="21.42578125" style="41" bestFit="1" customWidth="1"/>
    <col min="12100" max="12100" width="7.7109375" style="41" bestFit="1" customWidth="1"/>
    <col min="12101" max="12101" width="8" style="41" bestFit="1" customWidth="1"/>
    <col min="12102" max="12299" width="11.42578125" style="41"/>
    <col min="12300" max="12302" width="2.7109375" style="41" customWidth="1"/>
    <col min="12303" max="12303" width="11.85546875" style="41" customWidth="1"/>
    <col min="12304" max="12304" width="11.42578125" style="41"/>
    <col min="12305" max="12305" width="13.7109375" style="41" customWidth="1"/>
    <col min="12306" max="12306" width="2.7109375" style="41" customWidth="1"/>
    <col min="12307" max="12307" width="9.42578125" style="41" customWidth="1"/>
    <col min="12308" max="12308" width="9.140625" style="41" customWidth="1"/>
    <col min="12309" max="12309" width="4.7109375" style="41" bestFit="1" customWidth="1"/>
    <col min="12310" max="12310" width="8.85546875" style="41" customWidth="1"/>
    <col min="12311" max="12311" width="2.7109375" style="41" customWidth="1"/>
    <col min="12312" max="12312" width="11.42578125" style="41"/>
    <col min="12313" max="12313" width="8.85546875" style="41" customWidth="1"/>
    <col min="12314" max="12315" width="11.42578125" style="41"/>
    <col min="12316" max="12316" width="2.7109375" style="41" customWidth="1"/>
    <col min="12317" max="12348" width="11.42578125" style="41"/>
    <col min="12349" max="12349" width="16.28515625" style="41" customWidth="1"/>
    <col min="12350" max="12350" width="11.42578125" style="41" customWidth="1"/>
    <col min="12351" max="12352" width="11.42578125" style="41"/>
    <col min="12353" max="12353" width="19.28515625" style="41" bestFit="1" customWidth="1"/>
    <col min="12354" max="12354" width="10.28515625" style="41" bestFit="1" customWidth="1"/>
    <col min="12355" max="12355" width="21.42578125" style="41" bestFit="1" customWidth="1"/>
    <col min="12356" max="12356" width="7.7109375" style="41" bestFit="1" customWidth="1"/>
    <col min="12357" max="12357" width="8" style="41" bestFit="1" customWidth="1"/>
    <col min="12358" max="12555" width="11.42578125" style="41"/>
    <col min="12556" max="12558" width="2.7109375" style="41" customWidth="1"/>
    <col min="12559" max="12559" width="11.85546875" style="41" customWidth="1"/>
    <col min="12560" max="12560" width="11.42578125" style="41"/>
    <col min="12561" max="12561" width="13.7109375" style="41" customWidth="1"/>
    <col min="12562" max="12562" width="2.7109375" style="41" customWidth="1"/>
    <col min="12563" max="12563" width="9.42578125" style="41" customWidth="1"/>
    <col min="12564" max="12564" width="9.140625" style="41" customWidth="1"/>
    <col min="12565" max="12565" width="4.7109375" style="41" bestFit="1" customWidth="1"/>
    <col min="12566" max="12566" width="8.85546875" style="41" customWidth="1"/>
    <col min="12567" max="12567" width="2.7109375" style="41" customWidth="1"/>
    <col min="12568" max="12568" width="11.42578125" style="41"/>
    <col min="12569" max="12569" width="8.85546875" style="41" customWidth="1"/>
    <col min="12570" max="12571" width="11.42578125" style="41"/>
    <col min="12572" max="12572" width="2.7109375" style="41" customWidth="1"/>
    <col min="12573" max="12604" width="11.42578125" style="41"/>
    <col min="12605" max="12605" width="16.28515625" style="41" customWidth="1"/>
    <col min="12606" max="12606" width="11.42578125" style="41" customWidth="1"/>
    <col min="12607" max="12608" width="11.42578125" style="41"/>
    <col min="12609" max="12609" width="19.28515625" style="41" bestFit="1" customWidth="1"/>
    <col min="12610" max="12610" width="10.28515625" style="41" bestFit="1" customWidth="1"/>
    <col min="12611" max="12611" width="21.42578125" style="41" bestFit="1" customWidth="1"/>
    <col min="12612" max="12612" width="7.7109375" style="41" bestFit="1" customWidth="1"/>
    <col min="12613" max="12613" width="8" style="41" bestFit="1" customWidth="1"/>
    <col min="12614" max="12811" width="11.42578125" style="41"/>
    <col min="12812" max="12814" width="2.7109375" style="41" customWidth="1"/>
    <col min="12815" max="12815" width="11.85546875" style="41" customWidth="1"/>
    <col min="12816" max="12816" width="11.42578125" style="41"/>
    <col min="12817" max="12817" width="13.7109375" style="41" customWidth="1"/>
    <col min="12818" max="12818" width="2.7109375" style="41" customWidth="1"/>
    <col min="12819" max="12819" width="9.42578125" style="41" customWidth="1"/>
    <col min="12820" max="12820" width="9.140625" style="41" customWidth="1"/>
    <col min="12821" max="12821" width="4.7109375" style="41" bestFit="1" customWidth="1"/>
    <col min="12822" max="12822" width="8.85546875" style="41" customWidth="1"/>
    <col min="12823" max="12823" width="2.7109375" style="41" customWidth="1"/>
    <col min="12824" max="12824" width="11.42578125" style="41"/>
    <col min="12825" max="12825" width="8.85546875" style="41" customWidth="1"/>
    <col min="12826" max="12827" width="11.42578125" style="41"/>
    <col min="12828" max="12828" width="2.7109375" style="41" customWidth="1"/>
    <col min="12829" max="12860" width="11.42578125" style="41"/>
    <col min="12861" max="12861" width="16.28515625" style="41" customWidth="1"/>
    <col min="12862" max="12862" width="11.42578125" style="41" customWidth="1"/>
    <col min="12863" max="12864" width="11.42578125" style="41"/>
    <col min="12865" max="12865" width="19.28515625" style="41" bestFit="1" customWidth="1"/>
    <col min="12866" max="12866" width="10.28515625" style="41" bestFit="1" customWidth="1"/>
    <col min="12867" max="12867" width="21.42578125" style="41" bestFit="1" customWidth="1"/>
    <col min="12868" max="12868" width="7.7109375" style="41" bestFit="1" customWidth="1"/>
    <col min="12869" max="12869" width="8" style="41" bestFit="1" customWidth="1"/>
    <col min="12870" max="13067" width="11.42578125" style="41"/>
    <col min="13068" max="13070" width="2.7109375" style="41" customWidth="1"/>
    <col min="13071" max="13071" width="11.85546875" style="41" customWidth="1"/>
    <col min="13072" max="13072" width="11.42578125" style="41"/>
    <col min="13073" max="13073" width="13.7109375" style="41" customWidth="1"/>
    <col min="13074" max="13074" width="2.7109375" style="41" customWidth="1"/>
    <col min="13075" max="13075" width="9.42578125" style="41" customWidth="1"/>
    <col min="13076" max="13076" width="9.140625" style="41" customWidth="1"/>
    <col min="13077" max="13077" width="4.7109375" style="41" bestFit="1" customWidth="1"/>
    <col min="13078" max="13078" width="8.85546875" style="41" customWidth="1"/>
    <col min="13079" max="13079" width="2.7109375" style="41" customWidth="1"/>
    <col min="13080" max="13080" width="11.42578125" style="41"/>
    <col min="13081" max="13081" width="8.85546875" style="41" customWidth="1"/>
    <col min="13082" max="13083" width="11.42578125" style="41"/>
    <col min="13084" max="13084" width="2.7109375" style="41" customWidth="1"/>
    <col min="13085" max="13116" width="11.42578125" style="41"/>
    <col min="13117" max="13117" width="16.28515625" style="41" customWidth="1"/>
    <col min="13118" max="13118" width="11.42578125" style="41" customWidth="1"/>
    <col min="13119" max="13120" width="11.42578125" style="41"/>
    <col min="13121" max="13121" width="19.28515625" style="41" bestFit="1" customWidth="1"/>
    <col min="13122" max="13122" width="10.28515625" style="41" bestFit="1" customWidth="1"/>
    <col min="13123" max="13123" width="21.42578125" style="41" bestFit="1" customWidth="1"/>
    <col min="13124" max="13124" width="7.7109375" style="41" bestFit="1" customWidth="1"/>
    <col min="13125" max="13125" width="8" style="41" bestFit="1" customWidth="1"/>
    <col min="13126" max="13323" width="11.42578125" style="41"/>
    <col min="13324" max="13326" width="2.7109375" style="41" customWidth="1"/>
    <col min="13327" max="13327" width="11.85546875" style="41" customWidth="1"/>
    <col min="13328" max="13328" width="11.42578125" style="41"/>
    <col min="13329" max="13329" width="13.7109375" style="41" customWidth="1"/>
    <col min="13330" max="13330" width="2.7109375" style="41" customWidth="1"/>
    <col min="13331" max="13331" width="9.42578125" style="41" customWidth="1"/>
    <col min="13332" max="13332" width="9.140625" style="41" customWidth="1"/>
    <col min="13333" max="13333" width="4.7109375" style="41" bestFit="1" customWidth="1"/>
    <col min="13334" max="13334" width="8.85546875" style="41" customWidth="1"/>
    <col min="13335" max="13335" width="2.7109375" style="41" customWidth="1"/>
    <col min="13336" max="13336" width="11.42578125" style="41"/>
    <col min="13337" max="13337" width="8.85546875" style="41" customWidth="1"/>
    <col min="13338" max="13339" width="11.42578125" style="41"/>
    <col min="13340" max="13340" width="2.7109375" style="41" customWidth="1"/>
    <col min="13341" max="13372" width="11.42578125" style="41"/>
    <col min="13373" max="13373" width="16.28515625" style="41" customWidth="1"/>
    <col min="13374" max="13374" width="11.42578125" style="41" customWidth="1"/>
    <col min="13375" max="13376" width="11.42578125" style="41"/>
    <col min="13377" max="13377" width="19.28515625" style="41" bestFit="1" customWidth="1"/>
    <col min="13378" max="13378" width="10.28515625" style="41" bestFit="1" customWidth="1"/>
    <col min="13379" max="13379" width="21.42578125" style="41" bestFit="1" customWidth="1"/>
    <col min="13380" max="13380" width="7.7109375" style="41" bestFit="1" customWidth="1"/>
    <col min="13381" max="13381" width="8" style="41" bestFit="1" customWidth="1"/>
    <col min="13382" max="13579" width="11.42578125" style="41"/>
    <col min="13580" max="13582" width="2.7109375" style="41" customWidth="1"/>
    <col min="13583" max="13583" width="11.85546875" style="41" customWidth="1"/>
    <col min="13584" max="13584" width="11.42578125" style="41"/>
    <col min="13585" max="13585" width="13.7109375" style="41" customWidth="1"/>
    <col min="13586" max="13586" width="2.7109375" style="41" customWidth="1"/>
    <col min="13587" max="13587" width="9.42578125" style="41" customWidth="1"/>
    <col min="13588" max="13588" width="9.140625" style="41" customWidth="1"/>
    <col min="13589" max="13589" width="4.7109375" style="41" bestFit="1" customWidth="1"/>
    <col min="13590" max="13590" width="8.85546875" style="41" customWidth="1"/>
    <col min="13591" max="13591" width="2.7109375" style="41" customWidth="1"/>
    <col min="13592" max="13592" width="11.42578125" style="41"/>
    <col min="13593" max="13593" width="8.85546875" style="41" customWidth="1"/>
    <col min="13594" max="13595" width="11.42578125" style="41"/>
    <col min="13596" max="13596" width="2.7109375" style="41" customWidth="1"/>
    <col min="13597" max="13628" width="11.42578125" style="41"/>
    <col min="13629" max="13629" width="16.28515625" style="41" customWidth="1"/>
    <col min="13630" max="13630" width="11.42578125" style="41" customWidth="1"/>
    <col min="13631" max="13632" width="11.42578125" style="41"/>
    <col min="13633" max="13633" width="19.28515625" style="41" bestFit="1" customWidth="1"/>
    <col min="13634" max="13634" width="10.28515625" style="41" bestFit="1" customWidth="1"/>
    <col min="13635" max="13635" width="21.42578125" style="41" bestFit="1" customWidth="1"/>
    <col min="13636" max="13636" width="7.7109375" style="41" bestFit="1" customWidth="1"/>
    <col min="13637" max="13637" width="8" style="41" bestFit="1" customWidth="1"/>
    <col min="13638" max="13835" width="11.42578125" style="41"/>
    <col min="13836" max="13838" width="2.7109375" style="41" customWidth="1"/>
    <col min="13839" max="13839" width="11.85546875" style="41" customWidth="1"/>
    <col min="13840" max="13840" width="11.42578125" style="41"/>
    <col min="13841" max="13841" width="13.7109375" style="41" customWidth="1"/>
    <col min="13842" max="13842" width="2.7109375" style="41" customWidth="1"/>
    <col min="13843" max="13843" width="9.42578125" style="41" customWidth="1"/>
    <col min="13844" max="13844" width="9.140625" style="41" customWidth="1"/>
    <col min="13845" max="13845" width="4.7109375" style="41" bestFit="1" customWidth="1"/>
    <col min="13846" max="13846" width="8.85546875" style="41" customWidth="1"/>
    <col min="13847" max="13847" width="2.7109375" style="41" customWidth="1"/>
    <col min="13848" max="13848" width="11.42578125" style="41"/>
    <col min="13849" max="13849" width="8.85546875" style="41" customWidth="1"/>
    <col min="13850" max="13851" width="11.42578125" style="41"/>
    <col min="13852" max="13852" width="2.7109375" style="41" customWidth="1"/>
    <col min="13853" max="13884" width="11.42578125" style="41"/>
    <col min="13885" max="13885" width="16.28515625" style="41" customWidth="1"/>
    <col min="13886" max="13886" width="11.42578125" style="41" customWidth="1"/>
    <col min="13887" max="13888" width="11.42578125" style="41"/>
    <col min="13889" max="13889" width="19.28515625" style="41" bestFit="1" customWidth="1"/>
    <col min="13890" max="13890" width="10.28515625" style="41" bestFit="1" customWidth="1"/>
    <col min="13891" max="13891" width="21.42578125" style="41" bestFit="1" customWidth="1"/>
    <col min="13892" max="13892" width="7.7109375" style="41" bestFit="1" customWidth="1"/>
    <col min="13893" max="13893" width="8" style="41" bestFit="1" customWidth="1"/>
    <col min="13894" max="14091" width="11.42578125" style="41"/>
    <col min="14092" max="14094" width="2.7109375" style="41" customWidth="1"/>
    <col min="14095" max="14095" width="11.85546875" style="41" customWidth="1"/>
    <col min="14096" max="14096" width="11.42578125" style="41"/>
    <col min="14097" max="14097" width="13.7109375" style="41" customWidth="1"/>
    <col min="14098" max="14098" width="2.7109375" style="41" customWidth="1"/>
    <col min="14099" max="14099" width="9.42578125" style="41" customWidth="1"/>
    <col min="14100" max="14100" width="9.140625" style="41" customWidth="1"/>
    <col min="14101" max="14101" width="4.7109375" style="41" bestFit="1" customWidth="1"/>
    <col min="14102" max="14102" width="8.85546875" style="41" customWidth="1"/>
    <col min="14103" max="14103" width="2.7109375" style="41" customWidth="1"/>
    <col min="14104" max="14104" width="11.42578125" style="41"/>
    <col min="14105" max="14105" width="8.85546875" style="41" customWidth="1"/>
    <col min="14106" max="14107" width="11.42578125" style="41"/>
    <col min="14108" max="14108" width="2.7109375" style="41" customWidth="1"/>
    <col min="14109" max="14140" width="11.42578125" style="41"/>
    <col min="14141" max="14141" width="16.28515625" style="41" customWidth="1"/>
    <col min="14142" max="14142" width="11.42578125" style="41" customWidth="1"/>
    <col min="14143" max="14144" width="11.42578125" style="41"/>
    <col min="14145" max="14145" width="19.28515625" style="41" bestFit="1" customWidth="1"/>
    <col min="14146" max="14146" width="10.28515625" style="41" bestFit="1" customWidth="1"/>
    <col min="14147" max="14147" width="21.42578125" style="41" bestFit="1" customWidth="1"/>
    <col min="14148" max="14148" width="7.7109375" style="41" bestFit="1" customWidth="1"/>
    <col min="14149" max="14149" width="8" style="41" bestFit="1" customWidth="1"/>
    <col min="14150" max="14347" width="11.42578125" style="41"/>
    <col min="14348" max="14350" width="2.7109375" style="41" customWidth="1"/>
    <col min="14351" max="14351" width="11.85546875" style="41" customWidth="1"/>
    <col min="14352" max="14352" width="11.42578125" style="41"/>
    <col min="14353" max="14353" width="13.7109375" style="41" customWidth="1"/>
    <col min="14354" max="14354" width="2.7109375" style="41" customWidth="1"/>
    <col min="14355" max="14355" width="9.42578125" style="41" customWidth="1"/>
    <col min="14356" max="14356" width="9.140625" style="41" customWidth="1"/>
    <col min="14357" max="14357" width="4.7109375" style="41" bestFit="1" customWidth="1"/>
    <col min="14358" max="14358" width="8.85546875" style="41" customWidth="1"/>
    <col min="14359" max="14359" width="2.7109375" style="41" customWidth="1"/>
    <col min="14360" max="14360" width="11.42578125" style="41"/>
    <col min="14361" max="14361" width="8.85546875" style="41" customWidth="1"/>
    <col min="14362" max="14363" width="11.42578125" style="41"/>
    <col min="14364" max="14364" width="2.7109375" style="41" customWidth="1"/>
    <col min="14365" max="14396" width="11.42578125" style="41"/>
    <col min="14397" max="14397" width="16.28515625" style="41" customWidth="1"/>
    <col min="14398" max="14398" width="11.42578125" style="41" customWidth="1"/>
    <col min="14399" max="14400" width="11.42578125" style="41"/>
    <col min="14401" max="14401" width="19.28515625" style="41" bestFit="1" customWidth="1"/>
    <col min="14402" max="14402" width="10.28515625" style="41" bestFit="1" customWidth="1"/>
    <col min="14403" max="14403" width="21.42578125" style="41" bestFit="1" customWidth="1"/>
    <col min="14404" max="14404" width="7.7109375" style="41" bestFit="1" customWidth="1"/>
    <col min="14405" max="14405" width="8" style="41" bestFit="1" customWidth="1"/>
    <col min="14406" max="14603" width="11.42578125" style="41"/>
    <col min="14604" max="14606" width="2.7109375" style="41" customWidth="1"/>
    <col min="14607" max="14607" width="11.85546875" style="41" customWidth="1"/>
    <col min="14608" max="14608" width="11.42578125" style="41"/>
    <col min="14609" max="14609" width="13.7109375" style="41" customWidth="1"/>
    <col min="14610" max="14610" width="2.7109375" style="41" customWidth="1"/>
    <col min="14611" max="14611" width="9.42578125" style="41" customWidth="1"/>
    <col min="14612" max="14612" width="9.140625" style="41" customWidth="1"/>
    <col min="14613" max="14613" width="4.7109375" style="41" bestFit="1" customWidth="1"/>
    <col min="14614" max="14614" width="8.85546875" style="41" customWidth="1"/>
    <col min="14615" max="14615" width="2.7109375" style="41" customWidth="1"/>
    <col min="14616" max="14616" width="11.42578125" style="41"/>
    <col min="14617" max="14617" width="8.85546875" style="41" customWidth="1"/>
    <col min="14618" max="14619" width="11.42578125" style="41"/>
    <col min="14620" max="14620" width="2.7109375" style="41" customWidth="1"/>
    <col min="14621" max="14652" width="11.42578125" style="41"/>
    <col min="14653" max="14653" width="16.28515625" style="41" customWidth="1"/>
    <col min="14654" max="14654" width="11.42578125" style="41" customWidth="1"/>
    <col min="14655" max="14656" width="11.42578125" style="41"/>
    <col min="14657" max="14657" width="19.28515625" style="41" bestFit="1" customWidth="1"/>
    <col min="14658" max="14658" width="10.28515625" style="41" bestFit="1" customWidth="1"/>
    <col min="14659" max="14659" width="21.42578125" style="41" bestFit="1" customWidth="1"/>
    <col min="14660" max="14660" width="7.7109375" style="41" bestFit="1" customWidth="1"/>
    <col min="14661" max="14661" width="8" style="41" bestFit="1" customWidth="1"/>
    <col min="14662" max="14859" width="11.42578125" style="41"/>
    <col min="14860" max="14862" width="2.7109375" style="41" customWidth="1"/>
    <col min="14863" max="14863" width="11.85546875" style="41" customWidth="1"/>
    <col min="14864" max="14864" width="11.42578125" style="41"/>
    <col min="14865" max="14865" width="13.7109375" style="41" customWidth="1"/>
    <col min="14866" max="14866" width="2.7109375" style="41" customWidth="1"/>
    <col min="14867" max="14867" width="9.42578125" style="41" customWidth="1"/>
    <col min="14868" max="14868" width="9.140625" style="41" customWidth="1"/>
    <col min="14869" max="14869" width="4.7109375" style="41" bestFit="1" customWidth="1"/>
    <col min="14870" max="14870" width="8.85546875" style="41" customWidth="1"/>
    <col min="14871" max="14871" width="2.7109375" style="41" customWidth="1"/>
    <col min="14872" max="14872" width="11.42578125" style="41"/>
    <col min="14873" max="14873" width="8.85546875" style="41" customWidth="1"/>
    <col min="14874" max="14875" width="11.42578125" style="41"/>
    <col min="14876" max="14876" width="2.7109375" style="41" customWidth="1"/>
    <col min="14877" max="14908" width="11.42578125" style="41"/>
    <col min="14909" max="14909" width="16.28515625" style="41" customWidth="1"/>
    <col min="14910" max="14910" width="11.42578125" style="41" customWidth="1"/>
    <col min="14911" max="14912" width="11.42578125" style="41"/>
    <col min="14913" max="14913" width="19.28515625" style="41" bestFit="1" customWidth="1"/>
    <col min="14914" max="14914" width="10.28515625" style="41" bestFit="1" customWidth="1"/>
    <col min="14915" max="14915" width="21.42578125" style="41" bestFit="1" customWidth="1"/>
    <col min="14916" max="14916" width="7.7109375" style="41" bestFit="1" customWidth="1"/>
    <col min="14917" max="14917" width="8" style="41" bestFit="1" customWidth="1"/>
    <col min="14918" max="15115" width="11.42578125" style="41"/>
    <col min="15116" max="15118" width="2.7109375" style="41" customWidth="1"/>
    <col min="15119" max="15119" width="11.85546875" style="41" customWidth="1"/>
    <col min="15120" max="15120" width="11.42578125" style="41"/>
    <col min="15121" max="15121" width="13.7109375" style="41" customWidth="1"/>
    <col min="15122" max="15122" width="2.7109375" style="41" customWidth="1"/>
    <col min="15123" max="15123" width="9.42578125" style="41" customWidth="1"/>
    <col min="15124" max="15124" width="9.140625" style="41" customWidth="1"/>
    <col min="15125" max="15125" width="4.7109375" style="41" bestFit="1" customWidth="1"/>
    <col min="15126" max="15126" width="8.85546875" style="41" customWidth="1"/>
    <col min="15127" max="15127" width="2.7109375" style="41" customWidth="1"/>
    <col min="15128" max="15128" width="11.42578125" style="41"/>
    <col min="15129" max="15129" width="8.85546875" style="41" customWidth="1"/>
    <col min="15130" max="15131" width="11.42578125" style="41"/>
    <col min="15132" max="15132" width="2.7109375" style="41" customWidth="1"/>
    <col min="15133" max="15164" width="11.42578125" style="41"/>
    <col min="15165" max="15165" width="16.28515625" style="41" customWidth="1"/>
    <col min="15166" max="15166" width="11.42578125" style="41" customWidth="1"/>
    <col min="15167" max="15168" width="11.42578125" style="41"/>
    <col min="15169" max="15169" width="19.28515625" style="41" bestFit="1" customWidth="1"/>
    <col min="15170" max="15170" width="10.28515625" style="41" bestFit="1" customWidth="1"/>
    <col min="15171" max="15171" width="21.42578125" style="41" bestFit="1" customWidth="1"/>
    <col min="15172" max="15172" width="7.7109375" style="41" bestFit="1" customWidth="1"/>
    <col min="15173" max="15173" width="8" style="41" bestFit="1" customWidth="1"/>
    <col min="15174" max="15371" width="11.42578125" style="41"/>
    <col min="15372" max="15374" width="2.7109375" style="41" customWidth="1"/>
    <col min="15375" max="15375" width="11.85546875" style="41" customWidth="1"/>
    <col min="15376" max="15376" width="11.42578125" style="41"/>
    <col min="15377" max="15377" width="13.7109375" style="41" customWidth="1"/>
    <col min="15378" max="15378" width="2.7109375" style="41" customWidth="1"/>
    <col min="15379" max="15379" width="9.42578125" style="41" customWidth="1"/>
    <col min="15380" max="15380" width="9.140625" style="41" customWidth="1"/>
    <col min="15381" max="15381" width="4.7109375" style="41" bestFit="1" customWidth="1"/>
    <col min="15382" max="15382" width="8.85546875" style="41" customWidth="1"/>
    <col min="15383" max="15383" width="2.7109375" style="41" customWidth="1"/>
    <col min="15384" max="15384" width="11.42578125" style="41"/>
    <col min="15385" max="15385" width="8.85546875" style="41" customWidth="1"/>
    <col min="15386" max="15387" width="11.42578125" style="41"/>
    <col min="15388" max="15388" width="2.7109375" style="41" customWidth="1"/>
    <col min="15389" max="15420" width="11.42578125" style="41"/>
    <col min="15421" max="15421" width="16.28515625" style="41" customWidth="1"/>
    <col min="15422" max="15422" width="11.42578125" style="41" customWidth="1"/>
    <col min="15423" max="15424" width="11.42578125" style="41"/>
    <col min="15425" max="15425" width="19.28515625" style="41" bestFit="1" customWidth="1"/>
    <col min="15426" max="15426" width="10.28515625" style="41" bestFit="1" customWidth="1"/>
    <col min="15427" max="15427" width="21.42578125" style="41" bestFit="1" customWidth="1"/>
    <col min="15428" max="15428" width="7.7109375" style="41" bestFit="1" customWidth="1"/>
    <col min="15429" max="15429" width="8" style="41" bestFit="1" customWidth="1"/>
    <col min="15430" max="15627" width="11.42578125" style="41"/>
    <col min="15628" max="15630" width="2.7109375" style="41" customWidth="1"/>
    <col min="15631" max="15631" width="11.85546875" style="41" customWidth="1"/>
    <col min="15632" max="15632" width="11.42578125" style="41"/>
    <col min="15633" max="15633" width="13.7109375" style="41" customWidth="1"/>
    <col min="15634" max="15634" width="2.7109375" style="41" customWidth="1"/>
    <col min="15635" max="15635" width="9.42578125" style="41" customWidth="1"/>
    <col min="15636" max="15636" width="9.140625" style="41" customWidth="1"/>
    <col min="15637" max="15637" width="4.7109375" style="41" bestFit="1" customWidth="1"/>
    <col min="15638" max="15638" width="8.85546875" style="41" customWidth="1"/>
    <col min="15639" max="15639" width="2.7109375" style="41" customWidth="1"/>
    <col min="15640" max="15640" width="11.42578125" style="41"/>
    <col min="15641" max="15641" width="8.85546875" style="41" customWidth="1"/>
    <col min="15642" max="15643" width="11.42578125" style="41"/>
    <col min="15644" max="15644" width="2.7109375" style="41" customWidth="1"/>
    <col min="15645" max="15676" width="11.42578125" style="41"/>
    <col min="15677" max="15677" width="16.28515625" style="41" customWidth="1"/>
    <col min="15678" max="15678" width="11.42578125" style="41" customWidth="1"/>
    <col min="15679" max="15680" width="11.42578125" style="41"/>
    <col min="15681" max="15681" width="19.28515625" style="41" bestFit="1" customWidth="1"/>
    <col min="15682" max="15682" width="10.28515625" style="41" bestFit="1" customWidth="1"/>
    <col min="15683" max="15683" width="21.42578125" style="41" bestFit="1" customWidth="1"/>
    <col min="15684" max="15684" width="7.7109375" style="41" bestFit="1" customWidth="1"/>
    <col min="15685" max="15685" width="8" style="41" bestFit="1" customWidth="1"/>
    <col min="15686" max="15883" width="11.42578125" style="41"/>
    <col min="15884" max="15886" width="2.7109375" style="41" customWidth="1"/>
    <col min="15887" max="15887" width="11.85546875" style="41" customWidth="1"/>
    <col min="15888" max="15888" width="11.42578125" style="41"/>
    <col min="15889" max="15889" width="13.7109375" style="41" customWidth="1"/>
    <col min="15890" max="15890" width="2.7109375" style="41" customWidth="1"/>
    <col min="15891" max="15891" width="9.42578125" style="41" customWidth="1"/>
    <col min="15892" max="15892" width="9.140625" style="41" customWidth="1"/>
    <col min="15893" max="15893" width="4.7109375" style="41" bestFit="1" customWidth="1"/>
    <col min="15894" max="15894" width="8.85546875" style="41" customWidth="1"/>
    <col min="15895" max="15895" width="2.7109375" style="41" customWidth="1"/>
    <col min="15896" max="15896" width="11.42578125" style="41"/>
    <col min="15897" max="15897" width="8.85546875" style="41" customWidth="1"/>
    <col min="15898" max="15899" width="11.42578125" style="41"/>
    <col min="15900" max="15900" width="2.7109375" style="41" customWidth="1"/>
    <col min="15901" max="15932" width="11.42578125" style="41"/>
    <col min="15933" max="15933" width="16.28515625" style="41" customWidth="1"/>
    <col min="15934" max="15934" width="11.42578125" style="41" customWidth="1"/>
    <col min="15935" max="15936" width="11.42578125" style="41"/>
    <col min="15937" max="15937" width="19.28515625" style="41" bestFit="1" customWidth="1"/>
    <col min="15938" max="15938" width="10.28515625" style="41" bestFit="1" customWidth="1"/>
    <col min="15939" max="15939" width="21.42578125" style="41" bestFit="1" customWidth="1"/>
    <col min="15940" max="15940" width="7.7109375" style="41" bestFit="1" customWidth="1"/>
    <col min="15941" max="15941" width="8" style="41" bestFit="1" customWidth="1"/>
    <col min="15942" max="16384" width="11.42578125" style="41"/>
  </cols>
  <sheetData>
    <row r="1" spans="1:48" hidden="1" x14ac:dyDescent="0.2">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207"/>
      <c r="AG1" s="207"/>
      <c r="AH1" s="207"/>
      <c r="AI1" s="207"/>
      <c r="AJ1" s="207"/>
      <c r="AK1" s="207"/>
      <c r="AL1" s="207"/>
      <c r="AM1" s="207"/>
      <c r="AN1" s="207"/>
      <c r="AO1" s="207"/>
      <c r="AP1" s="207"/>
      <c r="AQ1" s="207"/>
      <c r="AR1" s="207"/>
      <c r="AS1" s="207"/>
      <c r="AT1" s="207"/>
      <c r="AU1" s="207"/>
      <c r="AV1" s="207"/>
    </row>
    <row r="2" spans="1:48" hidden="1" x14ac:dyDescent="0.2">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207"/>
      <c r="AG2" s="207"/>
      <c r="AH2" s="207"/>
      <c r="AI2" s="207"/>
      <c r="AJ2" s="207"/>
      <c r="AK2" s="207"/>
      <c r="AL2" s="207"/>
      <c r="AM2" s="207"/>
      <c r="AN2" s="207"/>
      <c r="AO2" s="207"/>
      <c r="AP2" s="207"/>
      <c r="AQ2" s="207"/>
      <c r="AR2" s="207"/>
      <c r="AS2" s="207"/>
      <c r="AT2" s="207"/>
      <c r="AU2" s="207"/>
      <c r="AV2" s="207"/>
    </row>
    <row r="3" spans="1:48" ht="13.5" thickBot="1" x14ac:dyDescent="0.2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207"/>
      <c r="AG3" s="207"/>
      <c r="AH3" s="207"/>
      <c r="AI3" s="207"/>
      <c r="AJ3" s="207"/>
      <c r="AK3" s="207"/>
      <c r="AL3" s="207"/>
      <c r="AM3" s="207"/>
      <c r="AN3" s="207"/>
      <c r="AO3" s="207"/>
      <c r="AP3" s="207"/>
      <c r="AQ3" s="207"/>
      <c r="AR3" s="207"/>
      <c r="AS3" s="207"/>
      <c r="AT3" s="207"/>
      <c r="AU3" s="207"/>
      <c r="AV3" s="207"/>
    </row>
    <row r="4" spans="1:48" ht="14.25" thickTop="1" thickBot="1" x14ac:dyDescent="0.25">
      <c r="A4" s="40"/>
      <c r="B4" s="40"/>
      <c r="C4" s="42"/>
      <c r="D4" s="43"/>
      <c r="E4" s="43"/>
      <c r="F4" s="43"/>
      <c r="G4" s="43"/>
      <c r="H4" s="43"/>
      <c r="I4" s="43"/>
      <c r="J4" s="43"/>
      <c r="K4" s="43"/>
      <c r="L4" s="43"/>
      <c r="M4" s="43"/>
      <c r="N4" s="43"/>
      <c r="O4" s="43"/>
      <c r="P4" s="43"/>
      <c r="Q4" s="44"/>
      <c r="R4" s="40"/>
      <c r="S4" s="40"/>
      <c r="T4" s="40"/>
      <c r="U4" s="40"/>
      <c r="V4" s="40"/>
      <c r="W4" s="40"/>
      <c r="X4" s="40"/>
      <c r="Y4" s="40"/>
      <c r="Z4" s="40"/>
      <c r="AA4" s="40"/>
      <c r="AB4" s="40"/>
      <c r="AC4" s="40"/>
      <c r="AD4" s="40"/>
      <c r="AE4" s="40"/>
      <c r="AF4" s="207"/>
      <c r="AG4" s="207"/>
      <c r="AH4" s="207"/>
      <c r="AI4" s="207"/>
      <c r="AJ4" s="207"/>
      <c r="AK4" s="207"/>
      <c r="AL4" s="207"/>
      <c r="AM4" s="207"/>
      <c r="AN4" s="207"/>
      <c r="AO4" s="207"/>
      <c r="AP4" s="207"/>
      <c r="AQ4" s="207"/>
      <c r="AR4" s="207"/>
      <c r="AS4" s="207"/>
      <c r="AT4" s="207"/>
      <c r="AU4" s="207"/>
      <c r="AV4" s="207"/>
    </row>
    <row r="5" spans="1:48" ht="19.5" thickTop="1" thickBot="1" x14ac:dyDescent="0.25">
      <c r="A5" s="40"/>
      <c r="B5" s="40"/>
      <c r="C5" s="45"/>
      <c r="D5" s="575" t="s">
        <v>1319</v>
      </c>
      <c r="E5" s="576"/>
      <c r="F5" s="576"/>
      <c r="G5" s="576"/>
      <c r="H5" s="576"/>
      <c r="I5" s="576"/>
      <c r="J5" s="576"/>
      <c r="K5" s="576"/>
      <c r="L5" s="576"/>
      <c r="M5" s="576"/>
      <c r="N5" s="576"/>
      <c r="O5" s="576"/>
      <c r="P5" s="577"/>
      <c r="Q5" s="46"/>
      <c r="R5" s="40"/>
      <c r="S5" s="40"/>
      <c r="T5" s="40"/>
      <c r="U5" s="40"/>
      <c r="V5" s="40"/>
      <c r="W5" s="40"/>
      <c r="X5" s="40"/>
      <c r="Y5" s="40"/>
      <c r="Z5" s="40"/>
      <c r="AA5" s="40"/>
      <c r="AB5" s="40"/>
      <c r="AC5" s="40"/>
      <c r="AD5" s="40"/>
      <c r="AE5" s="40"/>
      <c r="AF5" s="207"/>
      <c r="AG5" s="207"/>
      <c r="AH5" s="207"/>
      <c r="AI5" s="207"/>
      <c r="AJ5" s="207"/>
      <c r="AK5" s="207"/>
      <c r="AL5" s="207"/>
      <c r="AM5" s="207"/>
      <c r="AN5" s="207"/>
      <c r="AO5" s="207"/>
      <c r="AP5" s="207"/>
      <c r="AQ5" s="207"/>
      <c r="AR5" s="207"/>
      <c r="AS5" s="207"/>
      <c r="AT5" s="207"/>
      <c r="AU5" s="207"/>
      <c r="AV5" s="207"/>
    </row>
    <row r="6" spans="1:48" ht="14.25" thickTop="1" thickBot="1" x14ac:dyDescent="0.25">
      <c r="A6" s="40"/>
      <c r="B6" s="40"/>
      <c r="C6" s="45"/>
      <c r="D6" s="47"/>
      <c r="E6" s="47"/>
      <c r="F6" s="47"/>
      <c r="G6" s="47"/>
      <c r="H6" s="47"/>
      <c r="I6" s="47"/>
      <c r="J6" s="47"/>
      <c r="K6" s="47"/>
      <c r="L6" s="47"/>
      <c r="M6" s="47"/>
      <c r="N6" s="47"/>
      <c r="O6" s="47"/>
      <c r="P6" s="47"/>
      <c r="Q6" s="48"/>
      <c r="R6" s="40"/>
      <c r="S6" s="40"/>
      <c r="T6" s="40"/>
      <c r="U6" s="40"/>
      <c r="V6" s="40"/>
      <c r="W6" s="40"/>
      <c r="X6" s="40"/>
      <c r="Y6" s="40"/>
      <c r="Z6" s="40"/>
      <c r="AA6" s="40"/>
      <c r="AB6" s="40"/>
      <c r="AC6" s="40"/>
      <c r="AD6" s="40"/>
      <c r="AE6" s="40"/>
      <c r="AF6" s="207"/>
      <c r="AG6" s="207"/>
      <c r="AH6" s="207"/>
      <c r="AI6" s="207"/>
      <c r="AJ6" s="207"/>
      <c r="AK6" s="207"/>
      <c r="AL6" s="207"/>
      <c r="AM6" s="207"/>
      <c r="AN6" s="207"/>
      <c r="AO6" s="207"/>
      <c r="AP6" s="207"/>
      <c r="AQ6" s="207"/>
      <c r="AR6" s="207"/>
      <c r="AS6" s="207"/>
      <c r="AT6" s="207"/>
      <c r="AU6" s="207"/>
      <c r="AV6" s="207"/>
    </row>
    <row r="7" spans="1:48" ht="13.5" thickTop="1" x14ac:dyDescent="0.2">
      <c r="A7" s="40"/>
      <c r="B7" s="40"/>
      <c r="C7" s="49"/>
      <c r="D7" s="50"/>
      <c r="E7" s="50"/>
      <c r="F7" s="50"/>
      <c r="G7" s="50"/>
      <c r="H7" s="50"/>
      <c r="I7" s="50"/>
      <c r="J7" s="50"/>
      <c r="K7" s="50"/>
      <c r="L7" s="50"/>
      <c r="M7" s="50"/>
      <c r="N7" s="50"/>
      <c r="O7" s="50"/>
      <c r="P7" s="50"/>
      <c r="Q7" s="51"/>
      <c r="R7" s="40"/>
      <c r="S7" s="40"/>
      <c r="T7" s="40"/>
      <c r="U7" s="40"/>
      <c r="V7" s="40"/>
      <c r="W7" s="40"/>
      <c r="X7" s="40"/>
      <c r="Y7" s="40"/>
      <c r="Z7" s="40"/>
      <c r="AA7" s="40"/>
      <c r="AB7" s="40"/>
      <c r="AC7" s="40"/>
      <c r="AD7" s="40"/>
      <c r="AE7" s="40"/>
      <c r="AF7" s="207"/>
      <c r="AG7" s="207"/>
      <c r="AH7" s="207"/>
      <c r="AI7" s="207"/>
      <c r="AJ7" s="207"/>
      <c r="AK7" s="207"/>
      <c r="AL7" s="207"/>
      <c r="AM7" s="207"/>
      <c r="AN7" s="207"/>
      <c r="AO7" s="207"/>
      <c r="AP7" s="207"/>
      <c r="AQ7" s="207"/>
      <c r="AR7" s="207"/>
      <c r="AS7" s="207"/>
      <c r="AT7" s="207"/>
      <c r="AU7" s="207"/>
      <c r="AV7" s="207"/>
    </row>
    <row r="8" spans="1:48" ht="15" x14ac:dyDescent="0.2">
      <c r="A8" s="40"/>
      <c r="B8" s="40"/>
      <c r="C8" s="52"/>
      <c r="D8" s="53" t="s">
        <v>807</v>
      </c>
      <c r="E8" s="54"/>
      <c r="F8" s="54"/>
      <c r="G8" s="54"/>
      <c r="H8" s="54"/>
      <c r="I8" s="54"/>
      <c r="J8" s="54"/>
      <c r="K8" s="54"/>
      <c r="L8" s="54"/>
      <c r="M8" s="54"/>
      <c r="N8" s="578">
        <f ca="1">TODAY()</f>
        <v>45764</v>
      </c>
      <c r="O8" s="579"/>
      <c r="P8" s="54"/>
      <c r="Q8" s="55"/>
      <c r="R8" s="40"/>
      <c r="S8" s="40"/>
      <c r="T8" s="40"/>
      <c r="U8" s="40"/>
      <c r="V8" s="40"/>
      <c r="W8" s="40"/>
      <c r="X8" s="40"/>
      <c r="Y8" s="40"/>
      <c r="Z8" s="40"/>
      <c r="AA8" s="40"/>
      <c r="AB8" s="40"/>
      <c r="AC8" s="40"/>
      <c r="AD8" s="40"/>
      <c r="AE8" s="40"/>
      <c r="AF8" s="207"/>
      <c r="AG8" s="207"/>
      <c r="AH8" s="207"/>
      <c r="AI8" s="207"/>
      <c r="AJ8" s="207"/>
      <c r="AK8" s="207"/>
      <c r="AL8" s="207"/>
      <c r="AM8" s="207"/>
      <c r="AN8" s="207"/>
      <c r="AO8" s="207"/>
      <c r="AP8" s="207"/>
      <c r="AQ8" s="207"/>
      <c r="AR8" s="207"/>
      <c r="AS8" s="207"/>
      <c r="AT8" s="207"/>
      <c r="AU8" s="207"/>
      <c r="AV8" s="207"/>
    </row>
    <row r="9" spans="1:48" ht="13.5" thickBot="1" x14ac:dyDescent="0.25">
      <c r="A9" s="40"/>
      <c r="B9" s="40"/>
      <c r="C9" s="52"/>
      <c r="D9" s="54"/>
      <c r="E9" s="54"/>
      <c r="F9" s="54"/>
      <c r="G9" s="54"/>
      <c r="H9" s="54"/>
      <c r="I9" s="54"/>
      <c r="J9" s="54"/>
      <c r="K9" s="54"/>
      <c r="L9" s="54"/>
      <c r="M9" s="54"/>
      <c r="N9" s="54"/>
      <c r="O9" s="54"/>
      <c r="P9" s="54"/>
      <c r="Q9" s="55"/>
      <c r="R9" s="40"/>
      <c r="S9" s="40"/>
      <c r="T9" s="40"/>
      <c r="U9" s="40"/>
      <c r="V9" s="40"/>
      <c r="W9" s="40"/>
      <c r="X9" s="40"/>
      <c r="Y9" s="40"/>
      <c r="Z9" s="40"/>
      <c r="AA9" s="40"/>
      <c r="AB9" s="40"/>
      <c r="AC9" s="40"/>
      <c r="AD9" s="40"/>
      <c r="AE9" s="40"/>
      <c r="AF9" s="207"/>
      <c r="AG9" s="207"/>
      <c r="AH9" s="207"/>
      <c r="AI9" s="207"/>
      <c r="AJ9" s="207"/>
      <c r="AK9" s="207"/>
      <c r="AL9" s="207"/>
      <c r="AM9" s="207"/>
      <c r="AN9" s="207"/>
      <c r="AO9" s="207"/>
      <c r="AP9" s="207"/>
      <c r="AQ9" s="207"/>
      <c r="AR9" s="207"/>
      <c r="AS9" s="207"/>
      <c r="AT9" s="207"/>
      <c r="AU9" s="207"/>
      <c r="AV9" s="207"/>
    </row>
    <row r="10" spans="1:48" ht="13.5" thickBot="1" x14ac:dyDescent="0.25">
      <c r="A10" s="40"/>
      <c r="B10" s="40"/>
      <c r="C10" s="52"/>
      <c r="D10" s="54" t="s">
        <v>439</v>
      </c>
      <c r="E10" s="580"/>
      <c r="F10" s="581"/>
      <c r="G10" s="581"/>
      <c r="H10" s="581"/>
      <c r="I10" s="582"/>
      <c r="J10" s="54"/>
      <c r="K10" s="54"/>
      <c r="L10" s="54"/>
      <c r="M10" s="54"/>
      <c r="N10" s="54" t="s">
        <v>440</v>
      </c>
      <c r="O10" s="583"/>
      <c r="P10" s="584"/>
      <c r="Q10" s="55"/>
      <c r="R10" s="40"/>
      <c r="S10" s="40"/>
      <c r="T10" s="40"/>
      <c r="U10" s="40"/>
      <c r="V10" s="40"/>
      <c r="W10" s="40"/>
      <c r="X10" s="40"/>
      <c r="Y10" s="40"/>
      <c r="Z10" s="40"/>
      <c r="AA10" s="40"/>
      <c r="AB10" s="40"/>
      <c r="AC10" s="40"/>
      <c r="AD10" s="40"/>
      <c r="AE10" s="40"/>
      <c r="AF10" s="207"/>
      <c r="AG10" s="207"/>
      <c r="AH10" s="207"/>
      <c r="AI10" s="207"/>
      <c r="AJ10" s="207"/>
      <c r="AK10" s="207"/>
      <c r="AL10" s="207"/>
      <c r="AM10" s="207"/>
      <c r="AN10" s="207"/>
      <c r="AO10" s="207"/>
      <c r="AP10" s="207"/>
      <c r="AQ10" s="207"/>
      <c r="AR10" s="207"/>
      <c r="AS10" s="207"/>
      <c r="AT10" s="207"/>
      <c r="AU10" s="207"/>
      <c r="AV10" s="207"/>
    </row>
    <row r="11" spans="1:48" ht="13.5" thickBot="1" x14ac:dyDescent="0.25">
      <c r="A11" s="40"/>
      <c r="B11" s="40"/>
      <c r="C11" s="52"/>
      <c r="D11" s="54"/>
      <c r="E11" s="54"/>
      <c r="F11" s="54"/>
      <c r="G11" s="54"/>
      <c r="H11" s="54"/>
      <c r="I11" s="54"/>
      <c r="J11" s="54"/>
      <c r="K11" s="54"/>
      <c r="L11" s="54"/>
      <c r="M11" s="54"/>
      <c r="N11" s="54"/>
      <c r="O11" s="54"/>
      <c r="P11" s="54"/>
      <c r="Q11" s="55"/>
      <c r="R11" s="40"/>
      <c r="S11" s="40"/>
      <c r="T11" s="40"/>
      <c r="U11" s="40"/>
      <c r="V11" s="40"/>
      <c r="W11" s="40"/>
      <c r="X11" s="40"/>
      <c r="Y11" s="40"/>
      <c r="Z11" s="40"/>
      <c r="AA11" s="40"/>
      <c r="AB11" s="40"/>
      <c r="AC11" s="40"/>
      <c r="AD11" s="40"/>
      <c r="AE11" s="40"/>
      <c r="AF11" s="207"/>
      <c r="AG11" s="207"/>
      <c r="AH11" s="207"/>
      <c r="AI11" s="207"/>
      <c r="AJ11" s="207"/>
      <c r="AK11" s="207"/>
      <c r="AL11" s="207"/>
      <c r="AM11" s="207"/>
      <c r="AN11" s="207"/>
      <c r="AO11" s="207"/>
      <c r="AP11" s="207"/>
      <c r="AQ11" s="207"/>
      <c r="AR11" s="207"/>
      <c r="AS11" s="207"/>
      <c r="AT11" s="207"/>
      <c r="AU11" s="207"/>
      <c r="AV11" s="207"/>
    </row>
    <row r="12" spans="1:48" ht="13.5" thickBot="1" x14ac:dyDescent="0.25">
      <c r="A12" s="40"/>
      <c r="B12" s="40"/>
      <c r="C12" s="52"/>
      <c r="D12" s="54" t="s">
        <v>443</v>
      </c>
      <c r="E12" s="580"/>
      <c r="F12" s="581"/>
      <c r="G12" s="581"/>
      <c r="H12" s="581"/>
      <c r="I12" s="581"/>
      <c r="J12" s="581"/>
      <c r="K12" s="581"/>
      <c r="L12" s="582"/>
      <c r="M12" s="54"/>
      <c r="N12" s="54" t="s">
        <v>444</v>
      </c>
      <c r="O12" s="583"/>
      <c r="P12" s="584"/>
      <c r="Q12" s="55"/>
      <c r="R12" s="40"/>
      <c r="S12" s="40"/>
      <c r="T12" s="40"/>
      <c r="U12" s="40"/>
      <c r="V12" s="40"/>
      <c r="W12" s="40"/>
      <c r="X12" s="40"/>
      <c r="Y12" s="40"/>
      <c r="Z12" s="40"/>
      <c r="AA12" s="40"/>
      <c r="AB12" s="40"/>
      <c r="AC12" s="40"/>
      <c r="AD12" s="40"/>
      <c r="AE12" s="40"/>
      <c r="AF12" s="207"/>
      <c r="AG12" s="207"/>
      <c r="AH12" s="207"/>
      <c r="AI12" s="207"/>
      <c r="AJ12" s="207"/>
      <c r="AK12" s="207"/>
      <c r="AL12" s="207"/>
      <c r="AM12" s="207"/>
      <c r="AN12" s="207"/>
      <c r="AO12" s="207"/>
      <c r="AP12" s="207"/>
      <c r="AQ12" s="207"/>
      <c r="AR12" s="207"/>
      <c r="AS12" s="207"/>
      <c r="AT12" s="207"/>
      <c r="AU12" s="207"/>
      <c r="AV12" s="207"/>
    </row>
    <row r="13" spans="1:48" ht="13.5" thickBot="1" x14ac:dyDescent="0.25">
      <c r="A13" s="40"/>
      <c r="B13" s="40"/>
      <c r="C13" s="52"/>
      <c r="D13" s="54"/>
      <c r="E13" s="54"/>
      <c r="F13" s="54"/>
      <c r="G13" s="54"/>
      <c r="H13" s="54"/>
      <c r="I13" s="54"/>
      <c r="J13" s="54"/>
      <c r="K13" s="54"/>
      <c r="L13" s="54"/>
      <c r="M13" s="54"/>
      <c r="N13" s="54"/>
      <c r="O13" s="54"/>
      <c r="P13" s="54"/>
      <c r="Q13" s="55"/>
      <c r="R13" s="40"/>
      <c r="S13" s="40"/>
      <c r="T13" s="40"/>
      <c r="U13" s="40"/>
      <c r="V13" s="40"/>
      <c r="W13" s="40"/>
      <c r="X13" s="40"/>
      <c r="Y13" s="40"/>
      <c r="Z13" s="40"/>
      <c r="AA13" s="40"/>
      <c r="AB13" s="40"/>
      <c r="AC13" s="40"/>
      <c r="AD13" s="40"/>
      <c r="AE13" s="40"/>
      <c r="AF13" s="207"/>
      <c r="AG13" s="207"/>
      <c r="AH13" s="207"/>
      <c r="AI13" s="207"/>
      <c r="AJ13" s="207"/>
      <c r="AK13" s="207"/>
      <c r="AL13" s="207"/>
      <c r="AM13" s="207"/>
      <c r="AN13" s="207"/>
      <c r="AO13" s="207"/>
      <c r="AP13" s="207"/>
      <c r="AQ13" s="207"/>
      <c r="AR13" s="207"/>
      <c r="AS13" s="207"/>
      <c r="AT13" s="207"/>
      <c r="AU13" s="207"/>
      <c r="AV13" s="207"/>
    </row>
    <row r="14" spans="1:48" ht="13.5" thickBot="1" x14ac:dyDescent="0.25">
      <c r="A14" s="40"/>
      <c r="B14" s="40"/>
      <c r="C14" s="52"/>
      <c r="D14" s="54" t="s">
        <v>446</v>
      </c>
      <c r="E14" s="580"/>
      <c r="F14" s="581"/>
      <c r="G14" s="581"/>
      <c r="H14" s="582"/>
      <c r="I14" s="54"/>
      <c r="J14" s="54" t="s">
        <v>447</v>
      </c>
      <c r="K14" s="585"/>
      <c r="L14" s="586"/>
      <c r="M14" s="54"/>
      <c r="N14" s="54" t="s">
        <v>448</v>
      </c>
      <c r="O14" s="587"/>
      <c r="P14" s="588"/>
      <c r="Q14" s="55"/>
      <c r="R14" s="40"/>
      <c r="S14" s="40"/>
      <c r="T14" s="40"/>
      <c r="U14" s="40"/>
      <c r="V14" s="40"/>
      <c r="W14" s="40"/>
      <c r="X14" s="40"/>
      <c r="Y14" s="40"/>
      <c r="Z14" s="40"/>
      <c r="AA14" s="40"/>
      <c r="AB14" s="40"/>
      <c r="AC14" s="40"/>
      <c r="AD14" s="40"/>
      <c r="AE14" s="40"/>
      <c r="AF14" s="207"/>
      <c r="AG14" s="207"/>
      <c r="AH14" s="207"/>
      <c r="AI14" s="207"/>
      <c r="AJ14" s="207"/>
      <c r="AK14" s="207"/>
      <c r="AL14" s="207"/>
      <c r="AM14" s="207"/>
      <c r="AN14" s="207"/>
      <c r="AO14" s="207"/>
      <c r="AP14" s="207"/>
      <c r="AQ14" s="207"/>
      <c r="AR14" s="207"/>
      <c r="AS14" s="207"/>
      <c r="AT14" s="207"/>
      <c r="AU14" s="207"/>
      <c r="AV14" s="207"/>
    </row>
    <row r="15" spans="1:48" ht="13.5" thickBot="1" x14ac:dyDescent="0.25">
      <c r="A15" s="40"/>
      <c r="B15" s="40"/>
      <c r="C15" s="52"/>
      <c r="D15" s="54"/>
      <c r="E15" s="54"/>
      <c r="F15" s="54"/>
      <c r="G15" s="54"/>
      <c r="H15" s="54"/>
      <c r="I15" s="54"/>
      <c r="J15" s="54"/>
      <c r="K15" s="54"/>
      <c r="L15" s="54"/>
      <c r="M15" s="54"/>
      <c r="N15" s="54"/>
      <c r="O15" s="54"/>
      <c r="P15" s="54"/>
      <c r="Q15" s="55"/>
      <c r="R15" s="40"/>
      <c r="S15" s="40"/>
      <c r="T15" s="40"/>
      <c r="U15" s="40"/>
      <c r="V15" s="40"/>
      <c r="W15" s="40"/>
      <c r="X15" s="40"/>
      <c r="Y15" s="40"/>
      <c r="Z15" s="40"/>
      <c r="AA15" s="40"/>
      <c r="AB15" s="40"/>
      <c r="AC15" s="40"/>
      <c r="AD15" s="40"/>
      <c r="AE15" s="40"/>
      <c r="AF15" s="207"/>
      <c r="AG15" s="207"/>
      <c r="AH15" s="207"/>
      <c r="AI15" s="207"/>
      <c r="AJ15" s="207"/>
      <c r="AK15" s="207"/>
      <c r="AL15" s="207"/>
      <c r="AM15" s="207"/>
      <c r="AN15" s="207"/>
      <c r="AO15" s="207"/>
      <c r="AP15" s="207"/>
      <c r="AQ15" s="207"/>
      <c r="AR15" s="207"/>
      <c r="AS15" s="207"/>
      <c r="AT15" s="207"/>
      <c r="AU15" s="207"/>
      <c r="AV15" s="207"/>
    </row>
    <row r="16" spans="1:48" ht="13.5" thickBot="1" x14ac:dyDescent="0.25">
      <c r="A16" s="40"/>
      <c r="B16" s="40"/>
      <c r="C16" s="52"/>
      <c r="D16" s="54"/>
      <c r="E16" s="54"/>
      <c r="F16" s="54"/>
      <c r="G16" s="54"/>
      <c r="H16" s="54"/>
      <c r="I16" s="589" t="s">
        <v>449</v>
      </c>
      <c r="J16" s="590"/>
      <c r="K16" s="591"/>
      <c r="L16" s="581"/>
      <c r="M16" s="581"/>
      <c r="N16" s="581"/>
      <c r="O16" s="581"/>
      <c r="P16" s="582"/>
      <c r="Q16" s="55"/>
      <c r="R16" s="40"/>
      <c r="S16" s="40"/>
      <c r="T16" s="40"/>
      <c r="U16" s="40"/>
      <c r="V16" s="40"/>
      <c r="W16" s="40"/>
      <c r="X16" s="40"/>
      <c r="Y16" s="40"/>
      <c r="Z16" s="40"/>
      <c r="AA16" s="40"/>
      <c r="AB16" s="40"/>
      <c r="AC16" s="40"/>
      <c r="AD16" s="40"/>
      <c r="AE16" s="40"/>
      <c r="AF16" s="207"/>
      <c r="AG16" s="207"/>
      <c r="AH16" s="207"/>
      <c r="AI16" s="207"/>
      <c r="AJ16" s="207"/>
      <c r="AK16" s="207"/>
      <c r="AL16" s="207"/>
      <c r="AM16" s="207"/>
      <c r="AN16" s="207"/>
      <c r="AO16" s="207"/>
      <c r="AP16" s="207"/>
      <c r="AQ16" s="207"/>
      <c r="AR16" s="207"/>
      <c r="AS16" s="207"/>
      <c r="AT16" s="207"/>
      <c r="AU16" s="207"/>
      <c r="AV16" s="207"/>
    </row>
    <row r="17" spans="1:48" x14ac:dyDescent="0.2">
      <c r="A17" s="40"/>
      <c r="B17" s="40"/>
      <c r="C17" s="52"/>
      <c r="D17" s="54"/>
      <c r="E17" s="54"/>
      <c r="F17" s="54"/>
      <c r="G17" s="54"/>
      <c r="H17" s="54"/>
      <c r="I17" s="54"/>
      <c r="J17" s="54"/>
      <c r="K17" s="54"/>
      <c r="L17" s="54"/>
      <c r="M17" s="54"/>
      <c r="N17" s="54"/>
      <c r="O17" s="54"/>
      <c r="P17" s="54"/>
      <c r="Q17" s="55"/>
      <c r="R17" s="40"/>
      <c r="S17" s="40"/>
      <c r="T17" s="40"/>
      <c r="U17" s="40"/>
      <c r="V17" s="40"/>
      <c r="W17" s="40"/>
      <c r="X17" s="40"/>
      <c r="Y17" s="40"/>
      <c r="Z17" s="40"/>
      <c r="AA17" s="40"/>
      <c r="AB17" s="40"/>
      <c r="AC17" s="40"/>
      <c r="AD17" s="40"/>
      <c r="AE17" s="40"/>
      <c r="AF17" s="207"/>
      <c r="AG17" s="207"/>
      <c r="AH17" s="207"/>
      <c r="AI17" s="207"/>
      <c r="AJ17" s="207"/>
      <c r="AK17" s="207"/>
      <c r="AL17" s="207"/>
      <c r="AM17" s="207"/>
      <c r="AN17" s="207"/>
      <c r="AO17" s="207"/>
      <c r="AP17" s="207"/>
      <c r="AQ17" s="207"/>
      <c r="AR17" s="207"/>
      <c r="AS17" s="207"/>
      <c r="AT17" s="207"/>
      <c r="AU17" s="207"/>
      <c r="AV17" s="207"/>
    </row>
    <row r="18" spans="1:48" ht="15" customHeight="1" thickBot="1" x14ac:dyDescent="0.25">
      <c r="A18" s="40"/>
      <c r="B18" s="40"/>
      <c r="C18" s="56"/>
      <c r="D18" s="57"/>
      <c r="E18" s="57"/>
      <c r="F18" s="57"/>
      <c r="G18" s="57"/>
      <c r="H18" s="57"/>
      <c r="I18" s="57"/>
      <c r="J18" s="57"/>
      <c r="K18" s="57"/>
      <c r="L18" s="57"/>
      <c r="M18" s="57"/>
      <c r="N18" s="57"/>
      <c r="O18" s="57"/>
      <c r="P18" s="57"/>
      <c r="Q18" s="58"/>
      <c r="R18" s="40"/>
      <c r="S18" s="40"/>
      <c r="T18" s="40"/>
      <c r="U18" s="40"/>
      <c r="V18" s="40"/>
      <c r="W18" s="40"/>
      <c r="X18" s="40"/>
      <c r="Y18" s="40"/>
      <c r="Z18" s="40"/>
      <c r="AA18" s="40"/>
      <c r="AB18" s="40"/>
      <c r="AC18" s="40"/>
      <c r="AD18" s="40"/>
      <c r="AE18" s="40"/>
      <c r="AF18" s="207"/>
      <c r="AG18" s="207"/>
      <c r="AH18" s="207"/>
      <c r="AI18" s="207"/>
      <c r="AJ18" s="207"/>
      <c r="AK18" s="207"/>
      <c r="AL18" s="207"/>
      <c r="AM18" s="207"/>
      <c r="AN18" s="207"/>
      <c r="AO18" s="207"/>
      <c r="AP18" s="207"/>
      <c r="AQ18" s="207"/>
      <c r="AR18" s="207"/>
      <c r="AS18" s="207"/>
      <c r="AT18" s="207"/>
      <c r="AU18" s="207"/>
      <c r="AV18" s="207"/>
    </row>
    <row r="19" spans="1:48" ht="15" customHeight="1" thickBot="1" x14ac:dyDescent="0.25">
      <c r="A19" s="40"/>
      <c r="B19" s="40"/>
      <c r="C19" s="56"/>
      <c r="D19" s="59" t="s">
        <v>450</v>
      </c>
      <c r="E19" s="60"/>
      <c r="F19" s="61" t="s">
        <v>451</v>
      </c>
      <c r="G19" s="62"/>
      <c r="H19" s="57"/>
      <c r="I19" s="57"/>
      <c r="J19" s="57"/>
      <c r="K19" s="57"/>
      <c r="L19" s="57"/>
      <c r="M19" s="57" t="s">
        <v>452</v>
      </c>
      <c r="N19" s="63" t="str">
        <f>IF(E21&lt;&gt;"",N21*'Couleurs-Sajade'!C5,"0")</f>
        <v>0</v>
      </c>
      <c r="O19" s="64" t="s">
        <v>453</v>
      </c>
      <c r="P19" s="57"/>
      <c r="Q19" s="58"/>
      <c r="R19" s="40"/>
      <c r="S19" s="40"/>
      <c r="T19" s="40"/>
      <c r="U19" s="40"/>
      <c r="V19" s="40"/>
      <c r="W19" s="40"/>
      <c r="X19" s="40"/>
      <c r="Y19" s="40"/>
      <c r="Z19" s="40"/>
      <c r="AA19" s="40"/>
      <c r="AB19" s="40"/>
      <c r="AC19" s="40"/>
      <c r="AD19" s="40"/>
      <c r="AE19" s="40"/>
      <c r="AF19" s="207"/>
      <c r="AG19" s="207"/>
      <c r="AH19" s="207"/>
      <c r="AI19" s="207"/>
      <c r="AJ19" s="207"/>
      <c r="AK19" s="207"/>
      <c r="AL19" s="207"/>
      <c r="AM19" s="207"/>
      <c r="AN19" s="207"/>
      <c r="AO19" s="207"/>
      <c r="AP19" s="207"/>
      <c r="AQ19" s="207"/>
      <c r="AR19" s="207"/>
      <c r="AS19" s="207"/>
      <c r="AT19" s="207"/>
      <c r="AU19" s="207"/>
      <c r="AV19" s="207"/>
    </row>
    <row r="20" spans="1:48" ht="15" customHeight="1" thickBot="1" x14ac:dyDescent="0.25">
      <c r="A20" s="40"/>
      <c r="B20" s="40"/>
      <c r="C20" s="56"/>
      <c r="D20" s="57"/>
      <c r="E20" s="57"/>
      <c r="F20" s="57"/>
      <c r="G20" s="57"/>
      <c r="H20" s="57"/>
      <c r="I20" s="57"/>
      <c r="J20" s="57"/>
      <c r="K20" s="57"/>
      <c r="L20" s="57"/>
      <c r="M20" s="57"/>
      <c r="N20" s="57"/>
      <c r="O20" s="57"/>
      <c r="P20" s="57"/>
      <c r="Q20" s="58"/>
      <c r="R20" s="40"/>
      <c r="S20" s="40"/>
      <c r="T20" s="40"/>
      <c r="U20" s="40"/>
      <c r="V20" s="40"/>
      <c r="W20" s="40"/>
      <c r="X20" s="40"/>
      <c r="Y20" s="40"/>
      <c r="Z20" s="40"/>
      <c r="AA20" s="40"/>
      <c r="AB20" s="40"/>
      <c r="AC20" s="40"/>
      <c r="AD20" s="40"/>
      <c r="AE20" s="40"/>
      <c r="AF20" s="207"/>
      <c r="AG20" s="207"/>
      <c r="AH20" s="207"/>
      <c r="AI20" s="207"/>
      <c r="AJ20" s="207"/>
      <c r="AK20" s="207"/>
      <c r="AL20" s="207"/>
      <c r="AM20" s="207"/>
      <c r="AN20" s="207"/>
      <c r="AO20" s="207"/>
      <c r="AP20" s="207"/>
      <c r="AQ20" s="207"/>
      <c r="AR20" s="207"/>
      <c r="AS20" s="207"/>
      <c r="AT20" s="207"/>
      <c r="AU20" s="207"/>
      <c r="AV20" s="207"/>
    </row>
    <row r="21" spans="1:48" ht="15" customHeight="1" thickBot="1" x14ac:dyDescent="0.25">
      <c r="A21" s="40"/>
      <c r="B21" s="40"/>
      <c r="C21" s="56"/>
      <c r="D21" s="65" t="s">
        <v>429</v>
      </c>
      <c r="E21" s="580"/>
      <c r="F21" s="582"/>
      <c r="G21" s="57"/>
      <c r="H21" s="602" t="s">
        <v>454</v>
      </c>
      <c r="I21" s="603"/>
      <c r="J21" s="604" t="str">
        <f>IF(E21&lt;&gt;"",VLOOKUP(E21,CodePXP,2,FALSE),"")</f>
        <v/>
      </c>
      <c r="K21" s="605"/>
      <c r="L21" s="57"/>
      <c r="M21" s="57" t="s">
        <v>455</v>
      </c>
      <c r="N21" s="66">
        <f>ROUNDUP('Couleurs-Sajade'!C4,0)</f>
        <v>0</v>
      </c>
      <c r="O21" s="64" t="s">
        <v>456</v>
      </c>
      <c r="P21" s="57"/>
      <c r="Q21" s="58"/>
      <c r="R21" s="40"/>
      <c r="S21" s="40"/>
      <c r="T21" s="207"/>
      <c r="U21" s="207"/>
      <c r="V21" s="207"/>
      <c r="W21" s="207"/>
      <c r="X21" s="40"/>
      <c r="Y21" s="40"/>
      <c r="Z21" s="40"/>
      <c r="AA21" s="40"/>
      <c r="AB21" s="40"/>
      <c r="AC21" s="40"/>
      <c r="AD21" s="40"/>
      <c r="AE21" s="40"/>
      <c r="AF21" s="207"/>
      <c r="AG21" s="207"/>
      <c r="AH21" s="207"/>
      <c r="AI21" s="207"/>
      <c r="AJ21" s="207"/>
      <c r="AK21" s="207"/>
      <c r="AL21" s="207"/>
      <c r="AM21" s="207"/>
      <c r="AN21" s="207"/>
      <c r="AO21" s="207"/>
      <c r="AP21" s="207"/>
      <c r="AQ21" s="207"/>
      <c r="AR21" s="207"/>
      <c r="AS21" s="207"/>
      <c r="AT21" s="207"/>
      <c r="AU21" s="207"/>
      <c r="AV21" s="207"/>
    </row>
    <row r="22" spans="1:48" ht="15" customHeight="1" thickBot="1" x14ac:dyDescent="0.25">
      <c r="A22" s="40"/>
      <c r="B22" s="40"/>
      <c r="C22" s="56"/>
      <c r="D22" s="57"/>
      <c r="E22" s="57"/>
      <c r="F22" s="57"/>
      <c r="G22" s="57"/>
      <c r="H22" s="57"/>
      <c r="I22" s="67"/>
      <c r="J22" s="67"/>
      <c r="K22" s="67"/>
      <c r="L22" s="57"/>
      <c r="M22" s="57"/>
      <c r="N22" s="57"/>
      <c r="O22" s="57"/>
      <c r="P22" s="57"/>
      <c r="Q22" s="58"/>
      <c r="R22" s="40"/>
      <c r="S22" s="373" t="s">
        <v>1322</v>
      </c>
      <c r="T22" s="207"/>
      <c r="U22" s="207"/>
      <c r="V22" s="207"/>
      <c r="W22" s="207"/>
      <c r="X22" s="40"/>
      <c r="Y22" s="40"/>
      <c r="Z22" s="40"/>
      <c r="AA22" s="40"/>
      <c r="AB22" s="40"/>
      <c r="AC22" s="40"/>
      <c r="AD22" s="40"/>
      <c r="AE22" s="40"/>
      <c r="AF22" s="207"/>
      <c r="AG22" s="207"/>
      <c r="AH22" s="207"/>
      <c r="AI22" s="207"/>
      <c r="AJ22" s="207"/>
      <c r="AK22" s="207"/>
      <c r="AL22" s="207"/>
      <c r="AM22" s="207"/>
      <c r="AN22" s="207"/>
      <c r="AO22" s="207"/>
      <c r="AP22" s="207"/>
      <c r="AQ22" s="207"/>
      <c r="AR22" s="207"/>
      <c r="AS22" s="207"/>
      <c r="AT22" s="207"/>
      <c r="AU22" s="207"/>
      <c r="AV22" s="207"/>
    </row>
    <row r="23" spans="1:48" ht="15" customHeight="1" thickBot="1" x14ac:dyDescent="0.25">
      <c r="A23" s="40"/>
      <c r="B23" s="40"/>
      <c r="C23" s="56"/>
      <c r="D23" s="68" t="s">
        <v>431</v>
      </c>
      <c r="E23" s="580"/>
      <c r="F23" s="582"/>
      <c r="G23" s="57"/>
      <c r="H23" s="593" t="s">
        <v>457</v>
      </c>
      <c r="I23" s="594"/>
      <c r="J23" s="595">
        <f>'Couleurs-Sajade'!H115</f>
        <v>29.7</v>
      </c>
      <c r="K23" s="596"/>
      <c r="L23" s="67"/>
      <c r="M23" s="57" t="s">
        <v>436</v>
      </c>
      <c r="N23" s="66">
        <f>IF(N19&lt;&gt;"",N19*E25,"0")</f>
        <v>0</v>
      </c>
      <c r="O23" s="64" t="s">
        <v>458</v>
      </c>
      <c r="P23" s="57"/>
      <c r="Q23" s="58"/>
      <c r="R23" s="40"/>
      <c r="S23" s="599"/>
      <c r="T23" s="207"/>
      <c r="U23" s="207"/>
      <c r="V23" s="207"/>
      <c r="W23" s="207"/>
      <c r="X23" s="40"/>
      <c r="Y23" s="40"/>
      <c r="Z23" s="40"/>
      <c r="AA23" s="40"/>
      <c r="AB23" s="40"/>
      <c r="AC23" s="40"/>
      <c r="AD23" s="40"/>
      <c r="AE23" s="40"/>
      <c r="AF23" s="207"/>
      <c r="AG23" s="207"/>
      <c r="AH23" s="207"/>
      <c r="AI23" s="207"/>
      <c r="AJ23" s="207"/>
      <c r="AK23" s="207"/>
      <c r="AL23" s="207"/>
      <c r="AM23" s="207"/>
      <c r="AN23" s="207"/>
      <c r="AO23" s="207"/>
      <c r="AP23" s="207"/>
      <c r="AQ23" s="207"/>
      <c r="AR23" s="207"/>
      <c r="AS23" s="207"/>
      <c r="AT23" s="207"/>
      <c r="AU23" s="207"/>
      <c r="AV23" s="207"/>
    </row>
    <row r="24" spans="1:48" ht="15" customHeight="1" thickBot="1" x14ac:dyDescent="0.25">
      <c r="A24" s="40"/>
      <c r="B24" s="40"/>
      <c r="C24" s="56"/>
      <c r="D24" s="57"/>
      <c r="E24" s="57"/>
      <c r="F24" s="57"/>
      <c r="G24" s="57"/>
      <c r="H24" s="593" t="s">
        <v>459</v>
      </c>
      <c r="I24" s="593"/>
      <c r="J24" s="597">
        <f>'Couleurs-Sajade'!H4</f>
        <v>8.8875000000000011</v>
      </c>
      <c r="K24" s="598"/>
      <c r="L24" s="57"/>
      <c r="M24" s="57"/>
      <c r="N24" s="57"/>
      <c r="O24" s="57"/>
      <c r="P24" s="57"/>
      <c r="Q24" s="58"/>
      <c r="R24" s="40"/>
      <c r="S24" s="600"/>
      <c r="T24" s="207"/>
      <c r="U24" s="207"/>
      <c r="V24" s="207"/>
      <c r="W24" s="207"/>
      <c r="X24" s="40"/>
      <c r="Y24" s="40"/>
      <c r="Z24" s="40"/>
      <c r="AA24" s="40"/>
      <c r="AB24" s="40"/>
      <c r="AC24" s="40"/>
      <c r="AD24" s="40"/>
      <c r="AE24" s="40"/>
      <c r="AF24" s="207"/>
      <c r="AG24" s="207"/>
      <c r="AH24" s="207"/>
      <c r="AI24" s="207"/>
      <c r="AJ24" s="207"/>
      <c r="AK24" s="207"/>
      <c r="AL24" s="207"/>
      <c r="AM24" s="207"/>
      <c r="AN24" s="207"/>
      <c r="AO24" s="207"/>
      <c r="AP24" s="207"/>
      <c r="AQ24" s="207"/>
      <c r="AR24" s="207"/>
      <c r="AS24" s="207"/>
      <c r="AT24" s="207"/>
      <c r="AU24" s="207"/>
      <c r="AV24" s="207"/>
    </row>
    <row r="25" spans="1:48" ht="15" customHeight="1" thickBot="1" x14ac:dyDescent="0.25">
      <c r="A25" s="40"/>
      <c r="B25" s="40"/>
      <c r="C25" s="56"/>
      <c r="D25" s="68" t="s">
        <v>460</v>
      </c>
      <c r="E25" s="69"/>
      <c r="F25" s="70" t="s">
        <v>461</v>
      </c>
      <c r="G25" s="67"/>
      <c r="H25" s="57"/>
      <c r="I25" s="57"/>
      <c r="J25" s="57"/>
      <c r="K25" s="57"/>
      <c r="L25" s="57"/>
      <c r="M25" s="57" t="s">
        <v>462</v>
      </c>
      <c r="N25" s="71">
        <f>ROUNDDOWN('Couleurs-Sajade'!C7,0)</f>
        <v>0</v>
      </c>
      <c r="O25" s="72" t="s">
        <v>463</v>
      </c>
      <c r="P25" s="57"/>
      <c r="Q25" s="58"/>
      <c r="R25" s="40"/>
      <c r="S25" s="600"/>
      <c r="T25" s="40"/>
      <c r="U25" s="40"/>
      <c r="V25" s="40"/>
      <c r="W25" s="40"/>
      <c r="X25" s="40"/>
      <c r="Y25" s="40"/>
      <c r="Z25" s="40"/>
      <c r="AA25" s="40"/>
      <c r="AB25" s="40"/>
      <c r="AC25" s="40"/>
      <c r="AD25" s="40"/>
      <c r="AE25" s="40"/>
      <c r="AF25" s="207"/>
      <c r="AG25" s="207"/>
      <c r="AH25" s="207"/>
      <c r="AI25" s="207"/>
      <c r="AJ25" s="207"/>
      <c r="AK25" s="207"/>
      <c r="AL25" s="207"/>
      <c r="AM25" s="207"/>
      <c r="AN25" s="207"/>
      <c r="AO25" s="207"/>
      <c r="AP25" s="207"/>
      <c r="AQ25" s="207"/>
      <c r="AR25" s="207"/>
      <c r="AS25" s="207"/>
      <c r="AT25" s="207"/>
      <c r="AU25" s="207"/>
      <c r="AV25" s="207"/>
    </row>
    <row r="26" spans="1:48" ht="15" customHeight="1" thickBot="1" x14ac:dyDescent="0.25">
      <c r="A26" s="40"/>
      <c r="B26" s="40"/>
      <c r="C26" s="56"/>
      <c r="D26" s="57"/>
      <c r="E26" s="57"/>
      <c r="F26" s="57"/>
      <c r="G26" s="57"/>
      <c r="H26" s="57"/>
      <c r="I26" s="57"/>
      <c r="J26" s="57"/>
      <c r="K26" s="57"/>
      <c r="L26" s="57"/>
      <c r="M26" s="57"/>
      <c r="N26" s="66">
        <f>ROUNDUP('Couleurs-Sajade'!C10,0)</f>
        <v>0</v>
      </c>
      <c r="O26" s="72" t="s">
        <v>464</v>
      </c>
      <c r="P26" s="57"/>
      <c r="Q26" s="58"/>
      <c r="R26" s="40"/>
      <c r="S26" s="600"/>
      <c r="T26" s="40"/>
      <c r="U26" s="40"/>
      <c r="V26" s="40"/>
      <c r="W26" s="40"/>
      <c r="X26" s="40"/>
      <c r="Y26" s="40"/>
      <c r="Z26" s="40"/>
      <c r="AA26" s="40"/>
      <c r="AB26" s="40"/>
      <c r="AC26" s="40"/>
      <c r="AD26" s="40"/>
      <c r="AE26" s="40"/>
      <c r="AF26" s="207"/>
      <c r="AG26" s="207"/>
      <c r="AH26" s="207"/>
      <c r="AI26" s="207"/>
      <c r="AJ26" s="207"/>
      <c r="AK26" s="207"/>
      <c r="AL26" s="207"/>
      <c r="AM26" s="207"/>
      <c r="AN26" s="207"/>
      <c r="AO26" s="207"/>
      <c r="AP26" s="207"/>
      <c r="AQ26" s="207"/>
      <c r="AR26" s="207"/>
      <c r="AS26" s="207"/>
      <c r="AT26" s="207"/>
      <c r="AU26" s="207"/>
      <c r="AV26" s="207"/>
    </row>
    <row r="27" spans="1:48" ht="6.95" customHeight="1" x14ac:dyDescent="0.2">
      <c r="A27" s="40"/>
      <c r="B27" s="40"/>
      <c r="C27" s="56"/>
      <c r="D27" s="57"/>
      <c r="E27" s="57"/>
      <c r="F27" s="57"/>
      <c r="G27" s="57"/>
      <c r="H27" s="57"/>
      <c r="I27" s="57"/>
      <c r="J27" s="57"/>
      <c r="K27" s="57"/>
      <c r="L27" s="57"/>
      <c r="M27" s="57"/>
      <c r="N27" s="57"/>
      <c r="O27" s="57"/>
      <c r="P27" s="57"/>
      <c r="Q27" s="58"/>
      <c r="R27" s="40"/>
      <c r="S27" s="600"/>
      <c r="T27" s="40"/>
      <c r="U27" s="40"/>
      <c r="V27" s="40"/>
      <c r="W27" s="40"/>
      <c r="X27" s="40"/>
      <c r="Y27" s="40"/>
      <c r="Z27" s="40"/>
      <c r="AA27" s="40"/>
      <c r="AB27" s="40"/>
      <c r="AC27" s="40"/>
      <c r="AD27" s="40"/>
      <c r="AE27" s="40"/>
      <c r="AF27" s="207"/>
      <c r="AG27" s="207"/>
      <c r="AH27" s="207"/>
      <c r="AI27" s="207"/>
      <c r="AJ27" s="207"/>
      <c r="AK27" s="207"/>
      <c r="AL27" s="207"/>
      <c r="AM27" s="207"/>
      <c r="AN27" s="207"/>
      <c r="AO27" s="207"/>
      <c r="AP27" s="207"/>
      <c r="AQ27" s="207"/>
      <c r="AR27" s="207"/>
      <c r="AS27" s="207"/>
      <c r="AT27" s="207"/>
      <c r="AU27" s="207"/>
      <c r="AV27" s="207"/>
    </row>
    <row r="28" spans="1:48" ht="13.5" thickBot="1" x14ac:dyDescent="0.25">
      <c r="A28" s="40"/>
      <c r="B28" s="40"/>
      <c r="C28" s="73"/>
      <c r="D28" s="74"/>
      <c r="E28" s="74"/>
      <c r="F28" s="74"/>
      <c r="G28" s="74"/>
      <c r="H28" s="74"/>
      <c r="I28" s="74"/>
      <c r="J28" s="74"/>
      <c r="K28" s="74"/>
      <c r="L28" s="74"/>
      <c r="M28" s="606" t="s">
        <v>465</v>
      </c>
      <c r="N28" s="606"/>
      <c r="O28" s="606"/>
      <c r="P28" s="606"/>
      <c r="Q28" s="75"/>
      <c r="R28" s="40"/>
      <c r="S28" s="601"/>
      <c r="T28" s="40"/>
      <c r="U28" s="40"/>
      <c r="V28" s="40"/>
      <c r="W28" s="40"/>
      <c r="X28" s="40"/>
      <c r="Y28" s="40"/>
      <c r="Z28" s="40"/>
      <c r="AA28" s="40"/>
      <c r="AB28" s="40"/>
      <c r="AC28" s="40"/>
      <c r="AD28" s="40"/>
      <c r="AE28" s="40"/>
      <c r="AF28" s="207"/>
      <c r="AG28" s="207"/>
      <c r="AH28" s="207"/>
      <c r="AI28" s="207"/>
      <c r="AJ28" s="207"/>
      <c r="AK28" s="207"/>
      <c r="AL28" s="207"/>
      <c r="AM28" s="207"/>
      <c r="AN28" s="207"/>
      <c r="AO28" s="207"/>
      <c r="AP28" s="207"/>
      <c r="AQ28" s="207"/>
      <c r="AR28" s="207"/>
      <c r="AS28" s="207"/>
      <c r="AT28" s="207"/>
      <c r="AU28" s="207"/>
      <c r="AV28" s="207"/>
    </row>
    <row r="29" spans="1:48" ht="14.25" thickTop="1" thickBot="1" x14ac:dyDescent="0.25">
      <c r="A29" s="40"/>
      <c r="B29" s="40"/>
      <c r="C29" s="76"/>
      <c r="D29" s="77"/>
      <c r="E29" s="77"/>
      <c r="F29" s="77"/>
      <c r="G29" s="77"/>
      <c r="H29" s="77"/>
      <c r="I29" s="77"/>
      <c r="J29" s="78"/>
      <c r="K29" s="40"/>
      <c r="L29" s="40"/>
      <c r="M29" s="40"/>
      <c r="N29" s="40"/>
      <c r="O29" s="40"/>
      <c r="P29" s="40"/>
      <c r="Q29" s="40"/>
      <c r="R29" s="40"/>
      <c r="S29" s="40"/>
      <c r="T29" s="40"/>
      <c r="U29" s="40"/>
      <c r="V29" s="40"/>
      <c r="W29" s="40"/>
      <c r="X29" s="40"/>
      <c r="Y29" s="40"/>
      <c r="Z29" s="40"/>
      <c r="AA29" s="40"/>
      <c r="AB29" s="40"/>
      <c r="AC29" s="40"/>
      <c r="AD29" s="40"/>
      <c r="AE29" s="40"/>
      <c r="AF29" s="207"/>
      <c r="AG29" s="207"/>
      <c r="AH29" s="207"/>
      <c r="AI29" s="207"/>
      <c r="AJ29" s="207"/>
      <c r="AK29" s="207"/>
      <c r="AL29" s="207"/>
      <c r="AM29" s="207"/>
      <c r="AN29" s="207"/>
      <c r="AO29" s="207"/>
      <c r="AP29" s="207"/>
      <c r="AQ29" s="207"/>
      <c r="AR29" s="207"/>
      <c r="AS29" s="207"/>
      <c r="AT29" s="207"/>
      <c r="AU29" s="207"/>
      <c r="AV29" s="207"/>
    </row>
    <row r="30" spans="1:48" ht="13.5" thickBot="1" x14ac:dyDescent="0.25">
      <c r="A30" s="40"/>
      <c r="B30" s="40"/>
      <c r="C30" s="79"/>
      <c r="D30" s="592" t="s">
        <v>466</v>
      </c>
      <c r="E30" s="592"/>
      <c r="F30" s="80">
        <f>SUM(F32:F34)</f>
        <v>0</v>
      </c>
      <c r="G30" s="67"/>
      <c r="H30" s="67"/>
      <c r="I30" s="81" t="e">
        <f>IF(F30&lt;&gt;"",F30/E19,"0")</f>
        <v>#DIV/0!</v>
      </c>
      <c r="J30" s="82" t="s">
        <v>451</v>
      </c>
      <c r="K30" s="40"/>
      <c r="L30" s="40"/>
      <c r="M30" s="40"/>
      <c r="N30" s="40"/>
      <c r="O30" s="40"/>
      <c r="P30" s="40"/>
      <c r="Q30" s="40"/>
      <c r="R30" s="40"/>
      <c r="S30" s="40"/>
      <c r="T30" s="40"/>
      <c r="U30" s="40"/>
      <c r="V30" s="40"/>
      <c r="W30" s="40"/>
      <c r="X30" s="40"/>
      <c r="Y30" s="40"/>
      <c r="Z30" s="40"/>
      <c r="AA30" s="40"/>
      <c r="AB30" s="40"/>
      <c r="AC30" s="40"/>
      <c r="AD30" s="40"/>
      <c r="AE30" s="40"/>
      <c r="AF30" s="207"/>
      <c r="AG30" s="207"/>
      <c r="AH30" s="207"/>
      <c r="AI30" s="207"/>
      <c r="AJ30" s="207"/>
      <c r="AK30" s="207"/>
      <c r="AL30" s="207"/>
      <c r="AM30" s="207"/>
      <c r="AN30" s="207"/>
      <c r="AO30" s="207"/>
      <c r="AP30" s="207"/>
      <c r="AQ30" s="207"/>
      <c r="AR30" s="207"/>
      <c r="AS30" s="207"/>
      <c r="AT30" s="207"/>
      <c r="AU30" s="207"/>
      <c r="AV30" s="207"/>
    </row>
    <row r="31" spans="1:48" ht="13.5" thickBot="1" x14ac:dyDescent="0.25">
      <c r="A31" s="40"/>
      <c r="B31" s="40"/>
      <c r="C31" s="79"/>
      <c r="D31" s="67"/>
      <c r="E31" s="67"/>
      <c r="F31" s="67"/>
      <c r="G31" s="67"/>
      <c r="H31" s="67"/>
      <c r="I31" s="67"/>
      <c r="J31" s="82"/>
      <c r="K31" s="40"/>
      <c r="L31" s="40"/>
      <c r="M31" s="40"/>
      <c r="N31" s="40"/>
      <c r="O31" s="40"/>
      <c r="P31" s="40"/>
      <c r="Q31" s="40"/>
      <c r="R31" s="40"/>
      <c r="S31" s="40"/>
      <c r="T31" s="40"/>
      <c r="U31" s="40"/>
      <c r="V31" s="40"/>
      <c r="W31" s="40"/>
      <c r="X31" s="40"/>
      <c r="Y31" s="40"/>
      <c r="Z31" s="40"/>
      <c r="AA31" s="40"/>
      <c r="AB31" s="40"/>
      <c r="AC31" s="40"/>
      <c r="AD31" s="40"/>
      <c r="AE31" s="40"/>
      <c r="AF31" s="207"/>
      <c r="AG31" s="207"/>
      <c r="AH31" s="207"/>
      <c r="AI31" s="207"/>
      <c r="AJ31" s="207"/>
      <c r="AK31" s="207"/>
      <c r="AL31" s="207"/>
      <c r="AM31" s="207"/>
      <c r="AN31" s="207"/>
      <c r="AO31" s="207"/>
      <c r="AP31" s="207"/>
      <c r="AQ31" s="207"/>
      <c r="AR31" s="207"/>
      <c r="AS31" s="207"/>
      <c r="AT31" s="207"/>
      <c r="AU31" s="207"/>
      <c r="AV31" s="207"/>
    </row>
    <row r="32" spans="1:48" x14ac:dyDescent="0.2">
      <c r="A32" s="40"/>
      <c r="B32" s="40"/>
      <c r="C32" s="79"/>
      <c r="D32" s="83" t="s">
        <v>467</v>
      </c>
      <c r="E32" s="67"/>
      <c r="F32" s="84" t="str">
        <f>IF(E21&lt;&gt;"",N21*J21,"")</f>
        <v/>
      </c>
      <c r="G32" s="67"/>
      <c r="H32" s="67"/>
      <c r="I32" s="67"/>
      <c r="J32" s="82"/>
      <c r="K32" s="40"/>
      <c r="L32" s="40"/>
      <c r="M32" s="40"/>
      <c r="N32" s="40"/>
      <c r="O32" s="40"/>
      <c r="P32" s="40"/>
      <c r="Q32" s="40"/>
      <c r="R32" s="40"/>
      <c r="S32" s="40"/>
      <c r="T32" s="40"/>
      <c r="U32" s="40"/>
      <c r="V32" s="40"/>
      <c r="W32" s="40"/>
      <c r="X32" s="40"/>
      <c r="Y32" s="40"/>
      <c r="Z32" s="40"/>
      <c r="AA32" s="40"/>
      <c r="AB32" s="40"/>
      <c r="AC32" s="40"/>
      <c r="AD32" s="40"/>
      <c r="AE32" s="40"/>
      <c r="AF32" s="207"/>
      <c r="AG32" s="207"/>
      <c r="AH32" s="207"/>
      <c r="AI32" s="207"/>
      <c r="AJ32" s="207"/>
      <c r="AK32" s="207"/>
      <c r="AL32" s="207"/>
      <c r="AM32" s="207"/>
      <c r="AN32" s="207"/>
      <c r="AO32" s="207"/>
      <c r="AP32" s="207"/>
      <c r="AQ32" s="207"/>
      <c r="AR32" s="207"/>
      <c r="AS32" s="207"/>
      <c r="AT32" s="207"/>
      <c r="AU32" s="207"/>
      <c r="AV32" s="207"/>
    </row>
    <row r="33" spans="1:48" x14ac:dyDescent="0.2">
      <c r="A33" s="40"/>
      <c r="B33" s="40"/>
      <c r="C33" s="79"/>
      <c r="D33" s="83" t="s">
        <v>468</v>
      </c>
      <c r="E33" s="67"/>
      <c r="F33" s="85">
        <f>J23*N25</f>
        <v>0</v>
      </c>
      <c r="G33" s="67"/>
      <c r="H33" s="67"/>
      <c r="I33" s="67"/>
      <c r="J33" s="82"/>
      <c r="K33" s="40"/>
      <c r="L33" s="40"/>
      <c r="M33" s="40"/>
      <c r="N33" s="40"/>
      <c r="O33" s="40"/>
      <c r="P33" s="40"/>
      <c r="Q33" s="40"/>
      <c r="R33" s="40"/>
      <c r="S33" s="40"/>
      <c r="T33" s="40"/>
      <c r="U33" s="40"/>
      <c r="V33" s="40"/>
      <c r="W33" s="40"/>
      <c r="X33" s="40"/>
      <c r="Y33" s="40"/>
      <c r="Z33" s="40"/>
      <c r="AA33" s="40"/>
      <c r="AB33" s="40"/>
      <c r="AC33" s="40"/>
      <c r="AD33" s="40"/>
      <c r="AE33" s="40"/>
      <c r="AF33" s="207"/>
      <c r="AG33" s="207"/>
      <c r="AH33" s="207"/>
      <c r="AI33" s="207"/>
      <c r="AJ33" s="207"/>
      <c r="AK33" s="207"/>
      <c r="AL33" s="207"/>
      <c r="AM33" s="207"/>
      <c r="AN33" s="207"/>
      <c r="AO33" s="207"/>
      <c r="AP33" s="207"/>
      <c r="AQ33" s="207"/>
      <c r="AR33" s="207"/>
      <c r="AS33" s="207"/>
      <c r="AT33" s="207"/>
      <c r="AU33" s="207"/>
      <c r="AV33" s="207"/>
    </row>
    <row r="34" spans="1:48" ht="13.5" thickBot="1" x14ac:dyDescent="0.25">
      <c r="A34" s="40"/>
      <c r="B34" s="40"/>
      <c r="C34" s="79"/>
      <c r="D34" s="83" t="s">
        <v>469</v>
      </c>
      <c r="E34" s="67"/>
      <c r="F34" s="86">
        <f>J24*N26</f>
        <v>0</v>
      </c>
      <c r="G34" s="67"/>
      <c r="H34" s="67"/>
      <c r="I34" s="67"/>
      <c r="J34" s="82"/>
      <c r="K34" s="40"/>
      <c r="L34" s="40"/>
      <c r="M34" s="40"/>
      <c r="N34" s="40"/>
      <c r="O34" s="40"/>
      <c r="P34" s="40"/>
      <c r="Q34" s="40"/>
      <c r="R34" s="40"/>
      <c r="S34" s="40"/>
      <c r="T34" s="40"/>
      <c r="U34" s="40"/>
      <c r="V34" s="40"/>
      <c r="W34" s="40"/>
      <c r="X34" s="40"/>
      <c r="Y34" s="40"/>
      <c r="Z34" s="40"/>
      <c r="AA34" s="40"/>
      <c r="AB34" s="40"/>
      <c r="AC34" s="40"/>
      <c r="AD34" s="40"/>
      <c r="AE34" s="40"/>
      <c r="AF34" s="207"/>
      <c r="AG34" s="207"/>
      <c r="AH34" s="207"/>
      <c r="AI34" s="207"/>
      <c r="AJ34" s="207"/>
      <c r="AK34" s="207"/>
      <c r="AL34" s="207"/>
      <c r="AM34" s="207"/>
      <c r="AN34" s="207"/>
      <c r="AO34" s="207"/>
      <c r="AP34" s="207"/>
      <c r="AQ34" s="207"/>
      <c r="AR34" s="207"/>
      <c r="AS34" s="207"/>
      <c r="AT34" s="207"/>
      <c r="AU34" s="207"/>
      <c r="AV34" s="207"/>
    </row>
    <row r="35" spans="1:48" ht="13.5" thickBot="1" x14ac:dyDescent="0.25">
      <c r="A35" s="40"/>
      <c r="B35" s="40"/>
      <c r="C35" s="87"/>
      <c r="D35" s="88"/>
      <c r="E35" s="88"/>
      <c r="F35" s="88"/>
      <c r="G35" s="88"/>
      <c r="H35" s="88"/>
      <c r="I35" s="88"/>
      <c r="J35" s="89"/>
      <c r="K35" s="40"/>
      <c r="L35" s="40"/>
      <c r="M35" s="40"/>
      <c r="N35" s="40"/>
      <c r="O35" s="40"/>
      <c r="P35" s="40"/>
      <c r="Q35" s="40"/>
      <c r="R35" s="40"/>
      <c r="S35" s="40"/>
      <c r="T35" s="40"/>
      <c r="U35" s="40"/>
      <c r="V35" s="40"/>
      <c r="W35" s="40"/>
      <c r="X35" s="40"/>
      <c r="Y35" s="40"/>
      <c r="Z35" s="40"/>
      <c r="AA35" s="40"/>
      <c r="AB35" s="40"/>
      <c r="AC35" s="40"/>
      <c r="AD35" s="40"/>
      <c r="AE35" s="40"/>
      <c r="AF35" s="207"/>
      <c r="AG35" s="207"/>
      <c r="AH35" s="207"/>
      <c r="AI35" s="207"/>
      <c r="AJ35" s="207"/>
      <c r="AK35" s="207"/>
      <c r="AL35" s="207"/>
      <c r="AM35" s="207"/>
      <c r="AN35" s="207"/>
      <c r="AO35" s="207"/>
      <c r="AP35" s="207"/>
      <c r="AQ35" s="207"/>
      <c r="AR35" s="207"/>
      <c r="AS35" s="207"/>
      <c r="AT35" s="207"/>
      <c r="AU35" s="207"/>
      <c r="AV35" s="207"/>
    </row>
    <row r="36" spans="1:48" ht="13.5" thickTop="1" x14ac:dyDescent="0.2">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207"/>
      <c r="AG36" s="207"/>
      <c r="AH36" s="207"/>
      <c r="AI36" s="207"/>
      <c r="AJ36" s="207"/>
      <c r="AK36" s="207"/>
      <c r="AL36" s="207"/>
      <c r="AM36" s="207"/>
      <c r="AN36" s="207"/>
      <c r="AO36" s="207"/>
      <c r="AP36" s="207"/>
      <c r="AQ36" s="207"/>
      <c r="AR36" s="207"/>
      <c r="AS36" s="207"/>
      <c r="AT36" s="207"/>
      <c r="AU36" s="207"/>
      <c r="AV36" s="207"/>
    </row>
    <row r="37" spans="1:48" x14ac:dyDescent="0.2">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207"/>
      <c r="AG37" s="207"/>
      <c r="AH37" s="207"/>
      <c r="AI37" s="207"/>
      <c r="AJ37" s="207"/>
      <c r="AK37" s="207"/>
      <c r="AL37" s="207"/>
      <c r="AM37" s="207"/>
      <c r="AN37" s="207"/>
      <c r="AO37" s="207"/>
      <c r="AP37" s="207"/>
      <c r="AQ37" s="207"/>
      <c r="AR37" s="207"/>
      <c r="AS37" s="207"/>
      <c r="AT37" s="207"/>
      <c r="AU37" s="207"/>
      <c r="AV37" s="207"/>
    </row>
    <row r="38" spans="1:48" x14ac:dyDescent="0.2">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207"/>
      <c r="AG38" s="207"/>
      <c r="AH38" s="207"/>
      <c r="AI38" s="207"/>
      <c r="AJ38" s="207"/>
      <c r="AK38" s="207"/>
      <c r="AL38" s="207"/>
      <c r="AM38" s="207"/>
      <c r="AN38" s="207"/>
      <c r="AO38" s="207"/>
      <c r="AP38" s="207"/>
      <c r="AQ38" s="207"/>
      <c r="AR38" s="207"/>
      <c r="AS38" s="207"/>
      <c r="AT38" s="207"/>
      <c r="AU38" s="207"/>
      <c r="AV38" s="207"/>
    </row>
    <row r="39" spans="1:48" x14ac:dyDescent="0.2">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207"/>
      <c r="AG39" s="207"/>
      <c r="AH39" s="207"/>
      <c r="AI39" s="207"/>
      <c r="AJ39" s="207"/>
      <c r="AK39" s="207"/>
      <c r="AL39" s="207"/>
      <c r="AM39" s="207"/>
      <c r="AN39" s="207"/>
      <c r="AO39" s="207"/>
      <c r="AP39" s="207"/>
      <c r="AQ39" s="207"/>
      <c r="AR39" s="207"/>
      <c r="AS39" s="207"/>
      <c r="AT39" s="207"/>
      <c r="AU39" s="207"/>
      <c r="AV39" s="207"/>
    </row>
    <row r="40" spans="1:48" x14ac:dyDescent="0.2">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207"/>
      <c r="AG40" s="207"/>
      <c r="AH40" s="207"/>
      <c r="AI40" s="207"/>
      <c r="AJ40" s="207"/>
      <c r="AK40" s="207"/>
      <c r="AL40" s="207"/>
      <c r="AM40" s="207"/>
      <c r="AN40" s="207"/>
      <c r="AO40" s="207"/>
      <c r="AP40" s="207"/>
      <c r="AQ40" s="207"/>
      <c r="AR40" s="207"/>
      <c r="AS40" s="207"/>
      <c r="AT40" s="207"/>
      <c r="AU40" s="207"/>
      <c r="AV40" s="207"/>
    </row>
    <row r="41" spans="1:48" x14ac:dyDescent="0.2">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207"/>
      <c r="AG41" s="207"/>
      <c r="AH41" s="207"/>
      <c r="AI41" s="207"/>
      <c r="AJ41" s="207"/>
      <c r="AK41" s="207"/>
      <c r="AL41" s="207"/>
      <c r="AM41" s="207"/>
      <c r="AN41" s="207"/>
      <c r="AO41" s="207"/>
      <c r="AP41" s="207"/>
      <c r="AQ41" s="207"/>
      <c r="AR41" s="207"/>
      <c r="AS41" s="207"/>
      <c r="AT41" s="207"/>
      <c r="AU41" s="207"/>
      <c r="AV41" s="207"/>
    </row>
    <row r="42" spans="1:48" x14ac:dyDescent="0.2">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207"/>
      <c r="AG42" s="207"/>
      <c r="AH42" s="207"/>
      <c r="AI42" s="207"/>
      <c r="AJ42" s="207"/>
      <c r="AK42" s="207"/>
      <c r="AL42" s="207"/>
      <c r="AM42" s="207"/>
      <c r="AN42" s="207"/>
      <c r="AO42" s="207"/>
      <c r="AP42" s="207"/>
      <c r="AQ42" s="207"/>
      <c r="AR42" s="207"/>
      <c r="AS42" s="207"/>
      <c r="AT42" s="207"/>
      <c r="AU42" s="207"/>
      <c r="AV42" s="207"/>
    </row>
    <row r="43" spans="1:48" x14ac:dyDescent="0.2">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207"/>
      <c r="AG43" s="207"/>
      <c r="AH43" s="207"/>
      <c r="AI43" s="207"/>
      <c r="AJ43" s="207"/>
      <c r="AK43" s="207"/>
      <c r="AL43" s="207"/>
      <c r="AM43" s="207"/>
      <c r="AN43" s="207"/>
      <c r="AO43" s="207"/>
      <c r="AP43" s="207"/>
      <c r="AQ43" s="207"/>
      <c r="AR43" s="207"/>
      <c r="AS43" s="207"/>
      <c r="AT43" s="207"/>
      <c r="AU43" s="207"/>
      <c r="AV43" s="207"/>
    </row>
    <row r="44" spans="1:48" x14ac:dyDescent="0.2">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207"/>
      <c r="AG44" s="207"/>
      <c r="AH44" s="207"/>
      <c r="AI44" s="207"/>
      <c r="AJ44" s="207"/>
      <c r="AK44" s="207"/>
      <c r="AL44" s="207"/>
      <c r="AM44" s="207"/>
      <c r="AN44" s="207"/>
      <c r="AO44" s="207"/>
      <c r="AP44" s="207"/>
      <c r="AQ44" s="207"/>
      <c r="AR44" s="207"/>
      <c r="AS44" s="207"/>
      <c r="AT44" s="207"/>
      <c r="AU44" s="207"/>
      <c r="AV44" s="207"/>
    </row>
    <row r="45" spans="1:48" x14ac:dyDescent="0.2">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207"/>
      <c r="AG45" s="207"/>
      <c r="AH45" s="207"/>
      <c r="AI45" s="207"/>
      <c r="AJ45" s="207"/>
      <c r="AK45" s="207"/>
      <c r="AL45" s="207"/>
      <c r="AM45" s="207"/>
      <c r="AN45" s="207"/>
      <c r="AO45" s="207"/>
      <c r="AP45" s="207"/>
      <c r="AQ45" s="207"/>
      <c r="AR45" s="207"/>
      <c r="AS45" s="207"/>
      <c r="AT45" s="207"/>
      <c r="AU45" s="207"/>
      <c r="AV45" s="207"/>
    </row>
    <row r="46" spans="1:48" x14ac:dyDescent="0.2">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207"/>
      <c r="AG46" s="207"/>
      <c r="AH46" s="207"/>
      <c r="AI46" s="207"/>
      <c r="AJ46" s="207"/>
      <c r="AK46" s="207"/>
      <c r="AL46" s="207"/>
      <c r="AM46" s="207"/>
      <c r="AN46" s="207"/>
      <c r="AO46" s="207"/>
      <c r="AP46" s="207"/>
      <c r="AQ46" s="207"/>
      <c r="AR46" s="207"/>
      <c r="AS46" s="207"/>
      <c r="AT46" s="207"/>
      <c r="AU46" s="207"/>
      <c r="AV46" s="207"/>
    </row>
    <row r="47" spans="1:48" x14ac:dyDescent="0.2">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207"/>
      <c r="AG47" s="207"/>
      <c r="AH47" s="207"/>
      <c r="AI47" s="207"/>
      <c r="AJ47" s="207"/>
      <c r="AK47" s="207"/>
      <c r="AL47" s="207"/>
      <c r="AM47" s="207"/>
      <c r="AN47" s="207"/>
      <c r="AO47" s="207"/>
      <c r="AP47" s="207"/>
      <c r="AQ47" s="207"/>
      <c r="AR47" s="207"/>
      <c r="AS47" s="207"/>
      <c r="AT47" s="207"/>
      <c r="AU47" s="207"/>
      <c r="AV47" s="207"/>
    </row>
    <row r="48" spans="1:48" x14ac:dyDescent="0.2">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207"/>
      <c r="AG48" s="207"/>
      <c r="AH48" s="207"/>
      <c r="AI48" s="207"/>
      <c r="AJ48" s="207"/>
      <c r="AK48" s="207"/>
      <c r="AL48" s="207"/>
      <c r="AM48" s="207"/>
      <c r="AN48" s="207"/>
      <c r="AO48" s="207"/>
      <c r="AP48" s="207"/>
      <c r="AQ48" s="207"/>
      <c r="AR48" s="207"/>
      <c r="AS48" s="207"/>
      <c r="AT48" s="207"/>
      <c r="AU48" s="207"/>
      <c r="AV48" s="207"/>
    </row>
    <row r="49" spans="1:48" x14ac:dyDescent="0.2">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207"/>
      <c r="AG49" s="207"/>
      <c r="AH49" s="207"/>
      <c r="AI49" s="207"/>
      <c r="AJ49" s="207"/>
      <c r="AK49" s="207"/>
      <c r="AL49" s="207"/>
      <c r="AM49" s="207"/>
      <c r="AN49" s="207"/>
      <c r="AO49" s="207"/>
      <c r="AP49" s="207"/>
      <c r="AQ49" s="207"/>
      <c r="AR49" s="207"/>
      <c r="AS49" s="207"/>
      <c r="AT49" s="207"/>
      <c r="AU49" s="207"/>
      <c r="AV49" s="207"/>
    </row>
    <row r="50" spans="1:48" x14ac:dyDescent="0.2">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207"/>
      <c r="AG50" s="207"/>
      <c r="AH50" s="207"/>
      <c r="AI50" s="207"/>
      <c r="AJ50" s="207"/>
      <c r="AK50" s="207"/>
      <c r="AL50" s="207"/>
      <c r="AM50" s="207"/>
      <c r="AN50" s="207"/>
      <c r="AO50" s="207"/>
      <c r="AP50" s="207"/>
      <c r="AQ50" s="207"/>
      <c r="AR50" s="207"/>
      <c r="AS50" s="207"/>
      <c r="AT50" s="207"/>
      <c r="AU50" s="207"/>
      <c r="AV50" s="207"/>
    </row>
    <row r="51" spans="1:48" x14ac:dyDescent="0.2">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207"/>
      <c r="AG51" s="207"/>
      <c r="AH51" s="207"/>
      <c r="AI51" s="207"/>
      <c r="AJ51" s="207"/>
      <c r="AK51" s="207"/>
      <c r="AL51" s="207"/>
      <c r="AM51" s="207"/>
      <c r="AN51" s="207"/>
      <c r="AO51" s="207"/>
      <c r="AP51" s="207"/>
      <c r="AQ51" s="207"/>
      <c r="AR51" s="207"/>
      <c r="AS51" s="207"/>
      <c r="AT51" s="207"/>
      <c r="AU51" s="207"/>
      <c r="AV51" s="207"/>
    </row>
    <row r="52" spans="1:48" x14ac:dyDescent="0.2">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207"/>
      <c r="AG52" s="207"/>
      <c r="AH52" s="207"/>
      <c r="AI52" s="207"/>
      <c r="AJ52" s="207"/>
      <c r="AK52" s="207"/>
      <c r="AL52" s="207"/>
      <c r="AM52" s="207"/>
      <c r="AN52" s="207"/>
      <c r="AO52" s="207"/>
      <c r="AP52" s="207"/>
      <c r="AQ52" s="207"/>
      <c r="AR52" s="207"/>
      <c r="AS52" s="207"/>
      <c r="AT52" s="207"/>
      <c r="AU52" s="207"/>
      <c r="AV52" s="207"/>
    </row>
    <row r="53" spans="1:48" x14ac:dyDescent="0.2">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207"/>
      <c r="AG53" s="207"/>
      <c r="AH53" s="207"/>
      <c r="AI53" s="207"/>
      <c r="AJ53" s="207"/>
      <c r="AK53" s="207"/>
      <c r="AL53" s="207"/>
      <c r="AM53" s="207"/>
      <c r="AN53" s="207"/>
      <c r="AO53" s="207"/>
      <c r="AP53" s="207"/>
      <c r="AQ53" s="207"/>
      <c r="AR53" s="207"/>
      <c r="AS53" s="207"/>
      <c r="AT53" s="207"/>
      <c r="AU53" s="207"/>
      <c r="AV53" s="207"/>
    </row>
    <row r="54" spans="1:48" x14ac:dyDescent="0.2">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207"/>
      <c r="AG54" s="207"/>
      <c r="AH54" s="207"/>
      <c r="AI54" s="207"/>
      <c r="AJ54" s="207"/>
      <c r="AK54" s="207"/>
      <c r="AL54" s="207"/>
      <c r="AM54" s="207"/>
      <c r="AN54" s="207"/>
      <c r="AO54" s="207"/>
      <c r="AP54" s="207"/>
      <c r="AQ54" s="207"/>
      <c r="AR54" s="207"/>
      <c r="AS54" s="207"/>
      <c r="AT54" s="207"/>
      <c r="AU54" s="207"/>
      <c r="AV54" s="207"/>
    </row>
    <row r="55" spans="1:48" x14ac:dyDescent="0.2">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207"/>
      <c r="AG55" s="207"/>
      <c r="AH55" s="207"/>
      <c r="AI55" s="207"/>
      <c r="AJ55" s="207"/>
      <c r="AK55" s="207"/>
      <c r="AL55" s="207"/>
      <c r="AM55" s="207"/>
      <c r="AN55" s="207"/>
      <c r="AO55" s="207"/>
      <c r="AP55" s="207"/>
      <c r="AQ55" s="207"/>
      <c r="AR55" s="207"/>
      <c r="AS55" s="207"/>
      <c r="AT55" s="207"/>
      <c r="AU55" s="207"/>
      <c r="AV55" s="207"/>
    </row>
    <row r="56" spans="1:48" x14ac:dyDescent="0.2">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207"/>
      <c r="AG56" s="207"/>
      <c r="AH56" s="207"/>
      <c r="AI56" s="207"/>
      <c r="AJ56" s="207"/>
      <c r="AK56" s="207"/>
      <c r="AL56" s="207"/>
      <c r="AM56" s="207"/>
      <c r="AN56" s="207"/>
      <c r="AO56" s="207"/>
      <c r="AP56" s="207"/>
      <c r="AQ56" s="207"/>
      <c r="AR56" s="207"/>
      <c r="AS56" s="207"/>
      <c r="AT56" s="207"/>
      <c r="AU56" s="207"/>
      <c r="AV56" s="207"/>
    </row>
    <row r="57" spans="1:48" x14ac:dyDescent="0.2">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207"/>
      <c r="AG57" s="207"/>
      <c r="AH57" s="207"/>
      <c r="AI57" s="207"/>
      <c r="AJ57" s="207"/>
      <c r="AK57" s="207"/>
      <c r="AL57" s="207"/>
      <c r="AM57" s="207"/>
      <c r="AN57" s="207"/>
      <c r="AO57" s="207"/>
      <c r="AP57" s="207"/>
      <c r="AQ57" s="207"/>
      <c r="AR57" s="207"/>
      <c r="AS57" s="207"/>
      <c r="AT57" s="207"/>
      <c r="AU57" s="207"/>
      <c r="AV57" s="207"/>
    </row>
    <row r="58" spans="1:48" x14ac:dyDescent="0.2">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207"/>
      <c r="AG58" s="207"/>
      <c r="AH58" s="207"/>
      <c r="AI58" s="207"/>
      <c r="AJ58" s="207"/>
      <c r="AK58" s="207"/>
      <c r="AL58" s="207"/>
      <c r="AM58" s="207"/>
      <c r="AN58" s="207"/>
      <c r="AO58" s="207"/>
      <c r="AP58" s="207"/>
      <c r="AQ58" s="207"/>
      <c r="AR58" s="207"/>
      <c r="AS58" s="207"/>
      <c r="AT58" s="207"/>
      <c r="AU58" s="207"/>
      <c r="AV58" s="207"/>
    </row>
    <row r="59" spans="1:48" x14ac:dyDescent="0.2">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207"/>
      <c r="AG59" s="207"/>
      <c r="AH59" s="207"/>
      <c r="AI59" s="207"/>
      <c r="AJ59" s="207"/>
      <c r="AK59" s="207"/>
      <c r="AL59" s="207"/>
      <c r="AM59" s="207"/>
      <c r="AN59" s="207"/>
      <c r="AO59" s="207"/>
      <c r="AP59" s="207"/>
      <c r="AQ59" s="207"/>
      <c r="AR59" s="207"/>
      <c r="AS59" s="207"/>
      <c r="AT59" s="207"/>
      <c r="AU59" s="207"/>
      <c r="AV59" s="207"/>
    </row>
    <row r="60" spans="1:48" x14ac:dyDescent="0.2">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207"/>
      <c r="AG60" s="207"/>
      <c r="AH60" s="207"/>
      <c r="AI60" s="207"/>
      <c r="AJ60" s="207"/>
      <c r="AK60" s="207"/>
      <c r="AL60" s="207"/>
      <c r="AM60" s="207"/>
      <c r="AN60" s="207"/>
      <c r="AO60" s="207"/>
      <c r="AP60" s="207"/>
      <c r="AQ60" s="207"/>
      <c r="AR60" s="207"/>
      <c r="AS60" s="207"/>
      <c r="AT60" s="207"/>
      <c r="AU60" s="207"/>
      <c r="AV60" s="207"/>
    </row>
    <row r="61" spans="1:48" x14ac:dyDescent="0.2">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207"/>
      <c r="AG61" s="207"/>
      <c r="AH61" s="207"/>
      <c r="AI61" s="207"/>
      <c r="AJ61" s="207"/>
      <c r="AK61" s="207"/>
      <c r="AL61" s="207"/>
      <c r="AM61" s="207"/>
      <c r="AN61" s="207"/>
      <c r="AO61" s="207"/>
      <c r="AP61" s="207"/>
      <c r="AQ61" s="207"/>
      <c r="AR61" s="207"/>
      <c r="AS61" s="207"/>
      <c r="AT61" s="207"/>
      <c r="AU61" s="207"/>
      <c r="AV61" s="207"/>
    </row>
    <row r="62" spans="1:48" x14ac:dyDescent="0.2">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207"/>
      <c r="AG62" s="207"/>
      <c r="AH62" s="207"/>
      <c r="AI62" s="207"/>
      <c r="AJ62" s="207"/>
      <c r="AK62" s="207"/>
      <c r="AL62" s="207"/>
      <c r="AM62" s="207"/>
      <c r="AN62" s="207"/>
      <c r="AO62" s="207"/>
      <c r="AP62" s="207"/>
      <c r="AQ62" s="207"/>
      <c r="AR62" s="207"/>
      <c r="AS62" s="207"/>
      <c r="AT62" s="207"/>
      <c r="AU62" s="207"/>
      <c r="AV62" s="207"/>
    </row>
    <row r="63" spans="1:48" x14ac:dyDescent="0.2">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207"/>
      <c r="AG63" s="207"/>
      <c r="AH63" s="207"/>
      <c r="AI63" s="207"/>
      <c r="AJ63" s="207"/>
      <c r="AK63" s="207"/>
      <c r="AL63" s="207"/>
      <c r="AM63" s="207"/>
      <c r="AN63" s="207"/>
      <c r="AO63" s="207"/>
      <c r="AP63" s="207"/>
      <c r="AQ63" s="207"/>
      <c r="AR63" s="207"/>
      <c r="AS63" s="207"/>
      <c r="AT63" s="207"/>
      <c r="AU63" s="207"/>
      <c r="AV63" s="207"/>
    </row>
    <row r="64" spans="1:48" x14ac:dyDescent="0.2">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207"/>
      <c r="AG64" s="207"/>
      <c r="AH64" s="207"/>
      <c r="AI64" s="207"/>
      <c r="AJ64" s="207"/>
      <c r="AK64" s="207"/>
      <c r="AL64" s="207"/>
      <c r="AM64" s="207"/>
      <c r="AN64" s="207"/>
      <c r="AO64" s="207"/>
      <c r="AP64" s="207"/>
      <c r="AQ64" s="207"/>
      <c r="AR64" s="207"/>
      <c r="AS64" s="207"/>
      <c r="AT64" s="207"/>
      <c r="AU64" s="207"/>
      <c r="AV64" s="207"/>
    </row>
    <row r="65" spans="1:48" x14ac:dyDescent="0.2">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207"/>
      <c r="AG65" s="207"/>
      <c r="AH65" s="207"/>
      <c r="AI65" s="207"/>
      <c r="AJ65" s="207"/>
      <c r="AK65" s="207"/>
      <c r="AL65" s="207"/>
      <c r="AM65" s="207"/>
      <c r="AN65" s="207"/>
      <c r="AO65" s="207"/>
      <c r="AP65" s="207"/>
      <c r="AQ65" s="207"/>
      <c r="AR65" s="207"/>
      <c r="AS65" s="207"/>
      <c r="AT65" s="207"/>
      <c r="AU65" s="207"/>
      <c r="AV65" s="207"/>
    </row>
    <row r="66" spans="1:48" x14ac:dyDescent="0.2">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207"/>
      <c r="AG66" s="207"/>
      <c r="AH66" s="207"/>
      <c r="AI66" s="207"/>
      <c r="AJ66" s="207"/>
      <c r="AK66" s="207"/>
      <c r="AL66" s="207"/>
      <c r="AM66" s="207"/>
      <c r="AN66" s="207"/>
      <c r="AO66" s="207"/>
      <c r="AP66" s="207"/>
      <c r="AQ66" s="207"/>
      <c r="AR66" s="207"/>
      <c r="AS66" s="207"/>
      <c r="AT66" s="207"/>
      <c r="AU66" s="207"/>
      <c r="AV66" s="207"/>
    </row>
    <row r="67" spans="1:48"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207"/>
      <c r="AG67" s="207"/>
      <c r="AH67" s="207"/>
      <c r="AI67" s="207"/>
      <c r="AJ67" s="207"/>
      <c r="AK67" s="207"/>
      <c r="AL67" s="207"/>
      <c r="AM67" s="207"/>
      <c r="AN67" s="207"/>
      <c r="AO67" s="207"/>
      <c r="AP67" s="207"/>
      <c r="AQ67" s="207"/>
      <c r="AR67" s="207"/>
      <c r="AS67" s="207"/>
      <c r="AT67" s="207"/>
      <c r="AU67" s="207"/>
      <c r="AV67" s="207"/>
    </row>
    <row r="68" spans="1:48" x14ac:dyDescent="0.2">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207"/>
      <c r="AG68" s="207"/>
      <c r="AH68" s="207"/>
      <c r="AI68" s="207"/>
      <c r="AJ68" s="207"/>
      <c r="AK68" s="207"/>
      <c r="AL68" s="207"/>
      <c r="AM68" s="207"/>
      <c r="AN68" s="207"/>
      <c r="AO68" s="207"/>
      <c r="AP68" s="207"/>
      <c r="AQ68" s="207"/>
      <c r="AR68" s="207"/>
      <c r="AS68" s="207"/>
      <c r="AT68" s="207"/>
      <c r="AU68" s="207"/>
      <c r="AV68" s="207"/>
    </row>
    <row r="69" spans="1:48"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207"/>
      <c r="AG69" s="207"/>
      <c r="AH69" s="207"/>
      <c r="AI69" s="207"/>
      <c r="AJ69" s="207"/>
      <c r="AK69" s="207"/>
      <c r="AL69" s="207"/>
      <c r="AM69" s="207"/>
      <c r="AN69" s="207"/>
      <c r="AO69" s="207"/>
      <c r="AP69" s="207"/>
      <c r="AQ69" s="207"/>
      <c r="AR69" s="207"/>
      <c r="AS69" s="207"/>
      <c r="AT69" s="207"/>
      <c r="AU69" s="207"/>
      <c r="AV69" s="207"/>
    </row>
    <row r="70" spans="1:48" x14ac:dyDescent="0.2">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207"/>
      <c r="AG70" s="207"/>
      <c r="AH70" s="207"/>
      <c r="AI70" s="207"/>
      <c r="AJ70" s="207"/>
      <c r="AK70" s="207"/>
      <c r="AL70" s="207"/>
      <c r="AM70" s="207"/>
      <c r="AN70" s="207"/>
      <c r="AO70" s="207"/>
      <c r="AP70" s="207"/>
      <c r="AQ70" s="207"/>
      <c r="AR70" s="207"/>
      <c r="AS70" s="207"/>
      <c r="AT70" s="207"/>
      <c r="AU70" s="207"/>
      <c r="AV70" s="207"/>
    </row>
    <row r="71" spans="1:48"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207"/>
      <c r="AG71" s="207"/>
      <c r="AH71" s="207"/>
      <c r="AI71" s="207"/>
      <c r="AJ71" s="207"/>
      <c r="AK71" s="207"/>
      <c r="AL71" s="207"/>
      <c r="AM71" s="207"/>
      <c r="AN71" s="207"/>
      <c r="AO71" s="207"/>
      <c r="AP71" s="207"/>
      <c r="AQ71" s="207"/>
      <c r="AR71" s="207"/>
      <c r="AS71" s="207"/>
      <c r="AT71" s="207"/>
      <c r="AU71" s="207"/>
      <c r="AV71" s="207"/>
    </row>
    <row r="72" spans="1:48" x14ac:dyDescent="0.2">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207"/>
      <c r="AG72" s="207"/>
      <c r="AH72" s="207"/>
      <c r="AI72" s="207"/>
      <c r="AJ72" s="207"/>
      <c r="AK72" s="207"/>
      <c r="AL72" s="207"/>
      <c r="AM72" s="207"/>
      <c r="AN72" s="207"/>
      <c r="AO72" s="207"/>
      <c r="AP72" s="207"/>
      <c r="AQ72" s="207"/>
      <c r="AR72" s="207"/>
      <c r="AS72" s="207"/>
      <c r="AT72" s="207"/>
      <c r="AU72" s="207"/>
      <c r="AV72" s="207"/>
    </row>
    <row r="73" spans="1:48" x14ac:dyDescent="0.2">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207"/>
      <c r="AG73" s="207"/>
      <c r="AH73" s="207"/>
      <c r="AI73" s="207"/>
      <c r="AJ73" s="207"/>
      <c r="AK73" s="207"/>
      <c r="AL73" s="207"/>
      <c r="AM73" s="207"/>
      <c r="AN73" s="207"/>
      <c r="AO73" s="207"/>
      <c r="AP73" s="207"/>
      <c r="AQ73" s="207"/>
      <c r="AR73" s="207"/>
      <c r="AS73" s="207"/>
      <c r="AT73" s="207"/>
      <c r="AU73" s="207"/>
      <c r="AV73" s="207"/>
    </row>
    <row r="74" spans="1:48" x14ac:dyDescent="0.2">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207"/>
      <c r="AG74" s="207"/>
      <c r="AH74" s="207"/>
      <c r="AI74" s="207"/>
      <c r="AJ74" s="207"/>
      <c r="AK74" s="207"/>
      <c r="AL74" s="207"/>
      <c r="AM74" s="207"/>
      <c r="AN74" s="207"/>
      <c r="AO74" s="207"/>
      <c r="AP74" s="207"/>
      <c r="AQ74" s="207"/>
      <c r="AR74" s="207"/>
      <c r="AS74" s="207"/>
      <c r="AT74" s="207"/>
      <c r="AU74" s="207"/>
      <c r="AV74" s="207"/>
    </row>
    <row r="75" spans="1:48" x14ac:dyDescent="0.2">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207"/>
      <c r="AG75" s="207"/>
      <c r="AH75" s="207"/>
      <c r="AI75" s="207"/>
      <c r="AJ75" s="207"/>
      <c r="AK75" s="207"/>
      <c r="AL75" s="207"/>
      <c r="AM75" s="207"/>
      <c r="AN75" s="207"/>
      <c r="AO75" s="207"/>
      <c r="AP75" s="207"/>
      <c r="AQ75" s="207"/>
      <c r="AR75" s="207"/>
      <c r="AS75" s="207"/>
      <c r="AT75" s="207"/>
      <c r="AU75" s="207"/>
      <c r="AV75" s="207"/>
    </row>
    <row r="76" spans="1:48" x14ac:dyDescent="0.2">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207"/>
      <c r="AG76" s="207"/>
      <c r="AH76" s="207"/>
      <c r="AI76" s="207"/>
      <c r="AJ76" s="207"/>
      <c r="AK76" s="207"/>
      <c r="AL76" s="207"/>
      <c r="AM76" s="207"/>
      <c r="AN76" s="207"/>
      <c r="AO76" s="207"/>
      <c r="AP76" s="207"/>
      <c r="AQ76" s="207"/>
      <c r="AR76" s="207"/>
      <c r="AS76" s="207"/>
      <c r="AT76" s="207"/>
      <c r="AU76" s="207"/>
      <c r="AV76" s="207"/>
    </row>
    <row r="77" spans="1:48" x14ac:dyDescent="0.2">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207"/>
      <c r="AG77" s="207"/>
      <c r="AH77" s="207"/>
      <c r="AI77" s="207"/>
      <c r="AJ77" s="207"/>
      <c r="AK77" s="207"/>
      <c r="AL77" s="207"/>
      <c r="AM77" s="207"/>
      <c r="AN77" s="207"/>
      <c r="AO77" s="207"/>
      <c r="AP77" s="207"/>
      <c r="AQ77" s="207"/>
      <c r="AR77" s="207"/>
      <c r="AS77" s="207"/>
      <c r="AT77" s="207"/>
      <c r="AU77" s="207"/>
      <c r="AV77" s="207"/>
    </row>
    <row r="78" spans="1:48" x14ac:dyDescent="0.2">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207"/>
      <c r="AG78" s="207"/>
      <c r="AH78" s="207"/>
      <c r="AI78" s="207"/>
      <c r="AJ78" s="207"/>
      <c r="AK78" s="207"/>
      <c r="AL78" s="207"/>
      <c r="AM78" s="207"/>
      <c r="AN78" s="207"/>
      <c r="AO78" s="207"/>
      <c r="AP78" s="207"/>
      <c r="AQ78" s="207"/>
      <c r="AR78" s="207"/>
      <c r="AS78" s="207"/>
      <c r="AT78" s="207"/>
      <c r="AU78" s="207"/>
      <c r="AV78" s="207"/>
    </row>
    <row r="79" spans="1:48" x14ac:dyDescent="0.2">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207"/>
      <c r="AG79" s="207"/>
      <c r="AH79" s="207"/>
      <c r="AI79" s="207"/>
      <c r="AJ79" s="207"/>
      <c r="AK79" s="207"/>
      <c r="AL79" s="207"/>
      <c r="AM79" s="207"/>
      <c r="AN79" s="207"/>
      <c r="AO79" s="207"/>
      <c r="AP79" s="207"/>
      <c r="AQ79" s="207"/>
      <c r="AR79" s="207"/>
      <c r="AS79" s="207"/>
      <c r="AT79" s="207"/>
      <c r="AU79" s="207"/>
      <c r="AV79" s="207"/>
    </row>
    <row r="80" spans="1:48" x14ac:dyDescent="0.2">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207"/>
      <c r="AG80" s="207"/>
      <c r="AH80" s="207"/>
      <c r="AI80" s="207"/>
      <c r="AJ80" s="207"/>
      <c r="AK80" s="207"/>
      <c r="AL80" s="207"/>
      <c r="AM80" s="207"/>
      <c r="AN80" s="207"/>
      <c r="AO80" s="207"/>
      <c r="AP80" s="207"/>
      <c r="AQ80" s="207"/>
      <c r="AR80" s="207"/>
      <c r="AS80" s="207"/>
      <c r="AT80" s="207"/>
      <c r="AU80" s="207"/>
      <c r="AV80" s="207"/>
    </row>
    <row r="81" spans="1:48" x14ac:dyDescent="0.2">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207"/>
      <c r="AG81" s="207"/>
      <c r="AH81" s="207"/>
      <c r="AI81" s="207"/>
      <c r="AJ81" s="207"/>
      <c r="AK81" s="207"/>
      <c r="AL81" s="207"/>
      <c r="AM81" s="207"/>
      <c r="AN81" s="207"/>
      <c r="AO81" s="207"/>
      <c r="AP81" s="207"/>
      <c r="AQ81" s="207"/>
      <c r="AR81" s="207"/>
      <c r="AS81" s="207"/>
      <c r="AT81" s="207"/>
      <c r="AU81" s="207"/>
      <c r="AV81" s="207"/>
    </row>
    <row r="82" spans="1:48" x14ac:dyDescent="0.2">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207"/>
      <c r="AG82" s="207"/>
      <c r="AH82" s="207"/>
      <c r="AI82" s="207"/>
      <c r="AJ82" s="207"/>
      <c r="AK82" s="207"/>
      <c r="AL82" s="207"/>
      <c r="AM82" s="207"/>
      <c r="AN82" s="207"/>
      <c r="AO82" s="207"/>
      <c r="AP82" s="207"/>
      <c r="AQ82" s="207"/>
      <c r="AR82" s="207"/>
      <c r="AS82" s="207"/>
      <c r="AT82" s="207"/>
      <c r="AU82" s="207"/>
      <c r="AV82" s="207"/>
    </row>
    <row r="83" spans="1:48" x14ac:dyDescent="0.2">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207"/>
      <c r="AG83" s="207"/>
      <c r="AH83" s="207"/>
      <c r="AI83" s="207"/>
      <c r="AJ83" s="207"/>
      <c r="AK83" s="207"/>
      <c r="AL83" s="207"/>
      <c r="AM83" s="207"/>
      <c r="AN83" s="207"/>
      <c r="AO83" s="207"/>
      <c r="AP83" s="207"/>
      <c r="AQ83" s="207"/>
      <c r="AR83" s="207"/>
      <c r="AS83" s="207"/>
      <c r="AT83" s="207"/>
      <c r="AU83" s="207"/>
      <c r="AV83" s="207"/>
    </row>
    <row r="84" spans="1:48" x14ac:dyDescent="0.2">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207"/>
      <c r="AG84" s="207"/>
      <c r="AH84" s="207"/>
      <c r="AI84" s="207"/>
      <c r="AJ84" s="207"/>
      <c r="AK84" s="207"/>
      <c r="AL84" s="207"/>
      <c r="AM84" s="207"/>
      <c r="AN84" s="207"/>
      <c r="AO84" s="207"/>
      <c r="AP84" s="207"/>
      <c r="AQ84" s="207"/>
      <c r="AR84" s="207"/>
      <c r="AS84" s="207"/>
      <c r="AT84" s="207"/>
      <c r="AU84" s="207"/>
      <c r="AV84" s="207"/>
    </row>
    <row r="85" spans="1:48" x14ac:dyDescent="0.2">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207"/>
      <c r="AG85" s="207"/>
      <c r="AH85" s="207"/>
      <c r="AI85" s="207"/>
      <c r="AJ85" s="207"/>
      <c r="AK85" s="207"/>
      <c r="AL85" s="207"/>
      <c r="AM85" s="207"/>
      <c r="AN85" s="207"/>
      <c r="AO85" s="207"/>
      <c r="AP85" s="207"/>
      <c r="AQ85" s="207"/>
      <c r="AR85" s="207"/>
      <c r="AS85" s="207"/>
      <c r="AT85" s="207"/>
      <c r="AU85" s="207"/>
      <c r="AV85" s="207"/>
    </row>
    <row r="86" spans="1:48"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207"/>
      <c r="AG86" s="207"/>
      <c r="AH86" s="207"/>
      <c r="AI86" s="207"/>
      <c r="AJ86" s="207"/>
      <c r="AK86" s="207"/>
      <c r="AL86" s="207"/>
      <c r="AM86" s="207"/>
      <c r="AN86" s="207"/>
      <c r="AO86" s="207"/>
      <c r="AP86" s="207"/>
      <c r="AQ86" s="207"/>
      <c r="AR86" s="207"/>
      <c r="AS86" s="207"/>
      <c r="AT86" s="207"/>
      <c r="AU86" s="207"/>
      <c r="AV86" s="207"/>
    </row>
    <row r="87" spans="1:48"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207"/>
      <c r="AG87" s="207"/>
      <c r="AH87" s="207"/>
      <c r="AI87" s="207"/>
      <c r="AJ87" s="207"/>
      <c r="AK87" s="207"/>
      <c r="AL87" s="207"/>
      <c r="AM87" s="207"/>
      <c r="AN87" s="207"/>
      <c r="AO87" s="207"/>
      <c r="AP87" s="207"/>
      <c r="AQ87" s="207"/>
      <c r="AR87" s="207"/>
      <c r="AS87" s="207"/>
      <c r="AT87" s="207"/>
      <c r="AU87" s="207"/>
      <c r="AV87" s="207"/>
    </row>
    <row r="88" spans="1:48" x14ac:dyDescent="0.2">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207"/>
      <c r="AG88" s="207"/>
      <c r="AH88" s="207"/>
      <c r="AI88" s="207"/>
      <c r="AJ88" s="207"/>
      <c r="AK88" s="207"/>
      <c r="AL88" s="207"/>
      <c r="AM88" s="207"/>
      <c r="AN88" s="207"/>
      <c r="AO88" s="207"/>
      <c r="AP88" s="207"/>
      <c r="AQ88" s="207"/>
      <c r="AR88" s="207"/>
      <c r="AS88" s="207"/>
      <c r="AT88" s="207"/>
      <c r="AU88" s="207"/>
      <c r="AV88" s="207"/>
    </row>
    <row r="89" spans="1:48" x14ac:dyDescent="0.2">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207"/>
      <c r="AG89" s="207"/>
      <c r="AH89" s="207"/>
      <c r="AI89" s="207"/>
      <c r="AJ89" s="207"/>
      <c r="AK89" s="207"/>
      <c r="AL89" s="207"/>
      <c r="AM89" s="207"/>
      <c r="AN89" s="207"/>
      <c r="AO89" s="207"/>
      <c r="AP89" s="207"/>
      <c r="AQ89" s="207"/>
      <c r="AR89" s="207"/>
      <c r="AS89" s="207"/>
      <c r="AT89" s="207"/>
      <c r="AU89" s="207"/>
      <c r="AV89" s="207"/>
    </row>
    <row r="90" spans="1:48" x14ac:dyDescent="0.2">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207"/>
      <c r="AG90" s="207"/>
      <c r="AH90" s="207"/>
      <c r="AI90" s="207"/>
      <c r="AJ90" s="207"/>
      <c r="AK90" s="207"/>
      <c r="AL90" s="207"/>
      <c r="AM90" s="207"/>
      <c r="AN90" s="207"/>
      <c r="AO90" s="207"/>
      <c r="AP90" s="207"/>
      <c r="AQ90" s="207"/>
      <c r="AR90" s="207"/>
      <c r="AS90" s="207"/>
      <c r="AT90" s="207"/>
      <c r="AU90" s="207"/>
      <c r="AV90" s="207"/>
    </row>
    <row r="91" spans="1:48" x14ac:dyDescent="0.2">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207"/>
      <c r="AG91" s="207"/>
      <c r="AH91" s="207"/>
      <c r="AI91" s="207"/>
      <c r="AJ91" s="207"/>
      <c r="AK91" s="207"/>
      <c r="AL91" s="207"/>
      <c r="AM91" s="207"/>
      <c r="AN91" s="207"/>
      <c r="AO91" s="207"/>
      <c r="AP91" s="207"/>
      <c r="AQ91" s="207"/>
      <c r="AR91" s="207"/>
      <c r="AS91" s="207"/>
      <c r="AT91" s="207"/>
      <c r="AU91" s="207"/>
      <c r="AV91" s="207"/>
    </row>
    <row r="92" spans="1:48" x14ac:dyDescent="0.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207"/>
      <c r="AG92" s="207"/>
      <c r="AH92" s="207"/>
      <c r="AI92" s="207"/>
      <c r="AJ92" s="207"/>
      <c r="AK92" s="207"/>
      <c r="AL92" s="207"/>
      <c r="AM92" s="207"/>
      <c r="AN92" s="207"/>
      <c r="AO92" s="207"/>
      <c r="AP92" s="207"/>
      <c r="AQ92" s="207"/>
      <c r="AR92" s="207"/>
      <c r="AS92" s="207"/>
      <c r="AT92" s="207"/>
      <c r="AU92" s="207"/>
      <c r="AV92" s="207"/>
    </row>
    <row r="93" spans="1:48" x14ac:dyDescent="0.2">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207"/>
      <c r="AG93" s="207"/>
      <c r="AH93" s="207"/>
      <c r="AI93" s="207"/>
      <c r="AJ93" s="207"/>
      <c r="AK93" s="207"/>
      <c r="AL93" s="207"/>
      <c r="AM93" s="207"/>
      <c r="AN93" s="207"/>
      <c r="AO93" s="207"/>
      <c r="AP93" s="207"/>
      <c r="AQ93" s="207"/>
      <c r="AR93" s="207"/>
      <c r="AS93" s="207"/>
      <c r="AT93" s="207"/>
      <c r="AU93" s="207"/>
      <c r="AV93" s="207"/>
    </row>
    <row r="94" spans="1:48" x14ac:dyDescent="0.2">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207"/>
      <c r="AG94" s="207"/>
      <c r="AH94" s="207"/>
      <c r="AI94" s="207"/>
      <c r="AJ94" s="207"/>
      <c r="AK94" s="207"/>
      <c r="AL94" s="207"/>
      <c r="AM94" s="207"/>
      <c r="AN94" s="207"/>
      <c r="AO94" s="207"/>
      <c r="AP94" s="207"/>
      <c r="AQ94" s="207"/>
      <c r="AR94" s="207"/>
      <c r="AS94" s="207"/>
      <c r="AT94" s="207"/>
      <c r="AU94" s="207"/>
      <c r="AV94" s="207"/>
    </row>
    <row r="95" spans="1:48" x14ac:dyDescent="0.2">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207"/>
      <c r="AG95" s="207"/>
      <c r="AH95" s="207"/>
      <c r="AI95" s="207"/>
      <c r="AJ95" s="207"/>
      <c r="AK95" s="207"/>
      <c r="AL95" s="207"/>
      <c r="AM95" s="207"/>
      <c r="AN95" s="207"/>
      <c r="AO95" s="207"/>
      <c r="AP95" s="207"/>
      <c r="AQ95" s="207"/>
      <c r="AR95" s="207"/>
      <c r="AS95" s="207"/>
      <c r="AT95" s="207"/>
      <c r="AU95" s="207"/>
      <c r="AV95" s="207"/>
    </row>
    <row r="96" spans="1:48" x14ac:dyDescent="0.2">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207"/>
      <c r="AG96" s="207"/>
      <c r="AH96" s="207"/>
      <c r="AI96" s="207"/>
      <c r="AJ96" s="207"/>
      <c r="AK96" s="207"/>
      <c r="AL96" s="207"/>
      <c r="AM96" s="207"/>
      <c r="AN96" s="207"/>
      <c r="AO96" s="207"/>
      <c r="AP96" s="207"/>
      <c r="AQ96" s="207"/>
      <c r="AR96" s="207"/>
      <c r="AS96" s="207"/>
      <c r="AT96" s="207"/>
      <c r="AU96" s="207"/>
      <c r="AV96" s="207"/>
    </row>
    <row r="97" spans="1:48" x14ac:dyDescent="0.2">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207"/>
      <c r="AG97" s="207"/>
      <c r="AH97" s="207"/>
      <c r="AI97" s="207"/>
      <c r="AJ97" s="207"/>
      <c r="AK97" s="207"/>
      <c r="AL97" s="207"/>
      <c r="AM97" s="207"/>
      <c r="AN97" s="207"/>
      <c r="AO97" s="207"/>
      <c r="AP97" s="207"/>
      <c r="AQ97" s="207"/>
      <c r="AR97" s="207"/>
      <c r="AS97" s="207"/>
      <c r="AT97" s="207"/>
      <c r="AU97" s="207"/>
      <c r="AV97" s="207"/>
    </row>
    <row r="98" spans="1:48" x14ac:dyDescent="0.2">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207"/>
      <c r="AG98" s="207"/>
      <c r="AH98" s="207"/>
      <c r="AI98" s="207"/>
      <c r="AJ98" s="207"/>
      <c r="AK98" s="207"/>
      <c r="AL98" s="207"/>
      <c r="AM98" s="207"/>
      <c r="AN98" s="207"/>
      <c r="AO98" s="207"/>
      <c r="AP98" s="207"/>
      <c r="AQ98" s="207"/>
      <c r="AR98" s="207"/>
      <c r="AS98" s="207"/>
      <c r="AT98" s="207"/>
      <c r="AU98" s="207"/>
      <c r="AV98" s="207"/>
    </row>
    <row r="99" spans="1:48" x14ac:dyDescent="0.2">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207"/>
      <c r="AG99" s="207"/>
      <c r="AH99" s="207"/>
      <c r="AI99" s="207"/>
      <c r="AJ99" s="207"/>
      <c r="AK99" s="207"/>
      <c r="AL99" s="207"/>
      <c r="AM99" s="207"/>
      <c r="AN99" s="207"/>
      <c r="AO99" s="207"/>
      <c r="AP99" s="207"/>
      <c r="AQ99" s="207"/>
      <c r="AR99" s="207"/>
      <c r="AS99" s="207"/>
      <c r="AT99" s="207"/>
      <c r="AU99" s="207"/>
      <c r="AV99" s="207"/>
    </row>
    <row r="100" spans="1:48" x14ac:dyDescent="0.2">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207"/>
      <c r="AG100" s="207"/>
      <c r="AH100" s="207"/>
      <c r="AI100" s="207"/>
      <c r="AJ100" s="207"/>
      <c r="AK100" s="207"/>
      <c r="AL100" s="207"/>
      <c r="AM100" s="207"/>
      <c r="AN100" s="207"/>
      <c r="AO100" s="207"/>
      <c r="AP100" s="207"/>
      <c r="AQ100" s="207"/>
      <c r="AR100" s="207"/>
      <c r="AS100" s="207"/>
      <c r="AT100" s="207"/>
      <c r="AU100" s="207"/>
      <c r="AV100" s="207"/>
    </row>
    <row r="101" spans="1:48" x14ac:dyDescent="0.2">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207"/>
      <c r="AG101" s="207"/>
      <c r="AH101" s="207"/>
      <c r="AI101" s="207"/>
      <c r="AJ101" s="207"/>
      <c r="AK101" s="207"/>
      <c r="AL101" s="207"/>
      <c r="AM101" s="207"/>
      <c r="AN101" s="207"/>
      <c r="AO101" s="207"/>
      <c r="AP101" s="207"/>
      <c r="AQ101" s="207"/>
      <c r="AR101" s="207"/>
      <c r="AS101" s="207"/>
      <c r="AT101" s="207"/>
      <c r="AU101" s="207"/>
      <c r="AV101" s="207"/>
    </row>
    <row r="102" spans="1:48" x14ac:dyDescent="0.2">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207"/>
      <c r="AG102" s="207"/>
      <c r="AH102" s="207"/>
      <c r="AI102" s="207"/>
      <c r="AJ102" s="207"/>
      <c r="AK102" s="207"/>
      <c r="AL102" s="207"/>
      <c r="AM102" s="207"/>
      <c r="AN102" s="207"/>
      <c r="AO102" s="207"/>
      <c r="AP102" s="207"/>
      <c r="AQ102" s="207"/>
      <c r="AR102" s="207"/>
      <c r="AS102" s="207"/>
      <c r="AT102" s="207"/>
      <c r="AU102" s="207"/>
      <c r="AV102" s="207"/>
    </row>
    <row r="103" spans="1:48" x14ac:dyDescent="0.2">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207"/>
      <c r="AG103" s="207"/>
      <c r="AH103" s="207"/>
      <c r="AI103" s="207"/>
      <c r="AJ103" s="207"/>
      <c r="AK103" s="207"/>
      <c r="AL103" s="207"/>
      <c r="AM103" s="207"/>
      <c r="AN103" s="207"/>
      <c r="AO103" s="207"/>
      <c r="AP103" s="207"/>
      <c r="AQ103" s="207"/>
      <c r="AR103" s="207"/>
      <c r="AS103" s="207"/>
      <c r="AT103" s="207"/>
      <c r="AU103" s="207"/>
      <c r="AV103" s="207"/>
    </row>
    <row r="104" spans="1:48" x14ac:dyDescent="0.2">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207"/>
      <c r="AG104" s="207"/>
      <c r="AH104" s="207"/>
      <c r="AI104" s="207"/>
      <c r="AJ104" s="207"/>
      <c r="AK104" s="207"/>
      <c r="AL104" s="207"/>
      <c r="AM104" s="207"/>
      <c r="AN104" s="207"/>
      <c r="AO104" s="207"/>
      <c r="AP104" s="207"/>
      <c r="AQ104" s="207"/>
      <c r="AR104" s="207"/>
      <c r="AS104" s="207"/>
      <c r="AT104" s="207"/>
      <c r="AU104" s="207"/>
      <c r="AV104" s="207"/>
    </row>
    <row r="105" spans="1:48" x14ac:dyDescent="0.2">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207"/>
      <c r="AG105" s="207"/>
      <c r="AH105" s="207"/>
      <c r="AI105" s="207"/>
      <c r="AJ105" s="207"/>
      <c r="AK105" s="207"/>
      <c r="AL105" s="207"/>
      <c r="AM105" s="207"/>
      <c r="AN105" s="207"/>
      <c r="AO105" s="207"/>
      <c r="AP105" s="207"/>
      <c r="AQ105" s="207"/>
      <c r="AR105" s="207"/>
      <c r="AS105" s="207"/>
      <c r="AT105" s="207"/>
      <c r="AU105" s="207"/>
      <c r="AV105" s="207"/>
    </row>
    <row r="106" spans="1:48" x14ac:dyDescent="0.2">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207"/>
      <c r="AG106" s="207"/>
      <c r="AH106" s="207"/>
      <c r="AI106" s="207"/>
      <c r="AJ106" s="207"/>
      <c r="AK106" s="207"/>
      <c r="AL106" s="207"/>
      <c r="AM106" s="207"/>
      <c r="AN106" s="207"/>
      <c r="AO106" s="207"/>
      <c r="AP106" s="207"/>
      <c r="AQ106" s="207"/>
      <c r="AR106" s="207"/>
      <c r="AS106" s="207"/>
      <c r="AT106" s="207"/>
      <c r="AU106" s="207"/>
      <c r="AV106" s="207"/>
    </row>
    <row r="107" spans="1:48" x14ac:dyDescent="0.2">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207"/>
      <c r="AG107" s="207"/>
      <c r="AH107" s="207"/>
      <c r="AI107" s="207"/>
      <c r="AJ107" s="207"/>
      <c r="AK107" s="207"/>
      <c r="AL107" s="207"/>
      <c r="AM107" s="207"/>
      <c r="AN107" s="207"/>
      <c r="AO107" s="207"/>
      <c r="AP107" s="207"/>
      <c r="AQ107" s="207"/>
      <c r="AR107" s="207"/>
      <c r="AS107" s="207"/>
      <c r="AT107" s="207"/>
      <c r="AU107" s="207"/>
      <c r="AV107" s="207"/>
    </row>
    <row r="108" spans="1:48" x14ac:dyDescent="0.2">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207"/>
      <c r="AG108" s="207"/>
      <c r="AH108" s="207"/>
      <c r="AI108" s="207"/>
      <c r="AJ108" s="207"/>
      <c r="AK108" s="207"/>
      <c r="AL108" s="207"/>
      <c r="AM108" s="207"/>
      <c r="AN108" s="207"/>
      <c r="AO108" s="207"/>
      <c r="AP108" s="207"/>
      <c r="AQ108" s="207"/>
      <c r="AR108" s="207"/>
      <c r="AS108" s="207"/>
      <c r="AT108" s="207"/>
      <c r="AU108" s="207"/>
      <c r="AV108" s="207"/>
    </row>
    <row r="109" spans="1:48" x14ac:dyDescent="0.2">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207"/>
      <c r="AG109" s="207"/>
      <c r="AH109" s="207"/>
      <c r="AI109" s="207"/>
      <c r="AJ109" s="207"/>
      <c r="AK109" s="207"/>
      <c r="AL109" s="207"/>
      <c r="AM109" s="207"/>
      <c r="AN109" s="207"/>
      <c r="AO109" s="207"/>
      <c r="AP109" s="207"/>
      <c r="AQ109" s="207"/>
      <c r="AR109" s="207"/>
      <c r="AS109" s="207"/>
      <c r="AT109" s="207"/>
      <c r="AU109" s="207"/>
      <c r="AV109" s="207"/>
    </row>
    <row r="110" spans="1:48" x14ac:dyDescent="0.2">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207"/>
      <c r="AG110" s="207"/>
      <c r="AH110" s="207"/>
      <c r="AI110" s="207"/>
      <c r="AJ110" s="207"/>
      <c r="AK110" s="207"/>
      <c r="AL110" s="207"/>
      <c r="AM110" s="207"/>
      <c r="AN110" s="207"/>
      <c r="AO110" s="207"/>
      <c r="AP110" s="207"/>
      <c r="AQ110" s="207"/>
      <c r="AR110" s="207"/>
      <c r="AS110" s="207"/>
      <c r="AT110" s="207"/>
      <c r="AU110" s="207"/>
      <c r="AV110" s="207"/>
    </row>
    <row r="111" spans="1:48" x14ac:dyDescent="0.2">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207"/>
      <c r="AG111" s="207"/>
      <c r="AH111" s="207"/>
      <c r="AI111" s="207"/>
      <c r="AJ111" s="207"/>
      <c r="AK111" s="207"/>
      <c r="AL111" s="207"/>
      <c r="AM111" s="207"/>
      <c r="AN111" s="207"/>
      <c r="AO111" s="207"/>
      <c r="AP111" s="207"/>
      <c r="AQ111" s="207"/>
      <c r="AR111" s="207"/>
      <c r="AS111" s="207"/>
      <c r="AT111" s="207"/>
      <c r="AU111" s="207"/>
      <c r="AV111" s="207"/>
    </row>
    <row r="112" spans="1:48" x14ac:dyDescent="0.2">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207"/>
      <c r="AG112" s="207"/>
      <c r="AH112" s="207"/>
      <c r="AI112" s="207"/>
      <c r="AJ112" s="207"/>
      <c r="AK112" s="207"/>
      <c r="AL112" s="207"/>
      <c r="AM112" s="207"/>
      <c r="AN112" s="207"/>
      <c r="AO112" s="207"/>
      <c r="AP112" s="207"/>
      <c r="AQ112" s="207"/>
      <c r="AR112" s="207"/>
      <c r="AS112" s="207"/>
      <c r="AT112" s="207"/>
      <c r="AU112" s="207"/>
      <c r="AV112" s="207"/>
    </row>
    <row r="113" spans="1:48" x14ac:dyDescent="0.2">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207"/>
      <c r="AG113" s="207"/>
      <c r="AH113" s="207"/>
      <c r="AI113" s="207"/>
      <c r="AJ113" s="207"/>
      <c r="AK113" s="207"/>
      <c r="AL113" s="207"/>
      <c r="AM113" s="207"/>
      <c r="AN113" s="207"/>
      <c r="AO113" s="207"/>
      <c r="AP113" s="207"/>
      <c r="AQ113" s="207"/>
      <c r="AR113" s="207"/>
      <c r="AS113" s="207"/>
      <c r="AT113" s="207"/>
      <c r="AU113" s="207"/>
      <c r="AV113" s="207"/>
    </row>
    <row r="114" spans="1:48" x14ac:dyDescent="0.2">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207"/>
      <c r="AG114" s="207"/>
      <c r="AH114" s="207"/>
      <c r="AI114" s="207"/>
      <c r="AJ114" s="207"/>
      <c r="AK114" s="207"/>
      <c r="AL114" s="207"/>
      <c r="AM114" s="207"/>
      <c r="AN114" s="207"/>
      <c r="AO114" s="207"/>
      <c r="AP114" s="207"/>
      <c r="AQ114" s="207"/>
      <c r="AR114" s="207"/>
      <c r="AS114" s="207"/>
      <c r="AT114" s="207"/>
      <c r="AU114" s="207"/>
      <c r="AV114" s="207"/>
    </row>
    <row r="115" spans="1:48" x14ac:dyDescent="0.2">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207"/>
      <c r="AG115" s="207"/>
      <c r="AH115" s="207"/>
      <c r="AI115" s="207"/>
      <c r="AJ115" s="207"/>
      <c r="AK115" s="207"/>
      <c r="AL115" s="207"/>
      <c r="AM115" s="207"/>
      <c r="AN115" s="207"/>
      <c r="AO115" s="207"/>
      <c r="AP115" s="207"/>
      <c r="AQ115" s="207"/>
      <c r="AR115" s="207"/>
      <c r="AS115" s="207"/>
      <c r="AT115" s="207"/>
      <c r="AU115" s="207"/>
      <c r="AV115" s="207"/>
    </row>
    <row r="116" spans="1:48" x14ac:dyDescent="0.2">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207"/>
      <c r="AG116" s="207"/>
      <c r="AH116" s="207"/>
      <c r="AI116" s="207"/>
      <c r="AJ116" s="207"/>
      <c r="AK116" s="207"/>
      <c r="AL116" s="207"/>
      <c r="AM116" s="207"/>
      <c r="AN116" s="207"/>
      <c r="AO116" s="207"/>
      <c r="AP116" s="207"/>
      <c r="AQ116" s="207"/>
      <c r="AR116" s="207"/>
      <c r="AS116" s="207"/>
      <c r="AT116" s="207"/>
      <c r="AU116" s="207"/>
      <c r="AV116" s="207"/>
    </row>
    <row r="117" spans="1:48" x14ac:dyDescent="0.2">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207"/>
      <c r="AG117" s="207"/>
      <c r="AH117" s="207"/>
      <c r="AI117" s="207"/>
      <c r="AJ117" s="207"/>
      <c r="AK117" s="207"/>
      <c r="AL117" s="207"/>
      <c r="AM117" s="207"/>
      <c r="AN117" s="207"/>
      <c r="AO117" s="207"/>
      <c r="AP117" s="207"/>
      <c r="AQ117" s="207"/>
      <c r="AR117" s="207"/>
      <c r="AS117" s="207"/>
      <c r="AT117" s="207"/>
      <c r="AU117" s="207"/>
      <c r="AV117" s="207"/>
    </row>
    <row r="118" spans="1:48" x14ac:dyDescent="0.2">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207"/>
      <c r="AG118" s="207"/>
      <c r="AH118" s="207"/>
      <c r="AI118" s="207"/>
      <c r="AJ118" s="207"/>
      <c r="AK118" s="207"/>
      <c r="AL118" s="207"/>
      <c r="AM118" s="207"/>
      <c r="AN118" s="207"/>
      <c r="AO118" s="207"/>
      <c r="AP118" s="207"/>
      <c r="AQ118" s="207"/>
      <c r="AR118" s="207"/>
      <c r="AS118" s="207"/>
      <c r="AT118" s="207"/>
      <c r="AU118" s="207"/>
      <c r="AV118" s="207"/>
    </row>
    <row r="119" spans="1:48" x14ac:dyDescent="0.2">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207"/>
      <c r="AG119" s="207"/>
      <c r="AH119" s="207"/>
      <c r="AI119" s="207"/>
      <c r="AJ119" s="207"/>
      <c r="AK119" s="207"/>
      <c r="AL119" s="207"/>
      <c r="AM119" s="207"/>
      <c r="AN119" s="207"/>
      <c r="AO119" s="207"/>
      <c r="AP119" s="207"/>
      <c r="AQ119" s="207"/>
      <c r="AR119" s="207"/>
      <c r="AS119" s="207"/>
      <c r="AT119" s="207"/>
      <c r="AU119" s="207"/>
      <c r="AV119" s="207"/>
    </row>
    <row r="120" spans="1:48" x14ac:dyDescent="0.2">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207"/>
      <c r="AG120" s="207"/>
      <c r="AH120" s="207"/>
      <c r="AI120" s="207"/>
      <c r="AJ120" s="207"/>
      <c r="AK120" s="207"/>
      <c r="AL120" s="207"/>
      <c r="AM120" s="207"/>
      <c r="AN120" s="207"/>
      <c r="AO120" s="207"/>
      <c r="AP120" s="207"/>
      <c r="AQ120" s="207"/>
      <c r="AR120" s="207"/>
      <c r="AS120" s="207"/>
      <c r="AT120" s="207"/>
      <c r="AU120" s="207"/>
      <c r="AV120" s="207"/>
    </row>
    <row r="121" spans="1:48" x14ac:dyDescent="0.2">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207"/>
      <c r="AG121" s="207"/>
      <c r="AH121" s="207"/>
      <c r="AI121" s="207"/>
      <c r="AJ121" s="207"/>
      <c r="AK121" s="207"/>
      <c r="AL121" s="207"/>
      <c r="AM121" s="207"/>
      <c r="AN121" s="207"/>
      <c r="AO121" s="207"/>
      <c r="AP121" s="207"/>
      <c r="AQ121" s="207"/>
      <c r="AR121" s="207"/>
      <c r="AS121" s="207"/>
      <c r="AT121" s="207"/>
      <c r="AU121" s="207"/>
      <c r="AV121" s="207"/>
    </row>
    <row r="122" spans="1:48" x14ac:dyDescent="0.2">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207"/>
      <c r="AG122" s="207"/>
      <c r="AH122" s="207"/>
      <c r="AI122" s="207"/>
      <c r="AJ122" s="207"/>
      <c r="AK122" s="207"/>
      <c r="AL122" s="207"/>
      <c r="AM122" s="207"/>
      <c r="AN122" s="207"/>
      <c r="AO122" s="207"/>
      <c r="AP122" s="207"/>
      <c r="AQ122" s="207"/>
      <c r="AR122" s="207"/>
      <c r="AS122" s="207"/>
      <c r="AT122" s="207"/>
      <c r="AU122" s="207"/>
      <c r="AV122" s="207"/>
    </row>
    <row r="123" spans="1:48" x14ac:dyDescent="0.2">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207"/>
      <c r="AG123" s="207"/>
      <c r="AH123" s="207"/>
      <c r="AI123" s="207"/>
      <c r="AJ123" s="207"/>
      <c r="AK123" s="207"/>
      <c r="AL123" s="207"/>
      <c r="AM123" s="207"/>
      <c r="AN123" s="207"/>
      <c r="AO123" s="207"/>
      <c r="AP123" s="207"/>
      <c r="AQ123" s="207"/>
      <c r="AR123" s="207"/>
      <c r="AS123" s="207"/>
      <c r="AT123" s="207"/>
      <c r="AU123" s="207"/>
      <c r="AV123" s="207"/>
    </row>
    <row r="124" spans="1:48" x14ac:dyDescent="0.2">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207"/>
      <c r="AG124" s="207"/>
      <c r="AH124" s="207"/>
      <c r="AI124" s="207"/>
      <c r="AJ124" s="207"/>
      <c r="AK124" s="207"/>
      <c r="AL124" s="207"/>
      <c r="AM124" s="207"/>
      <c r="AN124" s="207"/>
      <c r="AO124" s="207"/>
      <c r="AP124" s="207"/>
      <c r="AQ124" s="207"/>
      <c r="AR124" s="207"/>
      <c r="AS124" s="207"/>
      <c r="AT124" s="207"/>
      <c r="AU124" s="207"/>
      <c r="AV124" s="207"/>
    </row>
    <row r="125" spans="1:48" x14ac:dyDescent="0.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207"/>
      <c r="AG125" s="207"/>
      <c r="AH125" s="207"/>
      <c r="AI125" s="207"/>
      <c r="AJ125" s="207"/>
      <c r="AK125" s="207"/>
      <c r="AL125" s="207"/>
      <c r="AM125" s="207"/>
      <c r="AN125" s="207"/>
      <c r="AO125" s="207"/>
      <c r="AP125" s="207"/>
      <c r="AQ125" s="207"/>
      <c r="AR125" s="207"/>
      <c r="AS125" s="207"/>
      <c r="AT125" s="207"/>
      <c r="AU125" s="207"/>
      <c r="AV125" s="207"/>
    </row>
    <row r="126" spans="1:48" x14ac:dyDescent="0.2">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207"/>
      <c r="AG126" s="207"/>
      <c r="AH126" s="207"/>
      <c r="AI126" s="207"/>
      <c r="AJ126" s="207"/>
      <c r="AK126" s="207"/>
      <c r="AL126" s="207"/>
      <c r="AM126" s="207"/>
      <c r="AN126" s="207"/>
      <c r="AO126" s="207"/>
      <c r="AP126" s="207"/>
      <c r="AQ126" s="207"/>
      <c r="AR126" s="207"/>
      <c r="AS126" s="207"/>
      <c r="AT126" s="207"/>
      <c r="AU126" s="207"/>
      <c r="AV126" s="207"/>
    </row>
    <row r="127" spans="1:48" x14ac:dyDescent="0.2">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207"/>
      <c r="AG127" s="207"/>
      <c r="AH127" s="207"/>
      <c r="AI127" s="207"/>
      <c r="AJ127" s="207"/>
      <c r="AK127" s="207"/>
      <c r="AL127" s="207"/>
      <c r="AM127" s="207"/>
      <c r="AN127" s="207"/>
      <c r="AO127" s="207"/>
      <c r="AP127" s="207"/>
      <c r="AQ127" s="207"/>
      <c r="AR127" s="207"/>
      <c r="AS127" s="207"/>
      <c r="AT127" s="207"/>
      <c r="AU127" s="207"/>
      <c r="AV127" s="207"/>
    </row>
    <row r="128" spans="1:48" x14ac:dyDescent="0.2">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207"/>
      <c r="AG128" s="207"/>
      <c r="AH128" s="207"/>
      <c r="AI128" s="207"/>
      <c r="AJ128" s="207"/>
      <c r="AK128" s="207"/>
      <c r="AL128" s="207"/>
      <c r="AM128" s="207"/>
      <c r="AN128" s="207"/>
      <c r="AO128" s="207"/>
      <c r="AP128" s="207"/>
      <c r="AQ128" s="207"/>
      <c r="AR128" s="207"/>
      <c r="AS128" s="207"/>
      <c r="AT128" s="207"/>
      <c r="AU128" s="207"/>
      <c r="AV128" s="207"/>
    </row>
    <row r="129" spans="1:48" x14ac:dyDescent="0.2">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207"/>
      <c r="AG129" s="207"/>
      <c r="AH129" s="207"/>
      <c r="AI129" s="207"/>
      <c r="AJ129" s="207"/>
      <c r="AK129" s="207"/>
      <c r="AL129" s="207"/>
      <c r="AM129" s="207"/>
      <c r="AN129" s="207"/>
      <c r="AO129" s="207"/>
      <c r="AP129" s="207"/>
      <c r="AQ129" s="207"/>
      <c r="AR129" s="207"/>
      <c r="AS129" s="207"/>
      <c r="AT129" s="207"/>
      <c r="AU129" s="207"/>
      <c r="AV129" s="207"/>
    </row>
    <row r="130" spans="1:48" x14ac:dyDescent="0.2">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207"/>
      <c r="AG130" s="207"/>
      <c r="AH130" s="207"/>
      <c r="AI130" s="207"/>
      <c r="AJ130" s="207"/>
      <c r="AK130" s="207"/>
      <c r="AL130" s="207"/>
      <c r="AM130" s="207"/>
      <c r="AN130" s="207"/>
      <c r="AO130" s="207"/>
      <c r="AP130" s="207"/>
      <c r="AQ130" s="207"/>
      <c r="AR130" s="207"/>
      <c r="AS130" s="207"/>
      <c r="AT130" s="207"/>
      <c r="AU130" s="207"/>
      <c r="AV130" s="207"/>
    </row>
    <row r="131" spans="1:48" x14ac:dyDescent="0.2">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207"/>
      <c r="AG131" s="207"/>
      <c r="AH131" s="207"/>
      <c r="AI131" s="207"/>
      <c r="AJ131" s="207"/>
      <c r="AK131" s="207"/>
      <c r="AL131" s="207"/>
      <c r="AM131" s="207"/>
      <c r="AN131" s="207"/>
      <c r="AO131" s="207"/>
      <c r="AP131" s="207"/>
      <c r="AQ131" s="207"/>
      <c r="AR131" s="207"/>
      <c r="AS131" s="207"/>
      <c r="AT131" s="207"/>
      <c r="AU131" s="207"/>
      <c r="AV131" s="207"/>
    </row>
    <row r="132" spans="1:48" x14ac:dyDescent="0.2">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207"/>
      <c r="AG132" s="207"/>
      <c r="AH132" s="207"/>
      <c r="AI132" s="207"/>
      <c r="AJ132" s="207"/>
      <c r="AK132" s="207"/>
      <c r="AL132" s="207"/>
      <c r="AM132" s="207"/>
      <c r="AN132" s="207"/>
      <c r="AO132" s="207"/>
      <c r="AP132" s="207"/>
      <c r="AQ132" s="207"/>
      <c r="AR132" s="207"/>
      <c r="AS132" s="207"/>
      <c r="AT132" s="207"/>
      <c r="AU132" s="207"/>
      <c r="AV132" s="207"/>
    </row>
    <row r="133" spans="1:48" x14ac:dyDescent="0.2">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207"/>
      <c r="AG133" s="207"/>
      <c r="AH133" s="207"/>
      <c r="AI133" s="207"/>
      <c r="AJ133" s="207"/>
      <c r="AK133" s="207"/>
      <c r="AL133" s="207"/>
      <c r="AM133" s="207"/>
      <c r="AN133" s="207"/>
      <c r="AO133" s="207"/>
      <c r="AP133" s="207"/>
      <c r="AQ133" s="207"/>
      <c r="AR133" s="207"/>
      <c r="AS133" s="207"/>
      <c r="AT133" s="207"/>
      <c r="AU133" s="207"/>
      <c r="AV133" s="207"/>
    </row>
    <row r="134" spans="1:48" x14ac:dyDescent="0.2">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207"/>
      <c r="AG134" s="207"/>
      <c r="AH134" s="207"/>
      <c r="AI134" s="207"/>
      <c r="AJ134" s="207"/>
      <c r="AK134" s="207"/>
      <c r="AL134" s="207"/>
      <c r="AM134" s="207"/>
      <c r="AN134" s="207"/>
      <c r="AO134" s="207"/>
      <c r="AP134" s="207"/>
      <c r="AQ134" s="207"/>
      <c r="AR134" s="207"/>
      <c r="AS134" s="207"/>
      <c r="AT134" s="207"/>
      <c r="AU134" s="207"/>
      <c r="AV134" s="207"/>
    </row>
    <row r="135" spans="1:48" x14ac:dyDescent="0.2">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207"/>
      <c r="AG135" s="207"/>
      <c r="AH135" s="207"/>
      <c r="AI135" s="207"/>
      <c r="AJ135" s="207"/>
      <c r="AK135" s="207"/>
      <c r="AL135" s="207"/>
      <c r="AM135" s="207"/>
      <c r="AN135" s="207"/>
      <c r="AO135" s="207"/>
      <c r="AP135" s="207"/>
      <c r="AQ135" s="207"/>
      <c r="AR135" s="207"/>
      <c r="AS135" s="207"/>
      <c r="AT135" s="207"/>
      <c r="AU135" s="207"/>
      <c r="AV135" s="207"/>
    </row>
    <row r="136" spans="1:48" x14ac:dyDescent="0.2">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207"/>
      <c r="AG136" s="207"/>
      <c r="AH136" s="207"/>
      <c r="AI136" s="207"/>
      <c r="AJ136" s="207"/>
      <c r="AK136" s="207"/>
      <c r="AL136" s="207"/>
      <c r="AM136" s="207"/>
      <c r="AN136" s="207"/>
      <c r="AO136" s="207"/>
      <c r="AP136" s="207"/>
      <c r="AQ136" s="207"/>
      <c r="AR136" s="207"/>
      <c r="AS136" s="207"/>
      <c r="AT136" s="207"/>
      <c r="AU136" s="207"/>
      <c r="AV136" s="207"/>
    </row>
    <row r="137" spans="1:48" x14ac:dyDescent="0.2">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207"/>
      <c r="AG137" s="207"/>
      <c r="AH137" s="207"/>
      <c r="AI137" s="207"/>
      <c r="AJ137" s="207"/>
      <c r="AK137" s="207"/>
      <c r="AL137" s="207"/>
      <c r="AM137" s="207"/>
      <c r="AN137" s="207"/>
      <c r="AO137" s="207"/>
      <c r="AP137" s="207"/>
      <c r="AQ137" s="207"/>
      <c r="AR137" s="207"/>
      <c r="AS137" s="207"/>
      <c r="AT137" s="207"/>
      <c r="AU137" s="207"/>
      <c r="AV137" s="207"/>
    </row>
    <row r="138" spans="1:48" x14ac:dyDescent="0.2">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207"/>
      <c r="AG138" s="207"/>
      <c r="AH138" s="207"/>
      <c r="AI138" s="207"/>
      <c r="AJ138" s="207"/>
      <c r="AK138" s="207"/>
      <c r="AL138" s="207"/>
      <c r="AM138" s="207"/>
      <c r="AN138" s="207"/>
      <c r="AO138" s="207"/>
      <c r="AP138" s="207"/>
      <c r="AQ138" s="207"/>
      <c r="AR138" s="207"/>
      <c r="AS138" s="207"/>
      <c r="AT138" s="207"/>
      <c r="AU138" s="207"/>
      <c r="AV138" s="207"/>
    </row>
    <row r="139" spans="1:48" x14ac:dyDescent="0.2">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207"/>
      <c r="AG139" s="207"/>
      <c r="AH139" s="207"/>
      <c r="AI139" s="207"/>
      <c r="AJ139" s="207"/>
      <c r="AK139" s="207"/>
      <c r="AL139" s="207"/>
      <c r="AM139" s="207"/>
      <c r="AN139" s="207"/>
      <c r="AO139" s="207"/>
      <c r="AP139" s="207"/>
      <c r="AQ139" s="207"/>
      <c r="AR139" s="207"/>
      <c r="AS139" s="207"/>
      <c r="AT139" s="207"/>
      <c r="AU139" s="207"/>
      <c r="AV139" s="207"/>
    </row>
    <row r="140" spans="1:48" x14ac:dyDescent="0.2">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207"/>
      <c r="AG140" s="207"/>
      <c r="AH140" s="207"/>
      <c r="AI140" s="207"/>
      <c r="AJ140" s="207"/>
      <c r="AK140" s="207"/>
      <c r="AL140" s="207"/>
      <c r="AM140" s="207"/>
      <c r="AN140" s="207"/>
      <c r="AO140" s="207"/>
      <c r="AP140" s="207"/>
      <c r="AQ140" s="207"/>
      <c r="AR140" s="207"/>
      <c r="AS140" s="207"/>
      <c r="AT140" s="207"/>
      <c r="AU140" s="207"/>
      <c r="AV140" s="207"/>
    </row>
    <row r="141" spans="1:48" x14ac:dyDescent="0.2">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207"/>
      <c r="AG141" s="207"/>
      <c r="AH141" s="207"/>
      <c r="AI141" s="207"/>
      <c r="AJ141" s="207"/>
      <c r="AK141" s="207"/>
      <c r="AL141" s="207"/>
      <c r="AM141" s="207"/>
      <c r="AN141" s="207"/>
      <c r="AO141" s="207"/>
      <c r="AP141" s="207"/>
      <c r="AQ141" s="207"/>
      <c r="AR141" s="207"/>
      <c r="AS141" s="207"/>
      <c r="AT141" s="207"/>
      <c r="AU141" s="207"/>
      <c r="AV141" s="207"/>
    </row>
    <row r="142" spans="1:48" x14ac:dyDescent="0.2">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207"/>
      <c r="AG142" s="207"/>
      <c r="AH142" s="207"/>
      <c r="AI142" s="207"/>
      <c r="AJ142" s="207"/>
      <c r="AK142" s="207"/>
      <c r="AL142" s="207"/>
      <c r="AM142" s="207"/>
      <c r="AN142" s="207"/>
      <c r="AO142" s="207"/>
      <c r="AP142" s="207"/>
      <c r="AQ142" s="207"/>
      <c r="AR142" s="207"/>
      <c r="AS142" s="207"/>
      <c r="AT142" s="207"/>
      <c r="AU142" s="207"/>
      <c r="AV142" s="207"/>
    </row>
    <row r="143" spans="1:48" x14ac:dyDescent="0.2">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207"/>
      <c r="AG143" s="207"/>
      <c r="AH143" s="207"/>
      <c r="AI143" s="207"/>
      <c r="AJ143" s="207"/>
      <c r="AK143" s="207"/>
      <c r="AL143" s="207"/>
      <c r="AM143" s="207"/>
      <c r="AN143" s="207"/>
      <c r="AO143" s="207"/>
      <c r="AP143" s="207"/>
      <c r="AQ143" s="207"/>
      <c r="AR143" s="207"/>
      <c r="AS143" s="207"/>
      <c r="AT143" s="207"/>
      <c r="AU143" s="207"/>
      <c r="AV143" s="207"/>
    </row>
    <row r="144" spans="1:48" x14ac:dyDescent="0.2">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207"/>
      <c r="AG144" s="207"/>
      <c r="AH144" s="207"/>
      <c r="AI144" s="207"/>
      <c r="AJ144" s="207"/>
      <c r="AK144" s="207"/>
      <c r="AL144" s="207"/>
      <c r="AM144" s="207"/>
      <c r="AN144" s="207"/>
      <c r="AO144" s="207"/>
      <c r="AP144" s="207"/>
      <c r="AQ144" s="207"/>
      <c r="AR144" s="207"/>
      <c r="AS144" s="207"/>
      <c r="AT144" s="207"/>
      <c r="AU144" s="207"/>
      <c r="AV144" s="207"/>
    </row>
    <row r="145" spans="1:48" x14ac:dyDescent="0.2">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207"/>
      <c r="AG145" s="207"/>
      <c r="AH145" s="207"/>
      <c r="AI145" s="207"/>
      <c r="AJ145" s="207"/>
      <c r="AK145" s="207"/>
      <c r="AL145" s="207"/>
      <c r="AM145" s="207"/>
      <c r="AN145" s="207"/>
      <c r="AO145" s="207"/>
      <c r="AP145" s="207"/>
      <c r="AQ145" s="207"/>
      <c r="AR145" s="207"/>
      <c r="AS145" s="207"/>
      <c r="AT145" s="207"/>
      <c r="AU145" s="207"/>
      <c r="AV145" s="207"/>
    </row>
    <row r="146" spans="1:48" x14ac:dyDescent="0.2">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207"/>
      <c r="AG146" s="207"/>
      <c r="AH146" s="207"/>
      <c r="AI146" s="207"/>
      <c r="AJ146" s="207"/>
      <c r="AK146" s="207"/>
      <c r="AL146" s="207"/>
      <c r="AM146" s="207"/>
      <c r="AN146" s="207"/>
      <c r="AO146" s="207"/>
      <c r="AP146" s="207"/>
      <c r="AQ146" s="207"/>
      <c r="AR146" s="207"/>
      <c r="AS146" s="207"/>
      <c r="AT146" s="207"/>
      <c r="AU146" s="207"/>
      <c r="AV146" s="207"/>
    </row>
    <row r="147" spans="1:48" x14ac:dyDescent="0.2">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207"/>
      <c r="AG147" s="207"/>
      <c r="AH147" s="207"/>
      <c r="AI147" s="207"/>
      <c r="AJ147" s="207"/>
      <c r="AK147" s="207"/>
      <c r="AL147" s="207"/>
      <c r="AM147" s="207"/>
      <c r="AN147" s="207"/>
      <c r="AO147" s="207"/>
      <c r="AP147" s="207"/>
      <c r="AQ147" s="207"/>
      <c r="AR147" s="207"/>
      <c r="AS147" s="207"/>
      <c r="AT147" s="207"/>
      <c r="AU147" s="207"/>
      <c r="AV147" s="207"/>
    </row>
    <row r="148" spans="1:48" x14ac:dyDescent="0.2">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207"/>
      <c r="AG148" s="207"/>
      <c r="AH148" s="207"/>
      <c r="AI148" s="207"/>
      <c r="AJ148" s="207"/>
      <c r="AK148" s="207"/>
      <c r="AL148" s="207"/>
      <c r="AM148" s="207"/>
      <c r="AN148" s="207"/>
      <c r="AO148" s="207"/>
      <c r="AP148" s="207"/>
      <c r="AQ148" s="207"/>
      <c r="AR148" s="207"/>
      <c r="AS148" s="207"/>
      <c r="AT148" s="207"/>
      <c r="AU148" s="207"/>
      <c r="AV148" s="207"/>
    </row>
    <row r="149" spans="1:48" x14ac:dyDescent="0.2">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207"/>
      <c r="AG149" s="207"/>
      <c r="AH149" s="207"/>
      <c r="AI149" s="207"/>
      <c r="AJ149" s="207"/>
      <c r="AK149" s="207"/>
      <c r="AL149" s="207"/>
      <c r="AM149" s="207"/>
      <c r="AN149" s="207"/>
      <c r="AO149" s="207"/>
      <c r="AP149" s="207"/>
      <c r="AQ149" s="207"/>
      <c r="AR149" s="207"/>
      <c r="AS149" s="207"/>
      <c r="AT149" s="207"/>
      <c r="AU149" s="207"/>
      <c r="AV149" s="207"/>
    </row>
    <row r="150" spans="1:48" x14ac:dyDescent="0.2">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207"/>
      <c r="AG150" s="207"/>
      <c r="AH150" s="207"/>
      <c r="AI150" s="207"/>
      <c r="AJ150" s="207"/>
      <c r="AK150" s="207"/>
      <c r="AL150" s="207"/>
      <c r="AM150" s="207"/>
      <c r="AN150" s="207"/>
      <c r="AO150" s="207"/>
      <c r="AP150" s="207"/>
      <c r="AQ150" s="207"/>
      <c r="AR150" s="207"/>
      <c r="AS150" s="207"/>
      <c r="AT150" s="207"/>
      <c r="AU150" s="207"/>
      <c r="AV150" s="207"/>
    </row>
    <row r="151" spans="1:48" x14ac:dyDescent="0.2">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207"/>
      <c r="AG151" s="207"/>
      <c r="AH151" s="207"/>
      <c r="AI151" s="207"/>
      <c r="AJ151" s="207"/>
      <c r="AK151" s="207"/>
      <c r="AL151" s="207"/>
      <c r="AM151" s="207"/>
      <c r="AN151" s="207"/>
      <c r="AO151" s="207"/>
      <c r="AP151" s="207"/>
      <c r="AQ151" s="207"/>
      <c r="AR151" s="207"/>
      <c r="AS151" s="207"/>
      <c r="AT151" s="207"/>
      <c r="AU151" s="207"/>
      <c r="AV151" s="207"/>
    </row>
    <row r="152" spans="1:48" x14ac:dyDescent="0.2">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207"/>
      <c r="AG152" s="207"/>
      <c r="AH152" s="207"/>
      <c r="AI152" s="207"/>
      <c r="AJ152" s="207"/>
      <c r="AK152" s="207"/>
      <c r="AL152" s="207"/>
      <c r="AM152" s="207"/>
      <c r="AN152" s="207"/>
      <c r="AO152" s="207"/>
      <c r="AP152" s="207"/>
      <c r="AQ152" s="207"/>
      <c r="AR152" s="207"/>
      <c r="AS152" s="207"/>
      <c r="AT152" s="207"/>
      <c r="AU152" s="207"/>
      <c r="AV152" s="207"/>
    </row>
    <row r="153" spans="1:48" x14ac:dyDescent="0.2">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207"/>
      <c r="AG153" s="207"/>
      <c r="AH153" s="207"/>
      <c r="AI153" s="207"/>
      <c r="AJ153" s="207"/>
      <c r="AK153" s="207"/>
      <c r="AL153" s="207"/>
      <c r="AM153" s="207"/>
      <c r="AN153" s="207"/>
      <c r="AO153" s="207"/>
      <c r="AP153" s="207"/>
      <c r="AQ153" s="207"/>
      <c r="AR153" s="207"/>
      <c r="AS153" s="207"/>
      <c r="AT153" s="207"/>
      <c r="AU153" s="207"/>
      <c r="AV153" s="207"/>
    </row>
    <row r="154" spans="1:48" x14ac:dyDescent="0.2">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207"/>
      <c r="AG154" s="207"/>
      <c r="AH154" s="207"/>
      <c r="AI154" s="207"/>
      <c r="AJ154" s="207"/>
      <c r="AK154" s="207"/>
      <c r="AL154" s="207"/>
      <c r="AM154" s="207"/>
      <c r="AN154" s="207"/>
      <c r="AO154" s="207"/>
      <c r="AP154" s="207"/>
      <c r="AQ154" s="207"/>
      <c r="AR154" s="207"/>
      <c r="AS154" s="207"/>
      <c r="AT154" s="207"/>
      <c r="AU154" s="207"/>
      <c r="AV154" s="207"/>
    </row>
    <row r="155" spans="1:48" x14ac:dyDescent="0.2">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207"/>
      <c r="AG155" s="207"/>
      <c r="AH155" s="207"/>
      <c r="AI155" s="207"/>
      <c r="AJ155" s="207"/>
      <c r="AK155" s="207"/>
      <c r="AL155" s="207"/>
      <c r="AM155" s="207"/>
      <c r="AN155" s="207"/>
      <c r="AO155" s="207"/>
      <c r="AP155" s="207"/>
      <c r="AQ155" s="207"/>
      <c r="AR155" s="207"/>
      <c r="AS155" s="207"/>
      <c r="AT155" s="207"/>
      <c r="AU155" s="207"/>
      <c r="AV155" s="207"/>
    </row>
    <row r="156" spans="1:48" x14ac:dyDescent="0.2">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207"/>
      <c r="AG156" s="207"/>
      <c r="AH156" s="207"/>
      <c r="AI156" s="207"/>
      <c r="AJ156" s="207"/>
      <c r="AK156" s="207"/>
      <c r="AL156" s="207"/>
      <c r="AM156" s="207"/>
      <c r="AN156" s="207"/>
      <c r="AO156" s="207"/>
      <c r="AP156" s="207"/>
      <c r="AQ156" s="207"/>
      <c r="AR156" s="207"/>
      <c r="AS156" s="207"/>
      <c r="AT156" s="207"/>
      <c r="AU156" s="207"/>
      <c r="AV156" s="207"/>
    </row>
    <row r="157" spans="1:48" x14ac:dyDescent="0.2">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207"/>
      <c r="AG157" s="207"/>
      <c r="AH157" s="207"/>
      <c r="AI157" s="207"/>
      <c r="AJ157" s="207"/>
      <c r="AK157" s="207"/>
      <c r="AL157" s="207"/>
      <c r="AM157" s="207"/>
      <c r="AN157" s="207"/>
      <c r="AO157" s="207"/>
      <c r="AP157" s="207"/>
      <c r="AQ157" s="207"/>
      <c r="AR157" s="207"/>
      <c r="AS157" s="207"/>
      <c r="AT157" s="207"/>
      <c r="AU157" s="207"/>
      <c r="AV157" s="207"/>
    </row>
    <row r="158" spans="1:48" x14ac:dyDescent="0.2">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207"/>
      <c r="AG158" s="207"/>
      <c r="AH158" s="207"/>
      <c r="AI158" s="207"/>
      <c r="AJ158" s="207"/>
      <c r="AK158" s="207"/>
      <c r="AL158" s="207"/>
      <c r="AM158" s="207"/>
      <c r="AN158" s="207"/>
      <c r="AO158" s="207"/>
      <c r="AP158" s="207"/>
      <c r="AQ158" s="207"/>
      <c r="AR158" s="207"/>
      <c r="AS158" s="207"/>
      <c r="AT158" s="207"/>
      <c r="AU158" s="207"/>
      <c r="AV158" s="207"/>
    </row>
    <row r="159" spans="1:48" x14ac:dyDescent="0.2">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207"/>
      <c r="AG159" s="207"/>
      <c r="AH159" s="207"/>
      <c r="AI159" s="207"/>
      <c r="AJ159" s="207"/>
      <c r="AK159" s="207"/>
      <c r="AL159" s="207"/>
      <c r="AM159" s="207"/>
      <c r="AN159" s="207"/>
      <c r="AO159" s="207"/>
      <c r="AP159" s="207"/>
      <c r="AQ159" s="207"/>
      <c r="AR159" s="207"/>
      <c r="AS159" s="207"/>
      <c r="AT159" s="207"/>
      <c r="AU159" s="207"/>
      <c r="AV159" s="207"/>
    </row>
    <row r="160" spans="1:48" x14ac:dyDescent="0.2">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207"/>
      <c r="AG160" s="207"/>
      <c r="AH160" s="207"/>
      <c r="AI160" s="207"/>
      <c r="AJ160" s="207"/>
      <c r="AK160" s="207"/>
      <c r="AL160" s="207"/>
      <c r="AM160" s="207"/>
      <c r="AN160" s="207"/>
      <c r="AO160" s="207"/>
      <c r="AP160" s="207"/>
      <c r="AQ160" s="207"/>
      <c r="AR160" s="207"/>
      <c r="AS160" s="207"/>
      <c r="AT160" s="207"/>
      <c r="AU160" s="207"/>
      <c r="AV160" s="207"/>
    </row>
    <row r="161" spans="1:48" x14ac:dyDescent="0.2">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207"/>
      <c r="AG161" s="207"/>
      <c r="AH161" s="207"/>
      <c r="AI161" s="207"/>
      <c r="AJ161" s="207"/>
      <c r="AK161" s="207"/>
      <c r="AL161" s="207"/>
      <c r="AM161" s="207"/>
      <c r="AN161" s="207"/>
      <c r="AO161" s="207"/>
      <c r="AP161" s="207"/>
      <c r="AQ161" s="207"/>
      <c r="AR161" s="207"/>
      <c r="AS161" s="207"/>
      <c r="AT161" s="207"/>
      <c r="AU161" s="207"/>
      <c r="AV161" s="207"/>
    </row>
    <row r="162" spans="1:48" x14ac:dyDescent="0.2">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207"/>
      <c r="AG162" s="207"/>
      <c r="AH162" s="207"/>
      <c r="AI162" s="207"/>
      <c r="AJ162" s="207"/>
      <c r="AK162" s="207"/>
      <c r="AL162" s="207"/>
      <c r="AM162" s="207"/>
      <c r="AN162" s="207"/>
      <c r="AO162" s="207"/>
      <c r="AP162" s="207"/>
      <c r="AQ162" s="207"/>
      <c r="AR162" s="207"/>
      <c r="AS162" s="207"/>
      <c r="AT162" s="207"/>
      <c r="AU162" s="207"/>
      <c r="AV162" s="207"/>
    </row>
    <row r="163" spans="1:48" x14ac:dyDescent="0.2">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207"/>
      <c r="AG163" s="207"/>
      <c r="AH163" s="207"/>
      <c r="AI163" s="207"/>
      <c r="AJ163" s="207"/>
      <c r="AK163" s="207"/>
      <c r="AL163" s="207"/>
      <c r="AM163" s="207"/>
      <c r="AN163" s="207"/>
      <c r="AO163" s="207"/>
      <c r="AP163" s="207"/>
      <c r="AQ163" s="207"/>
      <c r="AR163" s="207"/>
      <c r="AS163" s="207"/>
      <c r="AT163" s="207"/>
      <c r="AU163" s="207"/>
      <c r="AV163" s="207"/>
    </row>
    <row r="164" spans="1:48" x14ac:dyDescent="0.2">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207"/>
      <c r="AG164" s="207"/>
      <c r="AH164" s="207"/>
      <c r="AI164" s="207"/>
      <c r="AJ164" s="207"/>
      <c r="AK164" s="207"/>
      <c r="AL164" s="207"/>
      <c r="AM164" s="207"/>
      <c r="AN164" s="207"/>
      <c r="AO164" s="207"/>
      <c r="AP164" s="207"/>
      <c r="AQ164" s="207"/>
      <c r="AR164" s="207"/>
      <c r="AS164" s="207"/>
      <c r="AT164" s="207"/>
      <c r="AU164" s="207"/>
      <c r="AV164" s="207"/>
    </row>
    <row r="165" spans="1:48" x14ac:dyDescent="0.2">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207"/>
      <c r="AG165" s="207"/>
      <c r="AH165" s="207"/>
      <c r="AI165" s="207"/>
      <c r="AJ165" s="207"/>
      <c r="AK165" s="207"/>
      <c r="AL165" s="207"/>
      <c r="AM165" s="207"/>
      <c r="AN165" s="207"/>
      <c r="AO165" s="207"/>
      <c r="AP165" s="207"/>
      <c r="AQ165" s="207"/>
      <c r="AR165" s="207"/>
      <c r="AS165" s="207"/>
      <c r="AT165" s="207"/>
      <c r="AU165" s="207"/>
      <c r="AV165" s="207"/>
    </row>
    <row r="166" spans="1:48" x14ac:dyDescent="0.2">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207"/>
      <c r="AG166" s="207"/>
      <c r="AH166" s="207"/>
      <c r="AI166" s="207"/>
      <c r="AJ166" s="207"/>
      <c r="AK166" s="207"/>
      <c r="AL166" s="207"/>
      <c r="AM166" s="207"/>
      <c r="AN166" s="207"/>
      <c r="AO166" s="207"/>
      <c r="AP166" s="207"/>
      <c r="AQ166" s="207"/>
      <c r="AR166" s="207"/>
      <c r="AS166" s="207"/>
      <c r="AT166" s="207"/>
      <c r="AU166" s="207"/>
      <c r="AV166" s="207"/>
    </row>
    <row r="167" spans="1:48" x14ac:dyDescent="0.2">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207"/>
      <c r="AG167" s="207"/>
      <c r="AH167" s="207"/>
      <c r="AI167" s="207"/>
      <c r="AJ167" s="207"/>
      <c r="AK167" s="207"/>
      <c r="AL167" s="207"/>
      <c r="AM167" s="207"/>
      <c r="AN167" s="207"/>
      <c r="AO167" s="207"/>
      <c r="AP167" s="207"/>
      <c r="AQ167" s="207"/>
      <c r="AR167" s="207"/>
      <c r="AS167" s="207"/>
      <c r="AT167" s="207"/>
      <c r="AU167" s="207"/>
      <c r="AV167" s="207"/>
    </row>
    <row r="168" spans="1:48" x14ac:dyDescent="0.2">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207"/>
      <c r="AG168" s="207"/>
      <c r="AH168" s="207"/>
      <c r="AI168" s="207"/>
      <c r="AJ168" s="207"/>
      <c r="AK168" s="207"/>
      <c r="AL168" s="207"/>
      <c r="AM168" s="207"/>
      <c r="AN168" s="207"/>
      <c r="AO168" s="207"/>
      <c r="AP168" s="207"/>
      <c r="AQ168" s="207"/>
      <c r="AR168" s="207"/>
      <c r="AS168" s="207"/>
      <c r="AT168" s="207"/>
      <c r="AU168" s="207"/>
      <c r="AV168" s="207"/>
    </row>
    <row r="169" spans="1:48" x14ac:dyDescent="0.2">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207"/>
      <c r="AG169" s="207"/>
      <c r="AH169" s="207"/>
      <c r="AI169" s="207"/>
      <c r="AJ169" s="207"/>
      <c r="AK169" s="207"/>
      <c r="AL169" s="207"/>
      <c r="AM169" s="207"/>
      <c r="AN169" s="207"/>
      <c r="AO169" s="207"/>
      <c r="AP169" s="207"/>
      <c r="AQ169" s="207"/>
      <c r="AR169" s="207"/>
      <c r="AS169" s="207"/>
      <c r="AT169" s="207"/>
      <c r="AU169" s="207"/>
      <c r="AV169" s="207"/>
    </row>
    <row r="170" spans="1:48" x14ac:dyDescent="0.2">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207"/>
      <c r="AG170" s="207"/>
      <c r="AH170" s="207"/>
      <c r="AI170" s="207"/>
      <c r="AJ170" s="207"/>
      <c r="AK170" s="207"/>
      <c r="AL170" s="207"/>
      <c r="AM170" s="207"/>
      <c r="AN170" s="207"/>
      <c r="AO170" s="207"/>
      <c r="AP170" s="207"/>
      <c r="AQ170" s="207"/>
      <c r="AR170" s="207"/>
      <c r="AS170" s="207"/>
      <c r="AT170" s="207"/>
      <c r="AU170" s="207"/>
      <c r="AV170" s="207"/>
    </row>
    <row r="171" spans="1:48" x14ac:dyDescent="0.2">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207"/>
      <c r="AG171" s="207"/>
      <c r="AH171" s="207"/>
      <c r="AI171" s="207"/>
      <c r="AJ171" s="207"/>
      <c r="AK171" s="207"/>
      <c r="AL171" s="207"/>
      <c r="AM171" s="207"/>
      <c r="AN171" s="207"/>
      <c r="AO171" s="207"/>
      <c r="AP171" s="207"/>
      <c r="AQ171" s="207"/>
      <c r="AR171" s="207"/>
      <c r="AS171" s="207"/>
      <c r="AT171" s="207"/>
      <c r="AU171" s="207"/>
      <c r="AV171" s="207"/>
    </row>
    <row r="172" spans="1:48" x14ac:dyDescent="0.2">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207"/>
      <c r="AG172" s="207"/>
      <c r="AH172" s="207"/>
      <c r="AI172" s="207"/>
      <c r="AJ172" s="207"/>
      <c r="AK172" s="207"/>
      <c r="AL172" s="207"/>
      <c r="AM172" s="207"/>
      <c r="AN172" s="207"/>
      <c r="AO172" s="207"/>
      <c r="AP172" s="207"/>
      <c r="AQ172" s="207"/>
      <c r="AR172" s="207"/>
      <c r="AS172" s="207"/>
      <c r="AT172" s="207"/>
      <c r="AU172" s="207"/>
      <c r="AV172" s="207"/>
    </row>
    <row r="173" spans="1:48" x14ac:dyDescent="0.2">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207"/>
      <c r="AG173" s="207"/>
      <c r="AH173" s="207"/>
      <c r="AI173" s="207"/>
      <c r="AJ173" s="207"/>
      <c r="AK173" s="207"/>
      <c r="AL173" s="207"/>
      <c r="AM173" s="207"/>
      <c r="AN173" s="207"/>
      <c r="AO173" s="207"/>
      <c r="AP173" s="207"/>
      <c r="AQ173" s="207"/>
      <c r="AR173" s="207"/>
      <c r="AS173" s="207"/>
      <c r="AT173" s="207"/>
      <c r="AU173" s="207"/>
      <c r="AV173" s="207"/>
    </row>
    <row r="174" spans="1:48" x14ac:dyDescent="0.2">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207"/>
      <c r="AG174" s="207"/>
      <c r="AH174" s="207"/>
      <c r="AI174" s="207"/>
      <c r="AJ174" s="207"/>
      <c r="AK174" s="207"/>
      <c r="AL174" s="207"/>
      <c r="AM174" s="207"/>
      <c r="AN174" s="207"/>
      <c r="AO174" s="207"/>
      <c r="AP174" s="207"/>
      <c r="AQ174" s="207"/>
      <c r="AR174" s="207"/>
      <c r="AS174" s="207"/>
      <c r="AT174" s="207"/>
      <c r="AU174" s="207"/>
      <c r="AV174" s="207"/>
    </row>
    <row r="175" spans="1:48" x14ac:dyDescent="0.2">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207"/>
      <c r="AG175" s="207"/>
      <c r="AH175" s="207"/>
      <c r="AI175" s="207"/>
      <c r="AJ175" s="207"/>
      <c r="AK175" s="207"/>
      <c r="AL175" s="207"/>
      <c r="AM175" s="207"/>
      <c r="AN175" s="207"/>
      <c r="AO175" s="207"/>
      <c r="AP175" s="207"/>
      <c r="AQ175" s="207"/>
      <c r="AR175" s="207"/>
      <c r="AS175" s="207"/>
      <c r="AT175" s="207"/>
      <c r="AU175" s="207"/>
      <c r="AV175" s="207"/>
    </row>
    <row r="176" spans="1:48" x14ac:dyDescent="0.2">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207"/>
      <c r="AG176" s="207"/>
      <c r="AH176" s="207"/>
      <c r="AI176" s="207"/>
      <c r="AJ176" s="207"/>
      <c r="AK176" s="207"/>
      <c r="AL176" s="207"/>
      <c r="AM176" s="207"/>
      <c r="AN176" s="207"/>
      <c r="AO176" s="207"/>
      <c r="AP176" s="207"/>
      <c r="AQ176" s="207"/>
      <c r="AR176" s="207"/>
      <c r="AS176" s="207"/>
      <c r="AT176" s="207"/>
      <c r="AU176" s="207"/>
      <c r="AV176" s="207"/>
    </row>
    <row r="177" spans="1:48" x14ac:dyDescent="0.2">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207"/>
      <c r="AG177" s="207"/>
      <c r="AH177" s="207"/>
      <c r="AI177" s="207"/>
      <c r="AJ177" s="207"/>
      <c r="AK177" s="207"/>
      <c r="AL177" s="207"/>
      <c r="AM177" s="207"/>
      <c r="AN177" s="207"/>
      <c r="AO177" s="207"/>
      <c r="AP177" s="207"/>
      <c r="AQ177" s="207"/>
      <c r="AR177" s="207"/>
      <c r="AS177" s="207"/>
      <c r="AT177" s="207"/>
      <c r="AU177" s="207"/>
      <c r="AV177" s="207"/>
    </row>
    <row r="178" spans="1:48" x14ac:dyDescent="0.2">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207"/>
      <c r="AG178" s="207"/>
      <c r="AH178" s="207"/>
      <c r="AI178" s="207"/>
      <c r="AJ178" s="207"/>
      <c r="AK178" s="207"/>
      <c r="AL178" s="207"/>
      <c r="AM178" s="207"/>
      <c r="AN178" s="207"/>
      <c r="AO178" s="207"/>
      <c r="AP178" s="207"/>
      <c r="AQ178" s="207"/>
      <c r="AR178" s="207"/>
      <c r="AS178" s="207"/>
      <c r="AT178" s="207"/>
      <c r="AU178" s="207"/>
      <c r="AV178" s="207"/>
    </row>
    <row r="179" spans="1:48" x14ac:dyDescent="0.2">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207"/>
      <c r="AG179" s="207"/>
      <c r="AH179" s="207"/>
      <c r="AI179" s="207"/>
      <c r="AJ179" s="207"/>
      <c r="AK179" s="207"/>
      <c r="AL179" s="207"/>
      <c r="AM179" s="207"/>
      <c r="AN179" s="207"/>
      <c r="AO179" s="207"/>
      <c r="AP179" s="207"/>
      <c r="AQ179" s="207"/>
      <c r="AR179" s="207"/>
      <c r="AS179" s="207"/>
      <c r="AT179" s="207"/>
      <c r="AU179" s="207"/>
      <c r="AV179" s="207"/>
    </row>
    <row r="180" spans="1:48" x14ac:dyDescent="0.2">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207"/>
      <c r="AG180" s="207"/>
      <c r="AH180" s="207"/>
      <c r="AI180" s="207"/>
      <c r="AJ180" s="207"/>
      <c r="AK180" s="207"/>
      <c r="AL180" s="207"/>
      <c r="AM180" s="207"/>
      <c r="AN180" s="207"/>
      <c r="AO180" s="207"/>
      <c r="AP180" s="207"/>
      <c r="AQ180" s="207"/>
      <c r="AR180" s="207"/>
      <c r="AS180" s="207"/>
      <c r="AT180" s="207"/>
      <c r="AU180" s="207"/>
      <c r="AV180" s="207"/>
    </row>
    <row r="181" spans="1:48" x14ac:dyDescent="0.2">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207"/>
      <c r="AG181" s="207"/>
      <c r="AH181" s="207"/>
      <c r="AI181" s="207"/>
      <c r="AJ181" s="207"/>
      <c r="AK181" s="207"/>
      <c r="AL181" s="207"/>
      <c r="AM181" s="207"/>
      <c r="AN181" s="207"/>
      <c r="AO181" s="207"/>
      <c r="AP181" s="207"/>
      <c r="AQ181" s="207"/>
      <c r="AR181" s="207"/>
      <c r="AS181" s="207"/>
      <c r="AT181" s="207"/>
      <c r="AU181" s="207"/>
      <c r="AV181" s="207"/>
    </row>
    <row r="182" spans="1:48" x14ac:dyDescent="0.2">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207"/>
      <c r="AG182" s="207"/>
      <c r="AH182" s="207"/>
      <c r="AI182" s="207"/>
      <c r="AJ182" s="207"/>
      <c r="AK182" s="207"/>
      <c r="AL182" s="207"/>
      <c r="AM182" s="207"/>
      <c r="AN182" s="207"/>
      <c r="AO182" s="207"/>
      <c r="AP182" s="207"/>
      <c r="AQ182" s="207"/>
      <c r="AR182" s="207"/>
      <c r="AS182" s="207"/>
      <c r="AT182" s="207"/>
      <c r="AU182" s="207"/>
      <c r="AV182" s="207"/>
    </row>
    <row r="183" spans="1:48" x14ac:dyDescent="0.2">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207"/>
      <c r="AG183" s="207"/>
      <c r="AH183" s="207"/>
      <c r="AI183" s="207"/>
      <c r="AJ183" s="207"/>
      <c r="AK183" s="207"/>
      <c r="AL183" s="207"/>
      <c r="AM183" s="207"/>
      <c r="AN183" s="207"/>
      <c r="AO183" s="207"/>
      <c r="AP183" s="207"/>
      <c r="AQ183" s="207"/>
      <c r="AR183" s="207"/>
      <c r="AS183" s="207"/>
      <c r="AT183" s="207"/>
      <c r="AU183" s="207"/>
      <c r="AV183" s="207"/>
    </row>
    <row r="184" spans="1:48" x14ac:dyDescent="0.2">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207"/>
      <c r="AG184" s="207"/>
      <c r="AH184" s="207"/>
      <c r="AI184" s="207"/>
      <c r="AJ184" s="207"/>
      <c r="AK184" s="207"/>
      <c r="AL184" s="207"/>
      <c r="AM184" s="207"/>
      <c r="AN184" s="207"/>
      <c r="AO184" s="207"/>
      <c r="AP184" s="207"/>
      <c r="AQ184" s="207"/>
      <c r="AR184" s="207"/>
      <c r="AS184" s="207"/>
      <c r="AT184" s="207"/>
      <c r="AU184" s="207"/>
      <c r="AV184" s="207"/>
    </row>
    <row r="185" spans="1:48" x14ac:dyDescent="0.2">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207"/>
      <c r="AG185" s="207"/>
      <c r="AH185" s="207"/>
      <c r="AI185" s="207"/>
      <c r="AJ185" s="207"/>
      <c r="AK185" s="207"/>
      <c r="AL185" s="207"/>
      <c r="AM185" s="207"/>
      <c r="AN185" s="207"/>
      <c r="AO185" s="207"/>
      <c r="AP185" s="207"/>
      <c r="AQ185" s="207"/>
      <c r="AR185" s="207"/>
      <c r="AS185" s="207"/>
      <c r="AT185" s="207"/>
      <c r="AU185" s="207"/>
      <c r="AV185" s="207"/>
    </row>
    <row r="186" spans="1:48" x14ac:dyDescent="0.2">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207"/>
      <c r="AG186" s="207"/>
      <c r="AH186" s="207"/>
      <c r="AI186" s="207"/>
      <c r="AJ186" s="207"/>
      <c r="AK186" s="207"/>
      <c r="AL186" s="207"/>
      <c r="AM186" s="207"/>
      <c r="AN186" s="207"/>
      <c r="AO186" s="207"/>
      <c r="AP186" s="207"/>
      <c r="AQ186" s="207"/>
      <c r="AR186" s="207"/>
      <c r="AS186" s="207"/>
      <c r="AT186" s="207"/>
      <c r="AU186" s="207"/>
      <c r="AV186" s="207"/>
    </row>
    <row r="187" spans="1:48" x14ac:dyDescent="0.2">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207"/>
      <c r="AG187" s="207"/>
      <c r="AH187" s="207"/>
      <c r="AI187" s="207"/>
      <c r="AJ187" s="207"/>
      <c r="AK187" s="207"/>
      <c r="AL187" s="207"/>
      <c r="AM187" s="207"/>
      <c r="AN187" s="207"/>
      <c r="AO187" s="207"/>
      <c r="AP187" s="207"/>
      <c r="AQ187" s="207"/>
      <c r="AR187" s="207"/>
      <c r="AS187" s="207"/>
      <c r="AT187" s="207"/>
      <c r="AU187" s="207"/>
      <c r="AV187" s="207"/>
    </row>
    <row r="188" spans="1:48" x14ac:dyDescent="0.2">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207"/>
      <c r="AG188" s="207"/>
      <c r="AH188" s="207"/>
      <c r="AI188" s="207"/>
      <c r="AJ188" s="207"/>
      <c r="AK188" s="207"/>
      <c r="AL188" s="207"/>
      <c r="AM188" s="207"/>
      <c r="AN188" s="207"/>
      <c r="AO188" s="207"/>
      <c r="AP188" s="207"/>
      <c r="AQ188" s="207"/>
      <c r="AR188" s="207"/>
      <c r="AS188" s="207"/>
      <c r="AT188" s="207"/>
      <c r="AU188" s="207"/>
      <c r="AV188" s="207"/>
    </row>
    <row r="189" spans="1:48" x14ac:dyDescent="0.2">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207"/>
      <c r="AG189" s="207"/>
      <c r="AH189" s="207"/>
      <c r="AI189" s="207"/>
      <c r="AJ189" s="207"/>
      <c r="AK189" s="207"/>
      <c r="AL189" s="207"/>
      <c r="AM189" s="207"/>
      <c r="AN189" s="207"/>
      <c r="AO189" s="207"/>
      <c r="AP189" s="207"/>
      <c r="AQ189" s="207"/>
      <c r="AR189" s="207"/>
      <c r="AS189" s="207"/>
      <c r="AT189" s="207"/>
      <c r="AU189" s="207"/>
      <c r="AV189" s="207"/>
    </row>
    <row r="190" spans="1:48" x14ac:dyDescent="0.2">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207"/>
      <c r="AG190" s="207"/>
      <c r="AH190" s="207"/>
      <c r="AI190" s="207"/>
      <c r="AJ190" s="207"/>
      <c r="AK190" s="207"/>
      <c r="AL190" s="207"/>
      <c r="AM190" s="207"/>
      <c r="AN190" s="207"/>
      <c r="AO190" s="207"/>
      <c r="AP190" s="207"/>
      <c r="AQ190" s="207"/>
      <c r="AR190" s="207"/>
      <c r="AS190" s="207"/>
      <c r="AT190" s="207"/>
      <c r="AU190" s="207"/>
      <c r="AV190" s="207"/>
    </row>
    <row r="191" spans="1:48" x14ac:dyDescent="0.2">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207"/>
      <c r="AG191" s="207"/>
      <c r="AH191" s="207"/>
      <c r="AI191" s="207"/>
      <c r="AJ191" s="207"/>
      <c r="AK191" s="207"/>
      <c r="AL191" s="207"/>
      <c r="AM191" s="207"/>
      <c r="AN191" s="207"/>
      <c r="AO191" s="207"/>
      <c r="AP191" s="207"/>
      <c r="AQ191" s="207"/>
      <c r="AR191" s="207"/>
      <c r="AS191" s="207"/>
      <c r="AT191" s="207"/>
      <c r="AU191" s="207"/>
      <c r="AV191" s="207"/>
    </row>
    <row r="192" spans="1:48" x14ac:dyDescent="0.2">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207"/>
      <c r="AG192" s="207"/>
      <c r="AH192" s="207"/>
      <c r="AI192" s="207"/>
      <c r="AJ192" s="207"/>
      <c r="AK192" s="207"/>
      <c r="AL192" s="207"/>
      <c r="AM192" s="207"/>
      <c r="AN192" s="207"/>
      <c r="AO192" s="207"/>
      <c r="AP192" s="207"/>
      <c r="AQ192" s="207"/>
      <c r="AR192" s="207"/>
      <c r="AS192" s="207"/>
      <c r="AT192" s="207"/>
      <c r="AU192" s="207"/>
      <c r="AV192" s="207"/>
    </row>
    <row r="193" spans="1:48" x14ac:dyDescent="0.2">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207"/>
      <c r="AG193" s="207"/>
      <c r="AH193" s="207"/>
      <c r="AI193" s="207"/>
      <c r="AJ193" s="207"/>
      <c r="AK193" s="207"/>
      <c r="AL193" s="207"/>
      <c r="AM193" s="207"/>
      <c r="AN193" s="207"/>
      <c r="AO193" s="207"/>
      <c r="AP193" s="207"/>
      <c r="AQ193" s="207"/>
      <c r="AR193" s="207"/>
      <c r="AS193" s="207"/>
      <c r="AT193" s="207"/>
      <c r="AU193" s="207"/>
      <c r="AV193" s="207"/>
    </row>
    <row r="194" spans="1:48" x14ac:dyDescent="0.2">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207"/>
      <c r="AG194" s="207"/>
      <c r="AH194" s="207"/>
      <c r="AI194" s="207"/>
      <c r="AJ194" s="207"/>
      <c r="AK194" s="207"/>
      <c r="AL194" s="207"/>
      <c r="AM194" s="207"/>
      <c r="AN194" s="207"/>
      <c r="AO194" s="207"/>
      <c r="AP194" s="207"/>
      <c r="AQ194" s="207"/>
      <c r="AR194" s="207"/>
      <c r="AS194" s="207"/>
      <c r="AT194" s="207"/>
      <c r="AU194" s="207"/>
      <c r="AV194" s="207"/>
    </row>
    <row r="195" spans="1:48" x14ac:dyDescent="0.2">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207"/>
      <c r="AG195" s="207"/>
      <c r="AH195" s="207"/>
      <c r="AI195" s="207"/>
      <c r="AJ195" s="207"/>
      <c r="AK195" s="207"/>
      <c r="AL195" s="207"/>
      <c r="AM195" s="207"/>
      <c r="AN195" s="207"/>
      <c r="AO195" s="207"/>
      <c r="AP195" s="207"/>
      <c r="AQ195" s="207"/>
      <c r="AR195" s="207"/>
      <c r="AS195" s="207"/>
      <c r="AT195" s="207"/>
      <c r="AU195" s="207"/>
      <c r="AV195" s="207"/>
    </row>
    <row r="196" spans="1:48" x14ac:dyDescent="0.2">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207"/>
      <c r="AG196" s="207"/>
      <c r="AH196" s="207"/>
      <c r="AI196" s="207"/>
      <c r="AJ196" s="207"/>
      <c r="AK196" s="207"/>
      <c r="AL196" s="207"/>
      <c r="AM196" s="207"/>
      <c r="AN196" s="207"/>
      <c r="AO196" s="207"/>
      <c r="AP196" s="207"/>
      <c r="AQ196" s="207"/>
      <c r="AR196" s="207"/>
      <c r="AS196" s="207"/>
      <c r="AT196" s="207"/>
      <c r="AU196" s="207"/>
      <c r="AV196" s="207"/>
    </row>
    <row r="197" spans="1:48" x14ac:dyDescent="0.2">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207"/>
      <c r="AG197" s="207"/>
      <c r="AH197" s="207"/>
      <c r="AI197" s="207"/>
      <c r="AJ197" s="207"/>
      <c r="AK197" s="207"/>
      <c r="AL197" s="207"/>
      <c r="AM197" s="207"/>
      <c r="AN197" s="207"/>
      <c r="AO197" s="207"/>
      <c r="AP197" s="207"/>
      <c r="AQ197" s="207"/>
      <c r="AR197" s="207"/>
      <c r="AS197" s="207"/>
      <c r="AT197" s="207"/>
      <c r="AU197" s="207"/>
      <c r="AV197" s="207"/>
    </row>
    <row r="198" spans="1:48" x14ac:dyDescent="0.2">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207"/>
      <c r="AG198" s="207"/>
      <c r="AH198" s="207"/>
      <c r="AI198" s="207"/>
      <c r="AJ198" s="207"/>
      <c r="AK198" s="207"/>
      <c r="AL198" s="207"/>
      <c r="AM198" s="207"/>
      <c r="AN198" s="207"/>
      <c r="AO198" s="207"/>
      <c r="AP198" s="207"/>
      <c r="AQ198" s="207"/>
      <c r="AR198" s="207"/>
      <c r="AS198" s="207"/>
      <c r="AT198" s="207"/>
      <c r="AU198" s="207"/>
      <c r="AV198" s="207"/>
    </row>
    <row r="199" spans="1:48" x14ac:dyDescent="0.2">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207"/>
      <c r="AG199" s="207"/>
      <c r="AH199" s="207"/>
      <c r="AI199" s="207"/>
      <c r="AJ199" s="207"/>
      <c r="AK199" s="207"/>
      <c r="AL199" s="207"/>
      <c r="AM199" s="207"/>
      <c r="AN199" s="207"/>
      <c r="AO199" s="207"/>
      <c r="AP199" s="207"/>
      <c r="AQ199" s="207"/>
      <c r="AR199" s="207"/>
      <c r="AS199" s="207"/>
      <c r="AT199" s="207"/>
      <c r="AU199" s="207"/>
      <c r="AV199" s="207"/>
    </row>
    <row r="200" spans="1:48" x14ac:dyDescent="0.2">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207"/>
      <c r="AG200" s="207"/>
      <c r="AH200" s="207"/>
      <c r="AI200" s="207"/>
      <c r="AJ200" s="207"/>
      <c r="AK200" s="207"/>
      <c r="AL200" s="207"/>
      <c r="AM200" s="207"/>
      <c r="AN200" s="207"/>
      <c r="AO200" s="207"/>
      <c r="AP200" s="207"/>
      <c r="AQ200" s="207"/>
      <c r="AR200" s="207"/>
      <c r="AS200" s="207"/>
      <c r="AT200" s="207"/>
      <c r="AU200" s="207"/>
      <c r="AV200" s="207"/>
    </row>
    <row r="202" spans="1:48" hidden="1" x14ac:dyDescent="0.2">
      <c r="D202" s="65" t="s">
        <v>429</v>
      </c>
      <c r="E202" s="90" t="s">
        <v>542</v>
      </c>
    </row>
    <row r="203" spans="1:48" hidden="1" x14ac:dyDescent="0.2">
      <c r="D203" s="57"/>
    </row>
    <row r="204" spans="1:48" hidden="1" x14ac:dyDescent="0.2">
      <c r="D204" s="68" t="s">
        <v>431</v>
      </c>
      <c r="E204" s="90" t="s">
        <v>543</v>
      </c>
    </row>
    <row r="205" spans="1:48" hidden="1" x14ac:dyDescent="0.2">
      <c r="D205" s="57"/>
    </row>
    <row r="206" spans="1:48" hidden="1" x14ac:dyDescent="0.2">
      <c r="D206" s="68" t="s">
        <v>460</v>
      </c>
      <c r="E206" s="90" t="s">
        <v>544</v>
      </c>
    </row>
  </sheetData>
  <sheetProtection algorithmName="SHA-512" hashValue="KgW0hMKasW6u/23RLiPMpkjRmyCqEb6M+rVmAKufG0rGND0blQdPZwPGqtj/HI9JvJFFouVA7lmAavN8hMDs9A==" saltValue="hFMgqr7W03HnaoU8NrX/tQ==" spinCount="100000" sheet="1" objects="1" scenarios="1" formatCells="0" formatColumns="0" formatRows="0" insertColumns="0" insertRows="0" insertHyperlinks="0" deleteColumns="0" deleteRows="0" sort="0" autoFilter="0" pivotTables="0"/>
  <mergeCells count="22">
    <mergeCell ref="S23:S28"/>
    <mergeCell ref="E21:F21"/>
    <mergeCell ref="H21:I21"/>
    <mergeCell ref="J21:K21"/>
    <mergeCell ref="M28:P28"/>
    <mergeCell ref="D30:E30"/>
    <mergeCell ref="E23:F23"/>
    <mergeCell ref="H23:I23"/>
    <mergeCell ref="J23:K23"/>
    <mergeCell ref="H24:I24"/>
    <mergeCell ref="J24:K24"/>
    <mergeCell ref="E14:H14"/>
    <mergeCell ref="K14:L14"/>
    <mergeCell ref="O14:P14"/>
    <mergeCell ref="I16:J16"/>
    <mergeCell ref="K16:P16"/>
    <mergeCell ref="D5:P5"/>
    <mergeCell ref="N8:O8"/>
    <mergeCell ref="E10:I10"/>
    <mergeCell ref="O10:P10"/>
    <mergeCell ref="E12:L12"/>
    <mergeCell ref="O12:P12"/>
  </mergeCells>
  <pageMargins left="0.70866141732283472" right="0.70866141732283472" top="0.74803149606299213" bottom="0.74803149606299213" header="0.31496062992125984" footer="0.31496062992125984"/>
  <pageSetup paperSize="9" orientation="landscape" horizontalDpi="4294967293" verticalDpi="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Erreur Dosage" error="Merci de reformuler votre demande _x000a_ou contactez un revendeur JaDecor" promptTitle="SILK" prompt="Choisissez votre  Dosage" xr:uid="{00000000-0002-0000-0300-000002000000}">
          <x14:formula1>
            <xm:f>'Couleurs-Sajade'!$I$3:$I$41</xm:f>
          </x14:formula1>
          <xm:sqref>E25</xm:sqref>
        </x14:dataValidation>
        <x14:dataValidation type="list" allowBlank="1" showInputMessage="1" showErrorMessage="1" errorTitle="Erreur Dosage" error="Merci de reformuler votre demande _x000a_ou contactez un revendeur JaDecor" promptTitle="SILK" prompt="Choisissez votre  Dosage" xr:uid="{00000000-0002-0000-0300-000003000000}">
          <x14:formula1>
            <xm:f>'Couleurs-Sajade'!$I$3:$I$114</xm:f>
          </x14:formula1>
          <xm:sqref>TH25 E983065 E917529 E851993 E786457 E720921 E655385 E589849 E524313 E458777 E393241 E327705 E262169 E196633 E131097 E65561 JL25 WMB983065 WCF983065 VSJ983065 VIN983065 UYR983065 UOV983065 UEZ983065 TVD983065 TLH983065 TBL983065 SRP983065 SHT983065 RXX983065 ROB983065 REF983065 QUJ983065 QKN983065 QAR983065 PQV983065 PGZ983065 OXD983065 ONH983065 ODL983065 NTP983065 NJT983065 MZX983065 MQB983065 MGF983065 LWJ983065 LMN983065 LCR983065 KSV983065 KIZ983065 JZD983065 JPH983065 JFL983065 IVP983065 ILT983065 IBX983065 HSB983065 HIF983065 GYJ983065 GON983065 GER983065 FUV983065 FKZ983065 FBD983065 ERH983065 EHL983065 DXP983065 DNT983065 DDX983065 CUB983065 CKF983065 CAJ983065 BQN983065 BGR983065 AWV983065 AMZ983065 ADD983065 TH983065 JL983065 WMB917529 WCF917529 VSJ917529 VIN917529 UYR917529 UOV917529 UEZ917529 TVD917529 TLH917529 TBL917529 SRP917529 SHT917529 RXX917529 ROB917529 REF917529 QUJ917529 QKN917529 QAR917529 PQV917529 PGZ917529 OXD917529 ONH917529 ODL917529 NTP917529 NJT917529 MZX917529 MQB917529 MGF917529 LWJ917529 LMN917529 LCR917529 KSV917529 KIZ917529 JZD917529 JPH917529 JFL917529 IVP917529 ILT917529 IBX917529 HSB917529 HIF917529 GYJ917529 GON917529 GER917529 FUV917529 FKZ917529 FBD917529 ERH917529 EHL917529 DXP917529 DNT917529 DDX917529 CUB917529 CKF917529 CAJ917529 BQN917529 BGR917529 AWV917529 AMZ917529 ADD917529 TH917529 JL917529 WMB851993 WCF851993 VSJ851993 VIN851993 UYR851993 UOV851993 UEZ851993 TVD851993 TLH851993 TBL851993 SRP851993 SHT851993 RXX851993 ROB851993 REF851993 QUJ851993 QKN851993 QAR851993 PQV851993 PGZ851993 OXD851993 ONH851993 ODL851993 NTP851993 NJT851993 MZX851993 MQB851993 MGF851993 LWJ851993 LMN851993 LCR851993 KSV851993 KIZ851993 JZD851993 JPH851993 JFL851993 IVP851993 ILT851993 IBX851993 HSB851993 HIF851993 GYJ851993 GON851993 GER851993 FUV851993 FKZ851993 FBD851993 ERH851993 EHL851993 DXP851993 DNT851993 DDX851993 CUB851993 CKF851993 CAJ851993 BQN851993 BGR851993 AWV851993 AMZ851993 ADD851993 TH851993 JL851993 WMB786457 WCF786457 VSJ786457 VIN786457 UYR786457 UOV786457 UEZ786457 TVD786457 TLH786457 TBL786457 SRP786457 SHT786457 RXX786457 ROB786457 REF786457 QUJ786457 QKN786457 QAR786457 PQV786457 PGZ786457 OXD786457 ONH786457 ODL786457 NTP786457 NJT786457 MZX786457 MQB786457 MGF786457 LWJ786457 LMN786457 LCR786457 KSV786457 KIZ786457 JZD786457 JPH786457 JFL786457 IVP786457 ILT786457 IBX786457 HSB786457 HIF786457 GYJ786457 GON786457 GER786457 FUV786457 FKZ786457 FBD786457 ERH786457 EHL786457 DXP786457 DNT786457 DDX786457 CUB786457 CKF786457 CAJ786457 BQN786457 BGR786457 AWV786457 AMZ786457 ADD786457 TH786457 JL786457 WMB720921 WCF720921 VSJ720921 VIN720921 UYR720921 UOV720921 UEZ720921 TVD720921 TLH720921 TBL720921 SRP720921 SHT720921 RXX720921 ROB720921 REF720921 QUJ720921 QKN720921 QAR720921 PQV720921 PGZ720921 OXD720921 ONH720921 ODL720921 NTP720921 NJT720921 MZX720921 MQB720921 MGF720921 LWJ720921 LMN720921 LCR720921 KSV720921 KIZ720921 JZD720921 JPH720921 JFL720921 IVP720921 ILT720921 IBX720921 HSB720921 HIF720921 GYJ720921 GON720921 GER720921 FUV720921 FKZ720921 FBD720921 ERH720921 EHL720921 DXP720921 DNT720921 DDX720921 CUB720921 CKF720921 CAJ720921 BQN720921 BGR720921 AWV720921 AMZ720921 ADD720921 TH720921 JL720921 WMB655385 WCF655385 VSJ655385 VIN655385 UYR655385 UOV655385 UEZ655385 TVD655385 TLH655385 TBL655385 SRP655385 SHT655385 RXX655385 ROB655385 REF655385 QUJ655385 QKN655385 QAR655385 PQV655385 PGZ655385 OXD655385 ONH655385 ODL655385 NTP655385 NJT655385 MZX655385 MQB655385 MGF655385 LWJ655385 LMN655385 LCR655385 KSV655385 KIZ655385 JZD655385 JPH655385 JFL655385 IVP655385 ILT655385 IBX655385 HSB655385 HIF655385 GYJ655385 GON655385 GER655385 FUV655385 FKZ655385 FBD655385 ERH655385 EHL655385 DXP655385 DNT655385 DDX655385 CUB655385 CKF655385 CAJ655385 BQN655385 BGR655385 AWV655385 AMZ655385 ADD655385 TH655385 JL655385 WMB589849 WCF589849 VSJ589849 VIN589849 UYR589849 UOV589849 UEZ589849 TVD589849 TLH589849 TBL589849 SRP589849 SHT589849 RXX589849 ROB589849 REF589849 QUJ589849 QKN589849 QAR589849 PQV589849 PGZ589849 OXD589849 ONH589849 ODL589849 NTP589849 NJT589849 MZX589849 MQB589849 MGF589849 LWJ589849 LMN589849 LCR589849 KSV589849 KIZ589849 JZD589849 JPH589849 JFL589849 IVP589849 ILT589849 IBX589849 HSB589849 HIF589849 GYJ589849 GON589849 GER589849 FUV589849 FKZ589849 FBD589849 ERH589849 EHL589849 DXP589849 DNT589849 DDX589849 CUB589849 CKF589849 CAJ589849 BQN589849 BGR589849 AWV589849 AMZ589849 ADD589849 TH589849 JL589849 WMB524313 WCF524313 VSJ524313 VIN524313 UYR524313 UOV524313 UEZ524313 TVD524313 TLH524313 TBL524313 SRP524313 SHT524313 RXX524313 ROB524313 REF524313 QUJ524313 QKN524313 QAR524313 PQV524313 PGZ524313 OXD524313 ONH524313 ODL524313 NTP524313 NJT524313 MZX524313 MQB524313 MGF524313 LWJ524313 LMN524313 LCR524313 KSV524313 KIZ524313 JZD524313 JPH524313 JFL524313 IVP524313 ILT524313 IBX524313 HSB524313 HIF524313 GYJ524313 GON524313 GER524313 FUV524313 FKZ524313 FBD524313 ERH524313 EHL524313 DXP524313 DNT524313 DDX524313 CUB524313 CKF524313 CAJ524313 BQN524313 BGR524313 AWV524313 AMZ524313 ADD524313 TH524313 JL524313 WMB458777 WCF458777 VSJ458777 VIN458777 UYR458777 UOV458777 UEZ458777 TVD458777 TLH458777 TBL458777 SRP458777 SHT458777 RXX458777 ROB458777 REF458777 QUJ458777 QKN458777 QAR458777 PQV458777 PGZ458777 OXD458777 ONH458777 ODL458777 NTP458777 NJT458777 MZX458777 MQB458777 MGF458777 LWJ458777 LMN458777 LCR458777 KSV458777 KIZ458777 JZD458777 JPH458777 JFL458777 IVP458777 ILT458777 IBX458777 HSB458777 HIF458777 GYJ458777 GON458777 GER458777 FUV458777 FKZ458777 FBD458777 ERH458777 EHL458777 DXP458777 DNT458777 DDX458777 CUB458777 CKF458777 CAJ458777 BQN458777 BGR458777 AWV458777 AMZ458777 ADD458777 TH458777 JL458777 WMB393241 WCF393241 VSJ393241 VIN393241 UYR393241 UOV393241 UEZ393241 TVD393241 TLH393241 TBL393241 SRP393241 SHT393241 RXX393241 ROB393241 REF393241 QUJ393241 QKN393241 QAR393241 PQV393241 PGZ393241 OXD393241 ONH393241 ODL393241 NTP393241 NJT393241 MZX393241 MQB393241 MGF393241 LWJ393241 LMN393241 LCR393241 KSV393241 KIZ393241 JZD393241 JPH393241 JFL393241 IVP393241 ILT393241 IBX393241 HSB393241 HIF393241 GYJ393241 GON393241 GER393241 FUV393241 FKZ393241 FBD393241 ERH393241 EHL393241 DXP393241 DNT393241 DDX393241 CUB393241 CKF393241 CAJ393241 BQN393241 BGR393241 AWV393241 AMZ393241 ADD393241 TH393241 JL393241 WMB327705 WCF327705 VSJ327705 VIN327705 UYR327705 UOV327705 UEZ327705 TVD327705 TLH327705 TBL327705 SRP327705 SHT327705 RXX327705 ROB327705 REF327705 QUJ327705 QKN327705 QAR327705 PQV327705 PGZ327705 OXD327705 ONH327705 ODL327705 NTP327705 NJT327705 MZX327705 MQB327705 MGF327705 LWJ327705 LMN327705 LCR327705 KSV327705 KIZ327705 JZD327705 JPH327705 JFL327705 IVP327705 ILT327705 IBX327705 HSB327705 HIF327705 GYJ327705 GON327705 GER327705 FUV327705 FKZ327705 FBD327705 ERH327705 EHL327705 DXP327705 DNT327705 DDX327705 CUB327705 CKF327705 CAJ327705 BQN327705 BGR327705 AWV327705 AMZ327705 ADD327705 TH327705 JL327705 WMB262169 WCF262169 VSJ262169 VIN262169 UYR262169 UOV262169 UEZ262169 TVD262169 TLH262169 TBL262169 SRP262169 SHT262169 RXX262169 ROB262169 REF262169 QUJ262169 QKN262169 QAR262169 PQV262169 PGZ262169 OXD262169 ONH262169 ODL262169 NTP262169 NJT262169 MZX262169 MQB262169 MGF262169 LWJ262169 LMN262169 LCR262169 KSV262169 KIZ262169 JZD262169 JPH262169 JFL262169 IVP262169 ILT262169 IBX262169 HSB262169 HIF262169 GYJ262169 GON262169 GER262169 FUV262169 FKZ262169 FBD262169 ERH262169 EHL262169 DXP262169 DNT262169 DDX262169 CUB262169 CKF262169 CAJ262169 BQN262169 BGR262169 AWV262169 AMZ262169 ADD262169 TH262169 JL262169 WMB196633 WCF196633 VSJ196633 VIN196633 UYR196633 UOV196633 UEZ196633 TVD196633 TLH196633 TBL196633 SRP196633 SHT196633 RXX196633 ROB196633 REF196633 QUJ196633 QKN196633 QAR196633 PQV196633 PGZ196633 OXD196633 ONH196633 ODL196633 NTP196633 NJT196633 MZX196633 MQB196633 MGF196633 LWJ196633 LMN196633 LCR196633 KSV196633 KIZ196633 JZD196633 JPH196633 JFL196633 IVP196633 ILT196633 IBX196633 HSB196633 HIF196633 GYJ196633 GON196633 GER196633 FUV196633 FKZ196633 FBD196633 ERH196633 EHL196633 DXP196633 DNT196633 DDX196633 CUB196633 CKF196633 CAJ196633 BQN196633 BGR196633 AWV196633 AMZ196633 ADD196633 TH196633 JL196633 WMB131097 WCF131097 VSJ131097 VIN131097 UYR131097 UOV131097 UEZ131097 TVD131097 TLH131097 TBL131097 SRP131097 SHT131097 RXX131097 ROB131097 REF131097 QUJ131097 QKN131097 QAR131097 PQV131097 PGZ131097 OXD131097 ONH131097 ODL131097 NTP131097 NJT131097 MZX131097 MQB131097 MGF131097 LWJ131097 LMN131097 LCR131097 KSV131097 KIZ131097 JZD131097 JPH131097 JFL131097 IVP131097 ILT131097 IBX131097 HSB131097 HIF131097 GYJ131097 GON131097 GER131097 FUV131097 FKZ131097 FBD131097 ERH131097 EHL131097 DXP131097 DNT131097 DDX131097 CUB131097 CKF131097 CAJ131097 BQN131097 BGR131097 AWV131097 AMZ131097 ADD131097 TH131097 JL131097 WMB65561 WCF65561 VSJ65561 VIN65561 UYR65561 UOV65561 UEZ65561 TVD65561 TLH65561 TBL65561 SRP65561 SHT65561 RXX65561 ROB65561 REF65561 QUJ65561 QKN65561 QAR65561 PQV65561 PGZ65561 OXD65561 ONH65561 ODL65561 NTP65561 NJT65561 MZX65561 MQB65561 MGF65561 LWJ65561 LMN65561 LCR65561 KSV65561 KIZ65561 JZD65561 JPH65561 JFL65561 IVP65561 ILT65561 IBX65561 HSB65561 HIF65561 GYJ65561 GON65561 GER65561 FUV65561 FKZ65561 FBD65561 ERH65561 EHL65561 DXP65561 DNT65561 DDX65561 CUB65561 CKF65561 CAJ65561 BQN65561 BGR65561 AWV65561 AMZ65561 ADD65561 TH65561 JL65561 WMB25 WCF25 VSJ25 VIN25 UYR25 UOV25 UEZ25 TVD25 TLH25 TBL25 SRP25 SHT25 RXX25 ROB25 REF25 QUJ25 QKN25 QAR25 PQV25 PGZ25 OXD25 ONH25 ODL25 NTP25 NJT25 MZX25 MQB25 MGF25 LWJ25 LMN25 LCR25 KSV25 KIZ25 JZD25 JPH25 JFL25 IVP25 ILT25 IBX25 HSB25 HIF25 GYJ25 GON25 GER25 FUV25 FKZ25 FBD25 ERH25 EHL25 DXP25 DNT25 DDX25 CUB25 CKF25 CAJ25 BQN25 BGR25 AWV25 AMZ25 ADD25</xm:sqref>
        </x14:dataValidation>
        <x14:dataValidation type="list" allowBlank="1" showInputMessage="1" showErrorMessage="1" errorTitle="Erreur Couleur" error="Merci de reformuler votre demande _x000a_ou contactez un revendeur JaDecor" promptTitle="SILK" prompt="Choisissez votre  Couleur" xr:uid="{00000000-0002-0000-0300-000004000000}">
          <x14:formula1>
            <xm:f>'Couleurs-Sajade'!$G$3:$G$114</xm:f>
          </x14:formula1>
          <xm:sqref>JL23:JM23 E983063:F983063 E917527:F917527 E851991:F851991 E786455:F786455 E720919:F720919 E655383:F655383 E589847:F589847 E524311:F524311 E458775:F458775 E393239:F393239 E327703:F327703 E262167:F262167 E196631:F196631 E131095:F131095 E65559:F65559 E23:F23 WMB983063:WMC983063 WCF983063:WCG983063 VSJ983063:VSK983063 VIN983063:VIO983063 UYR983063:UYS983063 UOV983063:UOW983063 UEZ983063:UFA983063 TVD983063:TVE983063 TLH983063:TLI983063 TBL983063:TBM983063 SRP983063:SRQ983063 SHT983063:SHU983063 RXX983063:RXY983063 ROB983063:ROC983063 REF983063:REG983063 QUJ983063:QUK983063 QKN983063:QKO983063 QAR983063:QAS983063 PQV983063:PQW983063 PGZ983063:PHA983063 OXD983063:OXE983063 ONH983063:ONI983063 ODL983063:ODM983063 NTP983063:NTQ983063 NJT983063:NJU983063 MZX983063:MZY983063 MQB983063:MQC983063 MGF983063:MGG983063 LWJ983063:LWK983063 LMN983063:LMO983063 LCR983063:LCS983063 KSV983063:KSW983063 KIZ983063:KJA983063 JZD983063:JZE983063 JPH983063:JPI983063 JFL983063:JFM983063 IVP983063:IVQ983063 ILT983063:ILU983063 IBX983063:IBY983063 HSB983063:HSC983063 HIF983063:HIG983063 GYJ983063:GYK983063 GON983063:GOO983063 GER983063:GES983063 FUV983063:FUW983063 FKZ983063:FLA983063 FBD983063:FBE983063 ERH983063:ERI983063 EHL983063:EHM983063 DXP983063:DXQ983063 DNT983063:DNU983063 DDX983063:DDY983063 CUB983063:CUC983063 CKF983063:CKG983063 CAJ983063:CAK983063 BQN983063:BQO983063 BGR983063:BGS983063 AWV983063:AWW983063 AMZ983063:ANA983063 ADD983063:ADE983063 TH983063:TI983063 JL983063:JM983063 WMB917527:WMC917527 WCF917527:WCG917527 VSJ917527:VSK917527 VIN917527:VIO917527 UYR917527:UYS917527 UOV917527:UOW917527 UEZ917527:UFA917527 TVD917527:TVE917527 TLH917527:TLI917527 TBL917527:TBM917527 SRP917527:SRQ917527 SHT917527:SHU917527 RXX917527:RXY917527 ROB917527:ROC917527 REF917527:REG917527 QUJ917527:QUK917527 QKN917527:QKO917527 QAR917527:QAS917527 PQV917527:PQW917527 PGZ917527:PHA917527 OXD917527:OXE917527 ONH917527:ONI917527 ODL917527:ODM917527 NTP917527:NTQ917527 NJT917527:NJU917527 MZX917527:MZY917527 MQB917527:MQC917527 MGF917527:MGG917527 LWJ917527:LWK917527 LMN917527:LMO917527 LCR917527:LCS917527 KSV917527:KSW917527 KIZ917527:KJA917527 JZD917527:JZE917527 JPH917527:JPI917527 JFL917527:JFM917527 IVP917527:IVQ917527 ILT917527:ILU917527 IBX917527:IBY917527 HSB917527:HSC917527 HIF917527:HIG917527 GYJ917527:GYK917527 GON917527:GOO917527 GER917527:GES917527 FUV917527:FUW917527 FKZ917527:FLA917527 FBD917527:FBE917527 ERH917527:ERI917527 EHL917527:EHM917527 DXP917527:DXQ917527 DNT917527:DNU917527 DDX917527:DDY917527 CUB917527:CUC917527 CKF917527:CKG917527 CAJ917527:CAK917527 BQN917527:BQO917527 BGR917527:BGS917527 AWV917527:AWW917527 AMZ917527:ANA917527 ADD917527:ADE917527 TH917527:TI917527 JL917527:JM917527 WMB851991:WMC851991 WCF851991:WCG851991 VSJ851991:VSK851991 VIN851991:VIO851991 UYR851991:UYS851991 UOV851991:UOW851991 UEZ851991:UFA851991 TVD851991:TVE851991 TLH851991:TLI851991 TBL851991:TBM851991 SRP851991:SRQ851991 SHT851991:SHU851991 RXX851991:RXY851991 ROB851991:ROC851991 REF851991:REG851991 QUJ851991:QUK851991 QKN851991:QKO851991 QAR851991:QAS851991 PQV851991:PQW851991 PGZ851991:PHA851991 OXD851991:OXE851991 ONH851991:ONI851991 ODL851991:ODM851991 NTP851991:NTQ851991 NJT851991:NJU851991 MZX851991:MZY851991 MQB851991:MQC851991 MGF851991:MGG851991 LWJ851991:LWK851991 LMN851991:LMO851991 LCR851991:LCS851991 KSV851991:KSW851991 KIZ851991:KJA851991 JZD851991:JZE851991 JPH851991:JPI851991 JFL851991:JFM851991 IVP851991:IVQ851991 ILT851991:ILU851991 IBX851991:IBY851991 HSB851991:HSC851991 HIF851991:HIG851991 GYJ851991:GYK851991 GON851991:GOO851991 GER851991:GES851991 FUV851991:FUW851991 FKZ851991:FLA851991 FBD851991:FBE851991 ERH851991:ERI851991 EHL851991:EHM851991 DXP851991:DXQ851991 DNT851991:DNU851991 DDX851991:DDY851991 CUB851991:CUC851991 CKF851991:CKG851991 CAJ851991:CAK851991 BQN851991:BQO851991 BGR851991:BGS851991 AWV851991:AWW851991 AMZ851991:ANA851991 ADD851991:ADE851991 TH851991:TI851991 JL851991:JM851991 WMB786455:WMC786455 WCF786455:WCG786455 VSJ786455:VSK786455 VIN786455:VIO786455 UYR786455:UYS786455 UOV786455:UOW786455 UEZ786455:UFA786455 TVD786455:TVE786455 TLH786455:TLI786455 TBL786455:TBM786455 SRP786455:SRQ786455 SHT786455:SHU786455 RXX786455:RXY786455 ROB786455:ROC786455 REF786455:REG786455 QUJ786455:QUK786455 QKN786455:QKO786455 QAR786455:QAS786455 PQV786455:PQW786455 PGZ786455:PHA786455 OXD786455:OXE786455 ONH786455:ONI786455 ODL786455:ODM786455 NTP786455:NTQ786455 NJT786455:NJU786455 MZX786455:MZY786455 MQB786455:MQC786455 MGF786455:MGG786455 LWJ786455:LWK786455 LMN786455:LMO786455 LCR786455:LCS786455 KSV786455:KSW786455 KIZ786455:KJA786455 JZD786455:JZE786455 JPH786455:JPI786455 JFL786455:JFM786455 IVP786455:IVQ786455 ILT786455:ILU786455 IBX786455:IBY786455 HSB786455:HSC786455 HIF786455:HIG786455 GYJ786455:GYK786455 GON786455:GOO786455 GER786455:GES786455 FUV786455:FUW786455 FKZ786455:FLA786455 FBD786455:FBE786455 ERH786455:ERI786455 EHL786455:EHM786455 DXP786455:DXQ786455 DNT786455:DNU786455 DDX786455:DDY786455 CUB786455:CUC786455 CKF786455:CKG786455 CAJ786455:CAK786455 BQN786455:BQO786455 BGR786455:BGS786455 AWV786455:AWW786455 AMZ786455:ANA786455 ADD786455:ADE786455 TH786455:TI786455 JL786455:JM786455 WMB720919:WMC720919 WCF720919:WCG720919 VSJ720919:VSK720919 VIN720919:VIO720919 UYR720919:UYS720919 UOV720919:UOW720919 UEZ720919:UFA720919 TVD720919:TVE720919 TLH720919:TLI720919 TBL720919:TBM720919 SRP720919:SRQ720919 SHT720919:SHU720919 RXX720919:RXY720919 ROB720919:ROC720919 REF720919:REG720919 QUJ720919:QUK720919 QKN720919:QKO720919 QAR720919:QAS720919 PQV720919:PQW720919 PGZ720919:PHA720919 OXD720919:OXE720919 ONH720919:ONI720919 ODL720919:ODM720919 NTP720919:NTQ720919 NJT720919:NJU720919 MZX720919:MZY720919 MQB720919:MQC720919 MGF720919:MGG720919 LWJ720919:LWK720919 LMN720919:LMO720919 LCR720919:LCS720919 KSV720919:KSW720919 KIZ720919:KJA720919 JZD720919:JZE720919 JPH720919:JPI720919 JFL720919:JFM720919 IVP720919:IVQ720919 ILT720919:ILU720919 IBX720919:IBY720919 HSB720919:HSC720919 HIF720919:HIG720919 GYJ720919:GYK720919 GON720919:GOO720919 GER720919:GES720919 FUV720919:FUW720919 FKZ720919:FLA720919 FBD720919:FBE720919 ERH720919:ERI720919 EHL720919:EHM720919 DXP720919:DXQ720919 DNT720919:DNU720919 DDX720919:DDY720919 CUB720919:CUC720919 CKF720919:CKG720919 CAJ720919:CAK720919 BQN720919:BQO720919 BGR720919:BGS720919 AWV720919:AWW720919 AMZ720919:ANA720919 ADD720919:ADE720919 TH720919:TI720919 JL720919:JM720919 WMB655383:WMC655383 WCF655383:WCG655383 VSJ655383:VSK655383 VIN655383:VIO655383 UYR655383:UYS655383 UOV655383:UOW655383 UEZ655383:UFA655383 TVD655383:TVE655383 TLH655383:TLI655383 TBL655383:TBM655383 SRP655383:SRQ655383 SHT655383:SHU655383 RXX655383:RXY655383 ROB655383:ROC655383 REF655383:REG655383 QUJ655383:QUK655383 QKN655383:QKO655383 QAR655383:QAS655383 PQV655383:PQW655383 PGZ655383:PHA655383 OXD655383:OXE655383 ONH655383:ONI655383 ODL655383:ODM655383 NTP655383:NTQ655383 NJT655383:NJU655383 MZX655383:MZY655383 MQB655383:MQC655383 MGF655383:MGG655383 LWJ655383:LWK655383 LMN655383:LMO655383 LCR655383:LCS655383 KSV655383:KSW655383 KIZ655383:KJA655383 JZD655383:JZE655383 JPH655383:JPI655383 JFL655383:JFM655383 IVP655383:IVQ655383 ILT655383:ILU655383 IBX655383:IBY655383 HSB655383:HSC655383 HIF655383:HIG655383 GYJ655383:GYK655383 GON655383:GOO655383 GER655383:GES655383 FUV655383:FUW655383 FKZ655383:FLA655383 FBD655383:FBE655383 ERH655383:ERI655383 EHL655383:EHM655383 DXP655383:DXQ655383 DNT655383:DNU655383 DDX655383:DDY655383 CUB655383:CUC655383 CKF655383:CKG655383 CAJ655383:CAK655383 BQN655383:BQO655383 BGR655383:BGS655383 AWV655383:AWW655383 AMZ655383:ANA655383 ADD655383:ADE655383 TH655383:TI655383 JL655383:JM655383 WMB589847:WMC589847 WCF589847:WCG589847 VSJ589847:VSK589847 VIN589847:VIO589847 UYR589847:UYS589847 UOV589847:UOW589847 UEZ589847:UFA589847 TVD589847:TVE589847 TLH589847:TLI589847 TBL589847:TBM589847 SRP589847:SRQ589847 SHT589847:SHU589847 RXX589847:RXY589847 ROB589847:ROC589847 REF589847:REG589847 QUJ589847:QUK589847 QKN589847:QKO589847 QAR589847:QAS589847 PQV589847:PQW589847 PGZ589847:PHA589847 OXD589847:OXE589847 ONH589847:ONI589847 ODL589847:ODM589847 NTP589847:NTQ589847 NJT589847:NJU589847 MZX589847:MZY589847 MQB589847:MQC589847 MGF589847:MGG589847 LWJ589847:LWK589847 LMN589847:LMO589847 LCR589847:LCS589847 KSV589847:KSW589847 KIZ589847:KJA589847 JZD589847:JZE589847 JPH589847:JPI589847 JFL589847:JFM589847 IVP589847:IVQ589847 ILT589847:ILU589847 IBX589847:IBY589847 HSB589847:HSC589847 HIF589847:HIG589847 GYJ589847:GYK589847 GON589847:GOO589847 GER589847:GES589847 FUV589847:FUW589847 FKZ589847:FLA589847 FBD589847:FBE589847 ERH589847:ERI589847 EHL589847:EHM589847 DXP589847:DXQ589847 DNT589847:DNU589847 DDX589847:DDY589847 CUB589847:CUC589847 CKF589847:CKG589847 CAJ589847:CAK589847 BQN589847:BQO589847 BGR589847:BGS589847 AWV589847:AWW589847 AMZ589847:ANA589847 ADD589847:ADE589847 TH589847:TI589847 JL589847:JM589847 WMB524311:WMC524311 WCF524311:WCG524311 VSJ524311:VSK524311 VIN524311:VIO524311 UYR524311:UYS524311 UOV524311:UOW524311 UEZ524311:UFA524311 TVD524311:TVE524311 TLH524311:TLI524311 TBL524311:TBM524311 SRP524311:SRQ524311 SHT524311:SHU524311 RXX524311:RXY524311 ROB524311:ROC524311 REF524311:REG524311 QUJ524311:QUK524311 QKN524311:QKO524311 QAR524311:QAS524311 PQV524311:PQW524311 PGZ524311:PHA524311 OXD524311:OXE524311 ONH524311:ONI524311 ODL524311:ODM524311 NTP524311:NTQ524311 NJT524311:NJU524311 MZX524311:MZY524311 MQB524311:MQC524311 MGF524311:MGG524311 LWJ524311:LWK524311 LMN524311:LMO524311 LCR524311:LCS524311 KSV524311:KSW524311 KIZ524311:KJA524311 JZD524311:JZE524311 JPH524311:JPI524311 JFL524311:JFM524311 IVP524311:IVQ524311 ILT524311:ILU524311 IBX524311:IBY524311 HSB524311:HSC524311 HIF524311:HIG524311 GYJ524311:GYK524311 GON524311:GOO524311 GER524311:GES524311 FUV524311:FUW524311 FKZ524311:FLA524311 FBD524311:FBE524311 ERH524311:ERI524311 EHL524311:EHM524311 DXP524311:DXQ524311 DNT524311:DNU524311 DDX524311:DDY524311 CUB524311:CUC524311 CKF524311:CKG524311 CAJ524311:CAK524311 BQN524311:BQO524311 BGR524311:BGS524311 AWV524311:AWW524311 AMZ524311:ANA524311 ADD524311:ADE524311 TH524311:TI524311 JL524311:JM524311 WMB458775:WMC458775 WCF458775:WCG458775 VSJ458775:VSK458775 VIN458775:VIO458775 UYR458775:UYS458775 UOV458775:UOW458775 UEZ458775:UFA458775 TVD458775:TVE458775 TLH458775:TLI458775 TBL458775:TBM458775 SRP458775:SRQ458775 SHT458775:SHU458775 RXX458775:RXY458775 ROB458775:ROC458775 REF458775:REG458775 QUJ458775:QUK458775 QKN458775:QKO458775 QAR458775:QAS458775 PQV458775:PQW458775 PGZ458775:PHA458775 OXD458775:OXE458775 ONH458775:ONI458775 ODL458775:ODM458775 NTP458775:NTQ458775 NJT458775:NJU458775 MZX458775:MZY458775 MQB458775:MQC458775 MGF458775:MGG458775 LWJ458775:LWK458775 LMN458775:LMO458775 LCR458775:LCS458775 KSV458775:KSW458775 KIZ458775:KJA458775 JZD458775:JZE458775 JPH458775:JPI458775 JFL458775:JFM458775 IVP458775:IVQ458775 ILT458775:ILU458775 IBX458775:IBY458775 HSB458775:HSC458775 HIF458775:HIG458775 GYJ458775:GYK458775 GON458775:GOO458775 GER458775:GES458775 FUV458775:FUW458775 FKZ458775:FLA458775 FBD458775:FBE458775 ERH458775:ERI458775 EHL458775:EHM458775 DXP458775:DXQ458775 DNT458775:DNU458775 DDX458775:DDY458775 CUB458775:CUC458775 CKF458775:CKG458775 CAJ458775:CAK458775 BQN458775:BQO458775 BGR458775:BGS458775 AWV458775:AWW458775 AMZ458775:ANA458775 ADD458775:ADE458775 TH458775:TI458775 JL458775:JM458775 WMB393239:WMC393239 WCF393239:WCG393239 VSJ393239:VSK393239 VIN393239:VIO393239 UYR393239:UYS393239 UOV393239:UOW393239 UEZ393239:UFA393239 TVD393239:TVE393239 TLH393239:TLI393239 TBL393239:TBM393239 SRP393239:SRQ393239 SHT393239:SHU393239 RXX393239:RXY393239 ROB393239:ROC393239 REF393239:REG393239 QUJ393239:QUK393239 QKN393239:QKO393239 QAR393239:QAS393239 PQV393239:PQW393239 PGZ393239:PHA393239 OXD393239:OXE393239 ONH393239:ONI393239 ODL393239:ODM393239 NTP393239:NTQ393239 NJT393239:NJU393239 MZX393239:MZY393239 MQB393239:MQC393239 MGF393239:MGG393239 LWJ393239:LWK393239 LMN393239:LMO393239 LCR393239:LCS393239 KSV393239:KSW393239 KIZ393239:KJA393239 JZD393239:JZE393239 JPH393239:JPI393239 JFL393239:JFM393239 IVP393239:IVQ393239 ILT393239:ILU393239 IBX393239:IBY393239 HSB393239:HSC393239 HIF393239:HIG393239 GYJ393239:GYK393239 GON393239:GOO393239 GER393239:GES393239 FUV393239:FUW393239 FKZ393239:FLA393239 FBD393239:FBE393239 ERH393239:ERI393239 EHL393239:EHM393239 DXP393239:DXQ393239 DNT393239:DNU393239 DDX393239:DDY393239 CUB393239:CUC393239 CKF393239:CKG393239 CAJ393239:CAK393239 BQN393239:BQO393239 BGR393239:BGS393239 AWV393239:AWW393239 AMZ393239:ANA393239 ADD393239:ADE393239 TH393239:TI393239 JL393239:JM393239 WMB327703:WMC327703 WCF327703:WCG327703 VSJ327703:VSK327703 VIN327703:VIO327703 UYR327703:UYS327703 UOV327703:UOW327703 UEZ327703:UFA327703 TVD327703:TVE327703 TLH327703:TLI327703 TBL327703:TBM327703 SRP327703:SRQ327703 SHT327703:SHU327703 RXX327703:RXY327703 ROB327703:ROC327703 REF327703:REG327703 QUJ327703:QUK327703 QKN327703:QKO327703 QAR327703:QAS327703 PQV327703:PQW327703 PGZ327703:PHA327703 OXD327703:OXE327703 ONH327703:ONI327703 ODL327703:ODM327703 NTP327703:NTQ327703 NJT327703:NJU327703 MZX327703:MZY327703 MQB327703:MQC327703 MGF327703:MGG327703 LWJ327703:LWK327703 LMN327703:LMO327703 LCR327703:LCS327703 KSV327703:KSW327703 KIZ327703:KJA327703 JZD327703:JZE327703 JPH327703:JPI327703 JFL327703:JFM327703 IVP327703:IVQ327703 ILT327703:ILU327703 IBX327703:IBY327703 HSB327703:HSC327703 HIF327703:HIG327703 GYJ327703:GYK327703 GON327703:GOO327703 GER327703:GES327703 FUV327703:FUW327703 FKZ327703:FLA327703 FBD327703:FBE327703 ERH327703:ERI327703 EHL327703:EHM327703 DXP327703:DXQ327703 DNT327703:DNU327703 DDX327703:DDY327703 CUB327703:CUC327703 CKF327703:CKG327703 CAJ327703:CAK327703 BQN327703:BQO327703 BGR327703:BGS327703 AWV327703:AWW327703 AMZ327703:ANA327703 ADD327703:ADE327703 TH327703:TI327703 JL327703:JM327703 WMB262167:WMC262167 WCF262167:WCG262167 VSJ262167:VSK262167 VIN262167:VIO262167 UYR262167:UYS262167 UOV262167:UOW262167 UEZ262167:UFA262167 TVD262167:TVE262167 TLH262167:TLI262167 TBL262167:TBM262167 SRP262167:SRQ262167 SHT262167:SHU262167 RXX262167:RXY262167 ROB262167:ROC262167 REF262167:REG262167 QUJ262167:QUK262167 QKN262167:QKO262167 QAR262167:QAS262167 PQV262167:PQW262167 PGZ262167:PHA262167 OXD262167:OXE262167 ONH262167:ONI262167 ODL262167:ODM262167 NTP262167:NTQ262167 NJT262167:NJU262167 MZX262167:MZY262167 MQB262167:MQC262167 MGF262167:MGG262167 LWJ262167:LWK262167 LMN262167:LMO262167 LCR262167:LCS262167 KSV262167:KSW262167 KIZ262167:KJA262167 JZD262167:JZE262167 JPH262167:JPI262167 JFL262167:JFM262167 IVP262167:IVQ262167 ILT262167:ILU262167 IBX262167:IBY262167 HSB262167:HSC262167 HIF262167:HIG262167 GYJ262167:GYK262167 GON262167:GOO262167 GER262167:GES262167 FUV262167:FUW262167 FKZ262167:FLA262167 FBD262167:FBE262167 ERH262167:ERI262167 EHL262167:EHM262167 DXP262167:DXQ262167 DNT262167:DNU262167 DDX262167:DDY262167 CUB262167:CUC262167 CKF262167:CKG262167 CAJ262167:CAK262167 BQN262167:BQO262167 BGR262167:BGS262167 AWV262167:AWW262167 AMZ262167:ANA262167 ADD262167:ADE262167 TH262167:TI262167 JL262167:JM262167 WMB196631:WMC196631 WCF196631:WCG196631 VSJ196631:VSK196631 VIN196631:VIO196631 UYR196631:UYS196631 UOV196631:UOW196631 UEZ196631:UFA196631 TVD196631:TVE196631 TLH196631:TLI196631 TBL196631:TBM196631 SRP196631:SRQ196631 SHT196631:SHU196631 RXX196631:RXY196631 ROB196631:ROC196631 REF196631:REG196631 QUJ196631:QUK196631 QKN196631:QKO196631 QAR196631:QAS196631 PQV196631:PQW196631 PGZ196631:PHA196631 OXD196631:OXE196631 ONH196631:ONI196631 ODL196631:ODM196631 NTP196631:NTQ196631 NJT196631:NJU196631 MZX196631:MZY196631 MQB196631:MQC196631 MGF196631:MGG196631 LWJ196631:LWK196631 LMN196631:LMO196631 LCR196631:LCS196631 KSV196631:KSW196631 KIZ196631:KJA196631 JZD196631:JZE196631 JPH196631:JPI196631 JFL196631:JFM196631 IVP196631:IVQ196631 ILT196631:ILU196631 IBX196631:IBY196631 HSB196631:HSC196631 HIF196631:HIG196631 GYJ196631:GYK196631 GON196631:GOO196631 GER196631:GES196631 FUV196631:FUW196631 FKZ196631:FLA196631 FBD196631:FBE196631 ERH196631:ERI196631 EHL196631:EHM196631 DXP196631:DXQ196631 DNT196631:DNU196631 DDX196631:DDY196631 CUB196631:CUC196631 CKF196631:CKG196631 CAJ196631:CAK196631 BQN196631:BQO196631 BGR196631:BGS196631 AWV196631:AWW196631 AMZ196631:ANA196631 ADD196631:ADE196631 TH196631:TI196631 JL196631:JM196631 WMB131095:WMC131095 WCF131095:WCG131095 VSJ131095:VSK131095 VIN131095:VIO131095 UYR131095:UYS131095 UOV131095:UOW131095 UEZ131095:UFA131095 TVD131095:TVE131095 TLH131095:TLI131095 TBL131095:TBM131095 SRP131095:SRQ131095 SHT131095:SHU131095 RXX131095:RXY131095 ROB131095:ROC131095 REF131095:REG131095 QUJ131095:QUK131095 QKN131095:QKO131095 QAR131095:QAS131095 PQV131095:PQW131095 PGZ131095:PHA131095 OXD131095:OXE131095 ONH131095:ONI131095 ODL131095:ODM131095 NTP131095:NTQ131095 NJT131095:NJU131095 MZX131095:MZY131095 MQB131095:MQC131095 MGF131095:MGG131095 LWJ131095:LWK131095 LMN131095:LMO131095 LCR131095:LCS131095 KSV131095:KSW131095 KIZ131095:KJA131095 JZD131095:JZE131095 JPH131095:JPI131095 JFL131095:JFM131095 IVP131095:IVQ131095 ILT131095:ILU131095 IBX131095:IBY131095 HSB131095:HSC131095 HIF131095:HIG131095 GYJ131095:GYK131095 GON131095:GOO131095 GER131095:GES131095 FUV131095:FUW131095 FKZ131095:FLA131095 FBD131095:FBE131095 ERH131095:ERI131095 EHL131095:EHM131095 DXP131095:DXQ131095 DNT131095:DNU131095 DDX131095:DDY131095 CUB131095:CUC131095 CKF131095:CKG131095 CAJ131095:CAK131095 BQN131095:BQO131095 BGR131095:BGS131095 AWV131095:AWW131095 AMZ131095:ANA131095 ADD131095:ADE131095 TH131095:TI131095 JL131095:JM131095 WMB65559:WMC65559 WCF65559:WCG65559 VSJ65559:VSK65559 VIN65559:VIO65559 UYR65559:UYS65559 UOV65559:UOW65559 UEZ65559:UFA65559 TVD65559:TVE65559 TLH65559:TLI65559 TBL65559:TBM65559 SRP65559:SRQ65559 SHT65559:SHU65559 RXX65559:RXY65559 ROB65559:ROC65559 REF65559:REG65559 QUJ65559:QUK65559 QKN65559:QKO65559 QAR65559:QAS65559 PQV65559:PQW65559 PGZ65559:PHA65559 OXD65559:OXE65559 ONH65559:ONI65559 ODL65559:ODM65559 NTP65559:NTQ65559 NJT65559:NJU65559 MZX65559:MZY65559 MQB65559:MQC65559 MGF65559:MGG65559 LWJ65559:LWK65559 LMN65559:LMO65559 LCR65559:LCS65559 KSV65559:KSW65559 KIZ65559:KJA65559 JZD65559:JZE65559 JPH65559:JPI65559 JFL65559:JFM65559 IVP65559:IVQ65559 ILT65559:ILU65559 IBX65559:IBY65559 HSB65559:HSC65559 HIF65559:HIG65559 GYJ65559:GYK65559 GON65559:GOO65559 GER65559:GES65559 FUV65559:FUW65559 FKZ65559:FLA65559 FBD65559:FBE65559 ERH65559:ERI65559 EHL65559:EHM65559 DXP65559:DXQ65559 DNT65559:DNU65559 DDX65559:DDY65559 CUB65559:CUC65559 CKF65559:CKG65559 CAJ65559:CAK65559 BQN65559:BQO65559 BGR65559:BGS65559 AWV65559:AWW65559 AMZ65559:ANA65559 ADD65559:ADE65559 TH65559:TI65559 JL65559:JM65559 WMB23:WMC23 WCF23:WCG23 VSJ23:VSK23 VIN23:VIO23 UYR23:UYS23 UOV23:UOW23 UEZ23:UFA23 TVD23:TVE23 TLH23:TLI23 TBL23:TBM23 SRP23:SRQ23 SHT23:SHU23 RXX23:RXY23 ROB23:ROC23 REF23:REG23 QUJ23:QUK23 QKN23:QKO23 QAR23:QAS23 PQV23:PQW23 PGZ23:PHA23 OXD23:OXE23 ONH23:ONI23 ODL23:ODM23 NTP23:NTQ23 NJT23:NJU23 MZX23:MZY23 MQB23:MQC23 MGF23:MGG23 LWJ23:LWK23 LMN23:LMO23 LCR23:LCS23 KSV23:KSW23 KIZ23:KJA23 JZD23:JZE23 JPH23:JPI23 JFL23:JFM23 IVP23:IVQ23 ILT23:ILU23 IBX23:IBY23 HSB23:HSC23 HIF23:HIG23 GYJ23:GYK23 GON23:GOO23 GER23:GES23 FUV23:FUW23 FKZ23:FLA23 FBD23:FBE23 ERH23:ERI23 EHL23:EHM23 DXP23:DXQ23 DNT23:DNU23 DDX23:DDY23 CUB23:CUC23 CKF23:CKG23 CAJ23:CAK23 BQN23:BQO23 BGR23:BGS23 AWV23:AWW23 AMZ23:ANA23 ADD23:ADE23 TH23:TI23</xm:sqref>
        </x14:dataValidation>
        <x14:dataValidation type="list" allowBlank="1" showInputMessage="1" showErrorMessage="1" errorTitle="Erreur Revêtement" error="Merci de reformuler votre demande _x000a_ou contactez un revendeur JaDecor" promptTitle="SAJADE" prompt="Choisissez votre  SAJADE" xr:uid="{00000000-0002-0000-0300-000000000000}">
          <x14:formula1>
            <xm:f>'Couleurs-Sajade'!$E$3:$E$7</xm:f>
          </x14:formula1>
          <xm:sqref>WMB983061:WMC983061 E65557:F65557 E131093:F131093 E196629:F196629 E262165:F262165 E327701:F327701 E393237:F393237 E458773:F458773 E524309:F524309 E589845:F589845 E655381:F655381 E720917:F720917 E786453:F786453 E851989:F851989 E917525:F917525 E983061:F983061 WCF983061:WCG983061 JL21:JM21 TH21:TI21 ADD21:ADE21 AMZ21:ANA21 AWV21:AWW21 BGR21:BGS21 BQN21:BQO21 CAJ21:CAK21 CKF21:CKG21 CUB21:CUC21 DDX21:DDY21 DNT21:DNU21 DXP21:DXQ21 EHL21:EHM21 ERH21:ERI21 FBD21:FBE21 FKZ21:FLA21 FUV21:FUW21 GER21:GES21 GON21:GOO21 GYJ21:GYK21 HIF21:HIG21 HSB21:HSC21 IBX21:IBY21 ILT21:ILU21 IVP21:IVQ21 JFL21:JFM21 JPH21:JPI21 JZD21:JZE21 KIZ21:KJA21 KSV21:KSW21 LCR21:LCS21 LMN21:LMO21 LWJ21:LWK21 MGF21:MGG21 MQB21:MQC21 MZX21:MZY21 NJT21:NJU21 NTP21:NTQ21 ODL21:ODM21 ONH21:ONI21 OXD21:OXE21 PGZ21:PHA21 PQV21:PQW21 QAR21:QAS21 QKN21:QKO21 QUJ21:QUK21 REF21:REG21 ROB21:ROC21 RXX21:RXY21 SHT21:SHU21 SRP21:SRQ21 TBL21:TBM21 TLH21:TLI21 TVD21:TVE21 UEZ21:UFA21 UOV21:UOW21 UYR21:UYS21 VIN21:VIO21 VSJ21:VSK21 WCF21:WCG21 WMB21:WMC21 JL65557:JM65557 TH65557:TI65557 ADD65557:ADE65557 AMZ65557:ANA65557 AWV65557:AWW65557 BGR65557:BGS65557 BQN65557:BQO65557 CAJ65557:CAK65557 CKF65557:CKG65557 CUB65557:CUC65557 DDX65557:DDY65557 DNT65557:DNU65557 DXP65557:DXQ65557 EHL65557:EHM65557 ERH65557:ERI65557 FBD65557:FBE65557 FKZ65557:FLA65557 FUV65557:FUW65557 GER65557:GES65557 GON65557:GOO65557 GYJ65557:GYK65557 HIF65557:HIG65557 HSB65557:HSC65557 IBX65557:IBY65557 ILT65557:ILU65557 IVP65557:IVQ65557 JFL65557:JFM65557 JPH65557:JPI65557 JZD65557:JZE65557 KIZ65557:KJA65557 KSV65557:KSW65557 LCR65557:LCS65557 LMN65557:LMO65557 LWJ65557:LWK65557 MGF65557:MGG65557 MQB65557:MQC65557 MZX65557:MZY65557 NJT65557:NJU65557 NTP65557:NTQ65557 ODL65557:ODM65557 ONH65557:ONI65557 OXD65557:OXE65557 PGZ65557:PHA65557 PQV65557:PQW65557 QAR65557:QAS65557 QKN65557:QKO65557 QUJ65557:QUK65557 REF65557:REG65557 ROB65557:ROC65557 RXX65557:RXY65557 SHT65557:SHU65557 SRP65557:SRQ65557 TBL65557:TBM65557 TLH65557:TLI65557 TVD65557:TVE65557 UEZ65557:UFA65557 UOV65557:UOW65557 UYR65557:UYS65557 VIN65557:VIO65557 VSJ65557:VSK65557 WCF65557:WCG65557 WMB65557:WMC65557 JL131093:JM131093 TH131093:TI131093 ADD131093:ADE131093 AMZ131093:ANA131093 AWV131093:AWW131093 BGR131093:BGS131093 BQN131093:BQO131093 CAJ131093:CAK131093 CKF131093:CKG131093 CUB131093:CUC131093 DDX131093:DDY131093 DNT131093:DNU131093 DXP131093:DXQ131093 EHL131093:EHM131093 ERH131093:ERI131093 FBD131093:FBE131093 FKZ131093:FLA131093 FUV131093:FUW131093 GER131093:GES131093 GON131093:GOO131093 GYJ131093:GYK131093 HIF131093:HIG131093 HSB131093:HSC131093 IBX131093:IBY131093 ILT131093:ILU131093 IVP131093:IVQ131093 JFL131093:JFM131093 JPH131093:JPI131093 JZD131093:JZE131093 KIZ131093:KJA131093 KSV131093:KSW131093 LCR131093:LCS131093 LMN131093:LMO131093 LWJ131093:LWK131093 MGF131093:MGG131093 MQB131093:MQC131093 MZX131093:MZY131093 NJT131093:NJU131093 NTP131093:NTQ131093 ODL131093:ODM131093 ONH131093:ONI131093 OXD131093:OXE131093 PGZ131093:PHA131093 PQV131093:PQW131093 QAR131093:QAS131093 QKN131093:QKO131093 QUJ131093:QUK131093 REF131093:REG131093 ROB131093:ROC131093 RXX131093:RXY131093 SHT131093:SHU131093 SRP131093:SRQ131093 TBL131093:TBM131093 TLH131093:TLI131093 TVD131093:TVE131093 UEZ131093:UFA131093 UOV131093:UOW131093 UYR131093:UYS131093 VIN131093:VIO131093 VSJ131093:VSK131093 WCF131093:WCG131093 WMB131093:WMC131093 JL196629:JM196629 TH196629:TI196629 ADD196629:ADE196629 AMZ196629:ANA196629 AWV196629:AWW196629 BGR196629:BGS196629 BQN196629:BQO196629 CAJ196629:CAK196629 CKF196629:CKG196629 CUB196629:CUC196629 DDX196629:DDY196629 DNT196629:DNU196629 DXP196629:DXQ196629 EHL196629:EHM196629 ERH196629:ERI196629 FBD196629:FBE196629 FKZ196629:FLA196629 FUV196629:FUW196629 GER196629:GES196629 GON196629:GOO196629 GYJ196629:GYK196629 HIF196629:HIG196629 HSB196629:HSC196629 IBX196629:IBY196629 ILT196629:ILU196629 IVP196629:IVQ196629 JFL196629:JFM196629 JPH196629:JPI196629 JZD196629:JZE196629 KIZ196629:KJA196629 KSV196629:KSW196629 LCR196629:LCS196629 LMN196629:LMO196629 LWJ196629:LWK196629 MGF196629:MGG196629 MQB196629:MQC196629 MZX196629:MZY196629 NJT196629:NJU196629 NTP196629:NTQ196629 ODL196629:ODM196629 ONH196629:ONI196629 OXD196629:OXE196629 PGZ196629:PHA196629 PQV196629:PQW196629 QAR196629:QAS196629 QKN196629:QKO196629 QUJ196629:QUK196629 REF196629:REG196629 ROB196629:ROC196629 RXX196629:RXY196629 SHT196629:SHU196629 SRP196629:SRQ196629 TBL196629:TBM196629 TLH196629:TLI196629 TVD196629:TVE196629 UEZ196629:UFA196629 UOV196629:UOW196629 UYR196629:UYS196629 VIN196629:VIO196629 VSJ196629:VSK196629 WCF196629:WCG196629 WMB196629:WMC196629 JL262165:JM262165 TH262165:TI262165 ADD262165:ADE262165 AMZ262165:ANA262165 AWV262165:AWW262165 BGR262165:BGS262165 BQN262165:BQO262165 CAJ262165:CAK262165 CKF262165:CKG262165 CUB262165:CUC262165 DDX262165:DDY262165 DNT262165:DNU262165 DXP262165:DXQ262165 EHL262165:EHM262165 ERH262165:ERI262165 FBD262165:FBE262165 FKZ262165:FLA262165 FUV262165:FUW262165 GER262165:GES262165 GON262165:GOO262165 GYJ262165:GYK262165 HIF262165:HIG262165 HSB262165:HSC262165 IBX262165:IBY262165 ILT262165:ILU262165 IVP262165:IVQ262165 JFL262165:JFM262165 JPH262165:JPI262165 JZD262165:JZE262165 KIZ262165:KJA262165 KSV262165:KSW262165 LCR262165:LCS262165 LMN262165:LMO262165 LWJ262165:LWK262165 MGF262165:MGG262165 MQB262165:MQC262165 MZX262165:MZY262165 NJT262165:NJU262165 NTP262165:NTQ262165 ODL262165:ODM262165 ONH262165:ONI262165 OXD262165:OXE262165 PGZ262165:PHA262165 PQV262165:PQW262165 QAR262165:QAS262165 QKN262165:QKO262165 QUJ262165:QUK262165 REF262165:REG262165 ROB262165:ROC262165 RXX262165:RXY262165 SHT262165:SHU262165 SRP262165:SRQ262165 TBL262165:TBM262165 TLH262165:TLI262165 TVD262165:TVE262165 UEZ262165:UFA262165 UOV262165:UOW262165 UYR262165:UYS262165 VIN262165:VIO262165 VSJ262165:VSK262165 WCF262165:WCG262165 WMB262165:WMC262165 JL327701:JM327701 TH327701:TI327701 ADD327701:ADE327701 AMZ327701:ANA327701 AWV327701:AWW327701 BGR327701:BGS327701 BQN327701:BQO327701 CAJ327701:CAK327701 CKF327701:CKG327701 CUB327701:CUC327701 DDX327701:DDY327701 DNT327701:DNU327701 DXP327701:DXQ327701 EHL327701:EHM327701 ERH327701:ERI327701 FBD327701:FBE327701 FKZ327701:FLA327701 FUV327701:FUW327701 GER327701:GES327701 GON327701:GOO327701 GYJ327701:GYK327701 HIF327701:HIG327701 HSB327701:HSC327701 IBX327701:IBY327701 ILT327701:ILU327701 IVP327701:IVQ327701 JFL327701:JFM327701 JPH327701:JPI327701 JZD327701:JZE327701 KIZ327701:KJA327701 KSV327701:KSW327701 LCR327701:LCS327701 LMN327701:LMO327701 LWJ327701:LWK327701 MGF327701:MGG327701 MQB327701:MQC327701 MZX327701:MZY327701 NJT327701:NJU327701 NTP327701:NTQ327701 ODL327701:ODM327701 ONH327701:ONI327701 OXD327701:OXE327701 PGZ327701:PHA327701 PQV327701:PQW327701 QAR327701:QAS327701 QKN327701:QKO327701 QUJ327701:QUK327701 REF327701:REG327701 ROB327701:ROC327701 RXX327701:RXY327701 SHT327701:SHU327701 SRP327701:SRQ327701 TBL327701:TBM327701 TLH327701:TLI327701 TVD327701:TVE327701 UEZ327701:UFA327701 UOV327701:UOW327701 UYR327701:UYS327701 VIN327701:VIO327701 VSJ327701:VSK327701 WCF327701:WCG327701 WMB327701:WMC327701 JL393237:JM393237 TH393237:TI393237 ADD393237:ADE393237 AMZ393237:ANA393237 AWV393237:AWW393237 BGR393237:BGS393237 BQN393237:BQO393237 CAJ393237:CAK393237 CKF393237:CKG393237 CUB393237:CUC393237 DDX393237:DDY393237 DNT393237:DNU393237 DXP393237:DXQ393237 EHL393237:EHM393237 ERH393237:ERI393237 FBD393237:FBE393237 FKZ393237:FLA393237 FUV393237:FUW393237 GER393237:GES393237 GON393237:GOO393237 GYJ393237:GYK393237 HIF393237:HIG393237 HSB393237:HSC393237 IBX393237:IBY393237 ILT393237:ILU393237 IVP393237:IVQ393237 JFL393237:JFM393237 JPH393237:JPI393237 JZD393237:JZE393237 KIZ393237:KJA393237 KSV393237:KSW393237 LCR393237:LCS393237 LMN393237:LMO393237 LWJ393237:LWK393237 MGF393237:MGG393237 MQB393237:MQC393237 MZX393237:MZY393237 NJT393237:NJU393237 NTP393237:NTQ393237 ODL393237:ODM393237 ONH393237:ONI393237 OXD393237:OXE393237 PGZ393237:PHA393237 PQV393237:PQW393237 QAR393237:QAS393237 QKN393237:QKO393237 QUJ393237:QUK393237 REF393237:REG393237 ROB393237:ROC393237 RXX393237:RXY393237 SHT393237:SHU393237 SRP393237:SRQ393237 TBL393237:TBM393237 TLH393237:TLI393237 TVD393237:TVE393237 UEZ393237:UFA393237 UOV393237:UOW393237 UYR393237:UYS393237 VIN393237:VIO393237 VSJ393237:VSK393237 WCF393237:WCG393237 WMB393237:WMC393237 JL458773:JM458773 TH458773:TI458773 ADD458773:ADE458773 AMZ458773:ANA458773 AWV458773:AWW458773 BGR458773:BGS458773 BQN458773:BQO458773 CAJ458773:CAK458773 CKF458773:CKG458773 CUB458773:CUC458773 DDX458773:DDY458773 DNT458773:DNU458773 DXP458773:DXQ458773 EHL458773:EHM458773 ERH458773:ERI458773 FBD458773:FBE458773 FKZ458773:FLA458773 FUV458773:FUW458773 GER458773:GES458773 GON458773:GOO458773 GYJ458773:GYK458773 HIF458773:HIG458773 HSB458773:HSC458773 IBX458773:IBY458773 ILT458773:ILU458773 IVP458773:IVQ458773 JFL458773:JFM458773 JPH458773:JPI458773 JZD458773:JZE458773 KIZ458773:KJA458773 KSV458773:KSW458773 LCR458773:LCS458773 LMN458773:LMO458773 LWJ458773:LWK458773 MGF458773:MGG458773 MQB458773:MQC458773 MZX458773:MZY458773 NJT458773:NJU458773 NTP458773:NTQ458773 ODL458773:ODM458773 ONH458773:ONI458773 OXD458773:OXE458773 PGZ458773:PHA458773 PQV458773:PQW458773 QAR458773:QAS458773 QKN458773:QKO458773 QUJ458773:QUK458773 REF458773:REG458773 ROB458773:ROC458773 RXX458773:RXY458773 SHT458773:SHU458773 SRP458773:SRQ458773 TBL458773:TBM458773 TLH458773:TLI458773 TVD458773:TVE458773 UEZ458773:UFA458773 UOV458773:UOW458773 UYR458773:UYS458773 VIN458773:VIO458773 VSJ458773:VSK458773 WCF458773:WCG458773 WMB458773:WMC458773 JL524309:JM524309 TH524309:TI524309 ADD524309:ADE524309 AMZ524309:ANA524309 AWV524309:AWW524309 BGR524309:BGS524309 BQN524309:BQO524309 CAJ524309:CAK524309 CKF524309:CKG524309 CUB524309:CUC524309 DDX524309:DDY524309 DNT524309:DNU524309 DXP524309:DXQ524309 EHL524309:EHM524309 ERH524309:ERI524309 FBD524309:FBE524309 FKZ524309:FLA524309 FUV524309:FUW524309 GER524309:GES524309 GON524309:GOO524309 GYJ524309:GYK524309 HIF524309:HIG524309 HSB524309:HSC524309 IBX524309:IBY524309 ILT524309:ILU524309 IVP524309:IVQ524309 JFL524309:JFM524309 JPH524309:JPI524309 JZD524309:JZE524309 KIZ524309:KJA524309 KSV524309:KSW524309 LCR524309:LCS524309 LMN524309:LMO524309 LWJ524309:LWK524309 MGF524309:MGG524309 MQB524309:MQC524309 MZX524309:MZY524309 NJT524309:NJU524309 NTP524309:NTQ524309 ODL524309:ODM524309 ONH524309:ONI524309 OXD524309:OXE524309 PGZ524309:PHA524309 PQV524309:PQW524309 QAR524309:QAS524309 QKN524309:QKO524309 QUJ524309:QUK524309 REF524309:REG524309 ROB524309:ROC524309 RXX524309:RXY524309 SHT524309:SHU524309 SRP524309:SRQ524309 TBL524309:TBM524309 TLH524309:TLI524309 TVD524309:TVE524309 UEZ524309:UFA524309 UOV524309:UOW524309 UYR524309:UYS524309 VIN524309:VIO524309 VSJ524309:VSK524309 WCF524309:WCG524309 WMB524309:WMC524309 JL589845:JM589845 TH589845:TI589845 ADD589845:ADE589845 AMZ589845:ANA589845 AWV589845:AWW589845 BGR589845:BGS589845 BQN589845:BQO589845 CAJ589845:CAK589845 CKF589845:CKG589845 CUB589845:CUC589845 DDX589845:DDY589845 DNT589845:DNU589845 DXP589845:DXQ589845 EHL589845:EHM589845 ERH589845:ERI589845 FBD589845:FBE589845 FKZ589845:FLA589845 FUV589845:FUW589845 GER589845:GES589845 GON589845:GOO589845 GYJ589845:GYK589845 HIF589845:HIG589845 HSB589845:HSC589845 IBX589845:IBY589845 ILT589845:ILU589845 IVP589845:IVQ589845 JFL589845:JFM589845 JPH589845:JPI589845 JZD589845:JZE589845 KIZ589845:KJA589845 KSV589845:KSW589845 LCR589845:LCS589845 LMN589845:LMO589845 LWJ589845:LWK589845 MGF589845:MGG589845 MQB589845:MQC589845 MZX589845:MZY589845 NJT589845:NJU589845 NTP589845:NTQ589845 ODL589845:ODM589845 ONH589845:ONI589845 OXD589845:OXE589845 PGZ589845:PHA589845 PQV589845:PQW589845 QAR589845:QAS589845 QKN589845:QKO589845 QUJ589845:QUK589845 REF589845:REG589845 ROB589845:ROC589845 RXX589845:RXY589845 SHT589845:SHU589845 SRP589845:SRQ589845 TBL589845:TBM589845 TLH589845:TLI589845 TVD589845:TVE589845 UEZ589845:UFA589845 UOV589845:UOW589845 UYR589845:UYS589845 VIN589845:VIO589845 VSJ589845:VSK589845 WCF589845:WCG589845 WMB589845:WMC589845 JL655381:JM655381 TH655381:TI655381 ADD655381:ADE655381 AMZ655381:ANA655381 AWV655381:AWW655381 BGR655381:BGS655381 BQN655381:BQO655381 CAJ655381:CAK655381 CKF655381:CKG655381 CUB655381:CUC655381 DDX655381:DDY655381 DNT655381:DNU655381 DXP655381:DXQ655381 EHL655381:EHM655381 ERH655381:ERI655381 FBD655381:FBE655381 FKZ655381:FLA655381 FUV655381:FUW655381 GER655381:GES655381 GON655381:GOO655381 GYJ655381:GYK655381 HIF655381:HIG655381 HSB655381:HSC655381 IBX655381:IBY655381 ILT655381:ILU655381 IVP655381:IVQ655381 JFL655381:JFM655381 JPH655381:JPI655381 JZD655381:JZE655381 KIZ655381:KJA655381 KSV655381:KSW655381 LCR655381:LCS655381 LMN655381:LMO655381 LWJ655381:LWK655381 MGF655381:MGG655381 MQB655381:MQC655381 MZX655381:MZY655381 NJT655381:NJU655381 NTP655381:NTQ655381 ODL655381:ODM655381 ONH655381:ONI655381 OXD655381:OXE655381 PGZ655381:PHA655381 PQV655381:PQW655381 QAR655381:QAS655381 QKN655381:QKO655381 QUJ655381:QUK655381 REF655381:REG655381 ROB655381:ROC655381 RXX655381:RXY655381 SHT655381:SHU655381 SRP655381:SRQ655381 TBL655381:TBM655381 TLH655381:TLI655381 TVD655381:TVE655381 UEZ655381:UFA655381 UOV655381:UOW655381 UYR655381:UYS655381 VIN655381:VIO655381 VSJ655381:VSK655381 WCF655381:WCG655381 WMB655381:WMC655381 JL720917:JM720917 TH720917:TI720917 ADD720917:ADE720917 AMZ720917:ANA720917 AWV720917:AWW720917 BGR720917:BGS720917 BQN720917:BQO720917 CAJ720917:CAK720917 CKF720917:CKG720917 CUB720917:CUC720917 DDX720917:DDY720917 DNT720917:DNU720917 DXP720917:DXQ720917 EHL720917:EHM720917 ERH720917:ERI720917 FBD720917:FBE720917 FKZ720917:FLA720917 FUV720917:FUW720917 GER720917:GES720917 GON720917:GOO720917 GYJ720917:GYK720917 HIF720917:HIG720917 HSB720917:HSC720917 IBX720917:IBY720917 ILT720917:ILU720917 IVP720917:IVQ720917 JFL720917:JFM720917 JPH720917:JPI720917 JZD720917:JZE720917 KIZ720917:KJA720917 KSV720917:KSW720917 LCR720917:LCS720917 LMN720917:LMO720917 LWJ720917:LWK720917 MGF720917:MGG720917 MQB720917:MQC720917 MZX720917:MZY720917 NJT720917:NJU720917 NTP720917:NTQ720917 ODL720917:ODM720917 ONH720917:ONI720917 OXD720917:OXE720917 PGZ720917:PHA720917 PQV720917:PQW720917 QAR720917:QAS720917 QKN720917:QKO720917 QUJ720917:QUK720917 REF720917:REG720917 ROB720917:ROC720917 RXX720917:RXY720917 SHT720917:SHU720917 SRP720917:SRQ720917 TBL720917:TBM720917 TLH720917:TLI720917 TVD720917:TVE720917 UEZ720917:UFA720917 UOV720917:UOW720917 UYR720917:UYS720917 VIN720917:VIO720917 VSJ720917:VSK720917 WCF720917:WCG720917 WMB720917:WMC720917 JL786453:JM786453 TH786453:TI786453 ADD786453:ADE786453 AMZ786453:ANA786453 AWV786453:AWW786453 BGR786453:BGS786453 BQN786453:BQO786453 CAJ786453:CAK786453 CKF786453:CKG786453 CUB786453:CUC786453 DDX786453:DDY786453 DNT786453:DNU786453 DXP786453:DXQ786453 EHL786453:EHM786453 ERH786453:ERI786453 FBD786453:FBE786453 FKZ786453:FLA786453 FUV786453:FUW786453 GER786453:GES786453 GON786453:GOO786453 GYJ786453:GYK786453 HIF786453:HIG786453 HSB786453:HSC786453 IBX786453:IBY786453 ILT786453:ILU786453 IVP786453:IVQ786453 JFL786453:JFM786453 JPH786453:JPI786453 JZD786453:JZE786453 KIZ786453:KJA786453 KSV786453:KSW786453 LCR786453:LCS786453 LMN786453:LMO786453 LWJ786453:LWK786453 MGF786453:MGG786453 MQB786453:MQC786453 MZX786453:MZY786453 NJT786453:NJU786453 NTP786453:NTQ786453 ODL786453:ODM786453 ONH786453:ONI786453 OXD786453:OXE786453 PGZ786453:PHA786453 PQV786453:PQW786453 QAR786453:QAS786453 QKN786453:QKO786453 QUJ786453:QUK786453 REF786453:REG786453 ROB786453:ROC786453 RXX786453:RXY786453 SHT786453:SHU786453 SRP786453:SRQ786453 TBL786453:TBM786453 TLH786453:TLI786453 TVD786453:TVE786453 UEZ786453:UFA786453 UOV786453:UOW786453 UYR786453:UYS786453 VIN786453:VIO786453 VSJ786453:VSK786453 WCF786453:WCG786453 WMB786453:WMC786453 JL851989:JM851989 TH851989:TI851989 ADD851989:ADE851989 AMZ851989:ANA851989 AWV851989:AWW851989 BGR851989:BGS851989 BQN851989:BQO851989 CAJ851989:CAK851989 CKF851989:CKG851989 CUB851989:CUC851989 DDX851989:DDY851989 DNT851989:DNU851989 DXP851989:DXQ851989 EHL851989:EHM851989 ERH851989:ERI851989 FBD851989:FBE851989 FKZ851989:FLA851989 FUV851989:FUW851989 GER851989:GES851989 GON851989:GOO851989 GYJ851989:GYK851989 HIF851989:HIG851989 HSB851989:HSC851989 IBX851989:IBY851989 ILT851989:ILU851989 IVP851989:IVQ851989 JFL851989:JFM851989 JPH851989:JPI851989 JZD851989:JZE851989 KIZ851989:KJA851989 KSV851989:KSW851989 LCR851989:LCS851989 LMN851989:LMO851989 LWJ851989:LWK851989 MGF851989:MGG851989 MQB851989:MQC851989 MZX851989:MZY851989 NJT851989:NJU851989 NTP851989:NTQ851989 ODL851989:ODM851989 ONH851989:ONI851989 OXD851989:OXE851989 PGZ851989:PHA851989 PQV851989:PQW851989 QAR851989:QAS851989 QKN851989:QKO851989 QUJ851989:QUK851989 REF851989:REG851989 ROB851989:ROC851989 RXX851989:RXY851989 SHT851989:SHU851989 SRP851989:SRQ851989 TBL851989:TBM851989 TLH851989:TLI851989 TVD851989:TVE851989 UEZ851989:UFA851989 UOV851989:UOW851989 UYR851989:UYS851989 VIN851989:VIO851989 VSJ851989:VSK851989 WCF851989:WCG851989 WMB851989:WMC851989 JL917525:JM917525 TH917525:TI917525 ADD917525:ADE917525 AMZ917525:ANA917525 AWV917525:AWW917525 BGR917525:BGS917525 BQN917525:BQO917525 CAJ917525:CAK917525 CKF917525:CKG917525 CUB917525:CUC917525 DDX917525:DDY917525 DNT917525:DNU917525 DXP917525:DXQ917525 EHL917525:EHM917525 ERH917525:ERI917525 FBD917525:FBE917525 FKZ917525:FLA917525 FUV917525:FUW917525 GER917525:GES917525 GON917525:GOO917525 GYJ917525:GYK917525 HIF917525:HIG917525 HSB917525:HSC917525 IBX917525:IBY917525 ILT917525:ILU917525 IVP917525:IVQ917525 JFL917525:JFM917525 JPH917525:JPI917525 JZD917525:JZE917525 KIZ917525:KJA917525 KSV917525:KSW917525 LCR917525:LCS917525 LMN917525:LMO917525 LWJ917525:LWK917525 MGF917525:MGG917525 MQB917525:MQC917525 MZX917525:MZY917525 NJT917525:NJU917525 NTP917525:NTQ917525 ODL917525:ODM917525 ONH917525:ONI917525 OXD917525:OXE917525 PGZ917525:PHA917525 PQV917525:PQW917525 QAR917525:QAS917525 QKN917525:QKO917525 QUJ917525:QUK917525 REF917525:REG917525 ROB917525:ROC917525 RXX917525:RXY917525 SHT917525:SHU917525 SRP917525:SRQ917525 TBL917525:TBM917525 TLH917525:TLI917525 TVD917525:TVE917525 UEZ917525:UFA917525 UOV917525:UOW917525 UYR917525:UYS917525 VIN917525:VIO917525 VSJ917525:VSK917525 WCF917525:WCG917525 WMB917525:WMC917525 JL983061:JM983061 TH983061:TI983061 ADD983061:ADE983061 AMZ983061:ANA983061 AWV983061:AWW983061 BGR983061:BGS983061 BQN983061:BQO983061 CAJ983061:CAK983061 CKF983061:CKG983061 CUB983061:CUC983061 DDX983061:DDY983061 DNT983061:DNU983061 DXP983061:DXQ983061 EHL983061:EHM983061 ERH983061:ERI983061 FBD983061:FBE983061 FKZ983061:FLA983061 FUV983061:FUW983061 GER983061:GES983061 GON983061:GOO983061 GYJ983061:GYK983061 HIF983061:HIG983061 HSB983061:HSC983061 IBX983061:IBY983061 ILT983061:ILU983061 IVP983061:IVQ983061 JFL983061:JFM983061 JPH983061:JPI983061 JZD983061:JZE983061 KIZ983061:KJA983061 KSV983061:KSW983061 LCR983061:LCS983061 LMN983061:LMO983061 LWJ983061:LWK983061 MGF983061:MGG983061 MQB983061:MQC983061 MZX983061:MZY983061 NJT983061:NJU983061 NTP983061:NTQ983061 ODL983061:ODM983061 ONH983061:ONI983061 OXD983061:OXE983061 PGZ983061:PHA983061 PQV983061:PQW983061 QAR983061:QAS983061 QKN983061:QKO983061 QUJ983061:QUK983061 REF983061:REG983061 ROB983061:ROC983061 RXX983061:RXY983061 SHT983061:SHU983061 SRP983061:SRQ983061 TBL983061:TBM983061 TLH983061:TLI983061 TVD983061:TVE983061 UEZ983061:UFA983061 UOV983061:UOW983061 UYR983061:UYS983061 VIN983061:VIO983061 VSJ983061:VSK983061 E21:F21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9136-54B3-4BE0-9BA3-8654211C5BCB}">
  <dimension ref="A1:G112"/>
  <sheetViews>
    <sheetView workbookViewId="0"/>
  </sheetViews>
  <sheetFormatPr baseColWidth="10" defaultRowHeight="12.75" x14ac:dyDescent="0.2"/>
  <cols>
    <col min="1" max="1" width="30.5703125" style="372" customWidth="1"/>
    <col min="2" max="2" width="18.85546875" style="357" customWidth="1"/>
    <col min="6" max="6" width="17" customWidth="1"/>
  </cols>
  <sheetData>
    <row r="1" spans="1:7" ht="13.5" thickBot="1" x14ac:dyDescent="0.25">
      <c r="A1" s="368" t="s">
        <v>431</v>
      </c>
    </row>
    <row r="2" spans="1:7" ht="60" customHeight="1" x14ac:dyDescent="0.2">
      <c r="A2" s="369" t="s">
        <v>188</v>
      </c>
    </row>
    <row r="3" spans="1:7" ht="60" customHeight="1" x14ac:dyDescent="0.2">
      <c r="A3" s="370" t="s">
        <v>190</v>
      </c>
    </row>
    <row r="4" spans="1:7" ht="60" customHeight="1" x14ac:dyDescent="0.2">
      <c r="A4" s="370" t="s">
        <v>192</v>
      </c>
      <c r="G4" s="366"/>
    </row>
    <row r="5" spans="1:7" ht="60" customHeight="1" x14ac:dyDescent="0.2">
      <c r="A5" s="370" t="s">
        <v>194</v>
      </c>
    </row>
    <row r="6" spans="1:7" ht="60" customHeight="1" x14ac:dyDescent="0.2">
      <c r="A6" s="370" t="s">
        <v>197</v>
      </c>
      <c r="G6" s="366"/>
    </row>
    <row r="7" spans="1:7" ht="60" customHeight="1" x14ac:dyDescent="0.2">
      <c r="A7" s="370" t="s">
        <v>201</v>
      </c>
      <c r="G7" s="366"/>
    </row>
    <row r="8" spans="1:7" ht="60" customHeight="1" x14ac:dyDescent="0.2">
      <c r="A8" s="370" t="s">
        <v>205</v>
      </c>
    </row>
    <row r="9" spans="1:7" ht="60" customHeight="1" x14ac:dyDescent="0.2">
      <c r="A9" s="370" t="s">
        <v>209</v>
      </c>
    </row>
    <row r="10" spans="1:7" ht="60" customHeight="1" x14ac:dyDescent="0.2">
      <c r="A10" s="370" t="s">
        <v>212</v>
      </c>
    </row>
    <row r="11" spans="1:7" ht="60" customHeight="1" x14ac:dyDescent="0.2">
      <c r="A11" s="370" t="s">
        <v>214</v>
      </c>
    </row>
    <row r="12" spans="1:7" ht="60" customHeight="1" x14ac:dyDescent="0.2">
      <c r="A12" s="370" t="s">
        <v>216</v>
      </c>
    </row>
    <row r="13" spans="1:7" ht="60" customHeight="1" x14ac:dyDescent="0.2">
      <c r="A13" s="370" t="s">
        <v>219</v>
      </c>
    </row>
    <row r="14" spans="1:7" ht="60" customHeight="1" x14ac:dyDescent="0.2">
      <c r="A14" s="370" t="s">
        <v>221</v>
      </c>
    </row>
    <row r="15" spans="1:7" ht="60" customHeight="1" x14ac:dyDescent="0.2">
      <c r="A15" s="370" t="s">
        <v>223</v>
      </c>
    </row>
    <row r="16" spans="1:7" ht="60" customHeight="1" x14ac:dyDescent="0.2">
      <c r="A16" s="370" t="s">
        <v>225</v>
      </c>
    </row>
    <row r="17" spans="1:1" ht="60" customHeight="1" x14ac:dyDescent="0.2">
      <c r="A17" s="370" t="s">
        <v>228</v>
      </c>
    </row>
    <row r="18" spans="1:1" ht="60" customHeight="1" x14ac:dyDescent="0.2">
      <c r="A18" s="370" t="s">
        <v>230</v>
      </c>
    </row>
    <row r="19" spans="1:1" ht="60" customHeight="1" x14ac:dyDescent="0.2">
      <c r="A19" s="370" t="s">
        <v>232</v>
      </c>
    </row>
    <row r="20" spans="1:1" ht="60" customHeight="1" x14ac:dyDescent="0.2">
      <c r="A20" s="370" t="s">
        <v>234</v>
      </c>
    </row>
    <row r="21" spans="1:1" ht="60" customHeight="1" x14ac:dyDescent="0.2">
      <c r="A21" s="370" t="s">
        <v>812</v>
      </c>
    </row>
    <row r="22" spans="1:1" ht="60" customHeight="1" x14ac:dyDescent="0.2">
      <c r="A22" s="370" t="s">
        <v>237</v>
      </c>
    </row>
    <row r="23" spans="1:1" ht="60" customHeight="1" x14ac:dyDescent="0.2">
      <c r="A23" s="370" t="s">
        <v>814</v>
      </c>
    </row>
    <row r="24" spans="1:1" ht="60" customHeight="1" x14ac:dyDescent="0.2">
      <c r="A24" s="370" t="s">
        <v>239</v>
      </c>
    </row>
    <row r="25" spans="1:1" ht="60" customHeight="1" x14ac:dyDescent="0.2">
      <c r="A25" s="370" t="s">
        <v>241</v>
      </c>
    </row>
    <row r="26" spans="1:1" ht="60" customHeight="1" x14ac:dyDescent="0.2">
      <c r="A26" s="370" t="s">
        <v>243</v>
      </c>
    </row>
    <row r="27" spans="1:1" ht="60" customHeight="1" x14ac:dyDescent="0.2">
      <c r="A27" s="370" t="s">
        <v>245</v>
      </c>
    </row>
    <row r="28" spans="1:1" ht="60" customHeight="1" x14ac:dyDescent="0.2">
      <c r="A28" s="370" t="s">
        <v>247</v>
      </c>
    </row>
    <row r="29" spans="1:1" ht="60" customHeight="1" x14ac:dyDescent="0.2">
      <c r="A29" s="370" t="s">
        <v>249</v>
      </c>
    </row>
    <row r="30" spans="1:1" ht="60" customHeight="1" x14ac:dyDescent="0.2">
      <c r="A30" s="370" t="s">
        <v>251</v>
      </c>
    </row>
    <row r="31" spans="1:1" ht="60" customHeight="1" x14ac:dyDescent="0.2">
      <c r="A31" s="370" t="s">
        <v>253</v>
      </c>
    </row>
    <row r="32" spans="1:1" ht="60" customHeight="1" x14ac:dyDescent="0.2">
      <c r="A32" s="370" t="s">
        <v>255</v>
      </c>
    </row>
    <row r="33" spans="1:1" ht="60" customHeight="1" x14ac:dyDescent="0.2">
      <c r="A33" s="370" t="s">
        <v>257</v>
      </c>
    </row>
    <row r="34" spans="1:1" ht="60" customHeight="1" x14ac:dyDescent="0.2">
      <c r="A34" s="370" t="s">
        <v>259</v>
      </c>
    </row>
    <row r="35" spans="1:1" ht="60" customHeight="1" x14ac:dyDescent="0.2">
      <c r="A35" s="370" t="s">
        <v>261</v>
      </c>
    </row>
    <row r="36" spans="1:1" ht="60" customHeight="1" x14ac:dyDescent="0.2">
      <c r="A36" s="370" t="s">
        <v>263</v>
      </c>
    </row>
    <row r="37" spans="1:1" ht="60" customHeight="1" x14ac:dyDescent="0.2">
      <c r="A37" s="370" t="s">
        <v>265</v>
      </c>
    </row>
    <row r="38" spans="1:1" ht="60" customHeight="1" x14ac:dyDescent="0.2">
      <c r="A38" s="370" t="s">
        <v>267</v>
      </c>
    </row>
    <row r="39" spans="1:1" ht="60" customHeight="1" x14ac:dyDescent="0.2">
      <c r="A39" s="370" t="s">
        <v>269</v>
      </c>
    </row>
    <row r="40" spans="1:1" ht="60" customHeight="1" x14ac:dyDescent="0.2">
      <c r="A40" s="370" t="s">
        <v>816</v>
      </c>
    </row>
    <row r="41" spans="1:1" ht="60" customHeight="1" x14ac:dyDescent="0.2">
      <c r="A41" s="370" t="s">
        <v>472</v>
      </c>
    </row>
    <row r="42" spans="1:1" ht="60" customHeight="1" x14ac:dyDescent="0.2">
      <c r="A42" s="370" t="s">
        <v>473</v>
      </c>
    </row>
    <row r="43" spans="1:1" ht="60" customHeight="1" x14ac:dyDescent="0.2">
      <c r="A43" s="370" t="s">
        <v>474</v>
      </c>
    </row>
    <row r="44" spans="1:1" ht="60" customHeight="1" x14ac:dyDescent="0.2">
      <c r="A44" s="370" t="s">
        <v>475</v>
      </c>
    </row>
    <row r="45" spans="1:1" ht="60" customHeight="1" x14ac:dyDescent="0.2">
      <c r="A45" s="370" t="s">
        <v>476</v>
      </c>
    </row>
    <row r="46" spans="1:1" ht="60" customHeight="1" x14ac:dyDescent="0.2">
      <c r="A46" s="370" t="s">
        <v>477</v>
      </c>
    </row>
    <row r="47" spans="1:1" ht="60" customHeight="1" x14ac:dyDescent="0.2">
      <c r="A47" s="370" t="s">
        <v>478</v>
      </c>
    </row>
    <row r="48" spans="1:1" ht="60" customHeight="1" x14ac:dyDescent="0.2">
      <c r="A48" s="370" t="s">
        <v>479</v>
      </c>
    </row>
    <row r="49" spans="1:1" ht="60" customHeight="1" x14ac:dyDescent="0.2">
      <c r="A49" s="370" t="s">
        <v>480</v>
      </c>
    </row>
    <row r="50" spans="1:1" ht="60" customHeight="1" x14ac:dyDescent="0.2">
      <c r="A50" s="370" t="s">
        <v>481</v>
      </c>
    </row>
    <row r="51" spans="1:1" ht="60" customHeight="1" x14ac:dyDescent="0.2">
      <c r="A51" s="370" t="s">
        <v>482</v>
      </c>
    </row>
    <row r="52" spans="1:1" ht="60" customHeight="1" x14ac:dyDescent="0.2">
      <c r="A52" s="370" t="s">
        <v>483</v>
      </c>
    </row>
    <row r="53" spans="1:1" ht="60" customHeight="1" x14ac:dyDescent="0.2">
      <c r="A53" s="370" t="s">
        <v>484</v>
      </c>
    </row>
    <row r="54" spans="1:1" ht="60" customHeight="1" x14ac:dyDescent="0.2">
      <c r="A54" s="370" t="s">
        <v>485</v>
      </c>
    </row>
    <row r="55" spans="1:1" ht="60" customHeight="1" x14ac:dyDescent="0.2">
      <c r="A55" s="370" t="s">
        <v>486</v>
      </c>
    </row>
    <row r="56" spans="1:1" ht="60" customHeight="1" x14ac:dyDescent="0.2">
      <c r="A56" s="370" t="s">
        <v>487</v>
      </c>
    </row>
    <row r="57" spans="1:1" ht="60" customHeight="1" x14ac:dyDescent="0.2">
      <c r="A57" s="370" t="s">
        <v>488</v>
      </c>
    </row>
    <row r="58" spans="1:1" ht="60" customHeight="1" x14ac:dyDescent="0.2">
      <c r="A58" s="370" t="s">
        <v>489</v>
      </c>
    </row>
    <row r="59" spans="1:1" ht="60" customHeight="1" x14ac:dyDescent="0.2">
      <c r="A59" s="370" t="s">
        <v>490</v>
      </c>
    </row>
    <row r="60" spans="1:1" ht="60" customHeight="1" x14ac:dyDescent="0.2">
      <c r="A60" s="370" t="s">
        <v>471</v>
      </c>
    </row>
    <row r="61" spans="1:1" ht="60" customHeight="1" x14ac:dyDescent="0.2">
      <c r="A61" s="370" t="s">
        <v>491</v>
      </c>
    </row>
    <row r="62" spans="1:1" ht="60" customHeight="1" x14ac:dyDescent="0.2">
      <c r="A62" s="370" t="s">
        <v>492</v>
      </c>
    </row>
    <row r="63" spans="1:1" ht="60" customHeight="1" x14ac:dyDescent="0.2">
      <c r="A63" s="370" t="s">
        <v>493</v>
      </c>
    </row>
    <row r="64" spans="1:1" ht="60" customHeight="1" x14ac:dyDescent="0.2">
      <c r="A64" s="370" t="s">
        <v>494</v>
      </c>
    </row>
    <row r="65" spans="1:1" ht="60" customHeight="1" x14ac:dyDescent="0.2">
      <c r="A65" s="370" t="s">
        <v>495</v>
      </c>
    </row>
    <row r="66" spans="1:1" ht="60" customHeight="1" x14ac:dyDescent="0.2">
      <c r="A66" s="370" t="s">
        <v>496</v>
      </c>
    </row>
    <row r="67" spans="1:1" ht="60" customHeight="1" x14ac:dyDescent="0.2">
      <c r="A67" s="370" t="s">
        <v>497</v>
      </c>
    </row>
    <row r="68" spans="1:1" ht="60" customHeight="1" x14ac:dyDescent="0.2">
      <c r="A68" s="370" t="s">
        <v>498</v>
      </c>
    </row>
    <row r="69" spans="1:1" ht="60" customHeight="1" x14ac:dyDescent="0.2">
      <c r="A69" s="370" t="s">
        <v>499</v>
      </c>
    </row>
    <row r="70" spans="1:1" ht="60" customHeight="1" x14ac:dyDescent="0.2">
      <c r="A70" s="370" t="s">
        <v>500</v>
      </c>
    </row>
    <row r="71" spans="1:1" ht="60" customHeight="1" x14ac:dyDescent="0.2">
      <c r="A71" s="370" t="s">
        <v>501</v>
      </c>
    </row>
    <row r="72" spans="1:1" ht="60" customHeight="1" x14ac:dyDescent="0.2">
      <c r="A72" s="370" t="s">
        <v>502</v>
      </c>
    </row>
    <row r="73" spans="1:1" ht="60" customHeight="1" x14ac:dyDescent="0.2">
      <c r="A73" s="370" t="s">
        <v>503</v>
      </c>
    </row>
    <row r="74" spans="1:1" ht="60" customHeight="1" x14ac:dyDescent="0.2">
      <c r="A74" s="370" t="s">
        <v>504</v>
      </c>
    </row>
    <row r="75" spans="1:1" ht="60" customHeight="1" x14ac:dyDescent="0.2">
      <c r="A75" s="370" t="s">
        <v>505</v>
      </c>
    </row>
    <row r="76" spans="1:1" ht="60" customHeight="1" x14ac:dyDescent="0.2">
      <c r="A76" s="370" t="s">
        <v>506</v>
      </c>
    </row>
    <row r="77" spans="1:1" ht="60" customHeight="1" x14ac:dyDescent="0.2">
      <c r="A77" s="370" t="s">
        <v>507</v>
      </c>
    </row>
    <row r="78" spans="1:1" ht="60" customHeight="1" x14ac:dyDescent="0.2">
      <c r="A78" s="370" t="s">
        <v>508</v>
      </c>
    </row>
    <row r="79" spans="1:1" ht="60" customHeight="1" x14ac:dyDescent="0.2">
      <c r="A79" s="370" t="s">
        <v>509</v>
      </c>
    </row>
    <row r="80" spans="1:1" ht="60" customHeight="1" x14ac:dyDescent="0.2">
      <c r="A80" s="370" t="s">
        <v>510</v>
      </c>
    </row>
    <row r="81" spans="1:1" ht="60" customHeight="1" x14ac:dyDescent="0.2">
      <c r="A81" s="370" t="s">
        <v>511</v>
      </c>
    </row>
    <row r="82" spans="1:1" ht="60" customHeight="1" x14ac:dyDescent="0.2">
      <c r="A82" s="370" t="s">
        <v>512</v>
      </c>
    </row>
    <row r="83" spans="1:1" ht="60" customHeight="1" x14ac:dyDescent="0.2">
      <c r="A83" s="370" t="s">
        <v>513</v>
      </c>
    </row>
    <row r="84" spans="1:1" ht="60" customHeight="1" x14ac:dyDescent="0.2">
      <c r="A84" s="370" t="s">
        <v>514</v>
      </c>
    </row>
    <row r="85" spans="1:1" ht="60" customHeight="1" x14ac:dyDescent="0.2">
      <c r="A85" s="370" t="s">
        <v>515</v>
      </c>
    </row>
    <row r="86" spans="1:1" ht="60" customHeight="1" x14ac:dyDescent="0.2">
      <c r="A86" s="370" t="s">
        <v>516</v>
      </c>
    </row>
    <row r="87" spans="1:1" ht="60" customHeight="1" x14ac:dyDescent="0.2">
      <c r="A87" s="370" t="s">
        <v>517</v>
      </c>
    </row>
    <row r="88" spans="1:1" ht="60" customHeight="1" x14ac:dyDescent="0.2">
      <c r="A88" s="370" t="s">
        <v>518</v>
      </c>
    </row>
    <row r="89" spans="1:1" ht="60" customHeight="1" x14ac:dyDescent="0.2">
      <c r="A89" s="370" t="s">
        <v>519</v>
      </c>
    </row>
    <row r="90" spans="1:1" ht="60" customHeight="1" x14ac:dyDescent="0.2">
      <c r="A90" s="370" t="s">
        <v>520</v>
      </c>
    </row>
    <row r="91" spans="1:1" ht="60" customHeight="1" x14ac:dyDescent="0.2">
      <c r="A91" s="370" t="s">
        <v>521</v>
      </c>
    </row>
    <row r="92" spans="1:1" ht="60" customHeight="1" x14ac:dyDescent="0.2">
      <c r="A92" s="370" t="s">
        <v>522</v>
      </c>
    </row>
    <row r="93" spans="1:1" ht="60" customHeight="1" x14ac:dyDescent="0.2">
      <c r="A93" s="370" t="s">
        <v>523</v>
      </c>
    </row>
    <row r="94" spans="1:1" ht="60" customHeight="1" x14ac:dyDescent="0.2">
      <c r="A94" s="370" t="s">
        <v>524</v>
      </c>
    </row>
    <row r="95" spans="1:1" ht="60" customHeight="1" x14ac:dyDescent="0.2">
      <c r="A95" s="370" t="s">
        <v>525</v>
      </c>
    </row>
    <row r="96" spans="1:1" ht="60" customHeight="1" x14ac:dyDescent="0.2">
      <c r="A96" s="370" t="s">
        <v>526</v>
      </c>
    </row>
    <row r="97" spans="1:2" ht="60" customHeight="1" x14ac:dyDescent="0.2">
      <c r="A97" s="370" t="s">
        <v>527</v>
      </c>
    </row>
    <row r="98" spans="1:2" ht="60" customHeight="1" x14ac:dyDescent="0.2">
      <c r="A98" s="370" t="s">
        <v>528</v>
      </c>
    </row>
    <row r="99" spans="1:2" ht="60" customHeight="1" x14ac:dyDescent="0.2">
      <c r="A99" s="370" t="s">
        <v>529</v>
      </c>
    </row>
    <row r="100" spans="1:2" ht="60" customHeight="1" x14ac:dyDescent="0.2">
      <c r="A100" s="370" t="s">
        <v>530</v>
      </c>
    </row>
    <row r="101" spans="1:2" ht="60" customHeight="1" x14ac:dyDescent="0.2">
      <c r="A101" s="370" t="s">
        <v>531</v>
      </c>
    </row>
    <row r="102" spans="1:2" ht="60" customHeight="1" x14ac:dyDescent="0.2">
      <c r="A102" s="370" t="s">
        <v>532</v>
      </c>
    </row>
    <row r="103" spans="1:2" ht="60" customHeight="1" x14ac:dyDescent="0.2">
      <c r="A103" s="370" t="s">
        <v>533</v>
      </c>
    </row>
    <row r="104" spans="1:2" ht="60" customHeight="1" x14ac:dyDescent="0.2">
      <c r="A104" s="370" t="s">
        <v>534</v>
      </c>
    </row>
    <row r="105" spans="1:2" ht="60" customHeight="1" x14ac:dyDescent="0.2">
      <c r="A105" s="370" t="s">
        <v>535</v>
      </c>
    </row>
    <row r="106" spans="1:2" ht="60" customHeight="1" x14ac:dyDescent="0.2">
      <c r="A106" s="370" t="s">
        <v>536</v>
      </c>
    </row>
    <row r="107" spans="1:2" ht="60" customHeight="1" x14ac:dyDescent="0.2">
      <c r="A107" s="370" t="s">
        <v>537</v>
      </c>
    </row>
    <row r="108" spans="1:2" ht="60" customHeight="1" x14ac:dyDescent="0.2">
      <c r="A108" s="370" t="s">
        <v>538</v>
      </c>
    </row>
    <row r="109" spans="1:2" ht="60" customHeight="1" x14ac:dyDescent="0.2">
      <c r="A109" s="370" t="s">
        <v>539</v>
      </c>
    </row>
    <row r="110" spans="1:2" ht="60" customHeight="1" x14ac:dyDescent="0.2">
      <c r="A110" s="370" t="s">
        <v>540</v>
      </c>
    </row>
    <row r="111" spans="1:2" ht="60" customHeight="1" x14ac:dyDescent="0.2">
      <c r="A111" s="370" t="s">
        <v>844</v>
      </c>
      <c r="B111" s="367"/>
    </row>
    <row r="112" spans="1:2" ht="60" customHeight="1" thickBot="1" x14ac:dyDescent="0.25">
      <c r="A112" s="371" t="s">
        <v>541</v>
      </c>
    </row>
  </sheetData>
  <sheetProtection algorithmName="SHA-512" hashValue="9/DC2wGLLArO5zy0qV994iHchJK6ZvFGnnezuuoO0taRyBN6BS88qtjZSb5e3sHRfgQn259DxUihEbSByfDgMw==" saltValue="gkQu8hJ1nYXs35YTXX+JFQ=="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F107"/>
  <sheetViews>
    <sheetView showGridLines="0" showRowColHeaders="0" zoomScaleNormal="100" workbookViewId="0">
      <selection activeCell="B4" sqref="B4"/>
    </sheetView>
  </sheetViews>
  <sheetFormatPr baseColWidth="10" defaultRowHeight="12.75" x14ac:dyDescent="0.2"/>
  <cols>
    <col min="1" max="1" width="12.85546875" customWidth="1"/>
    <col min="2" max="2" width="101" customWidth="1"/>
  </cols>
  <sheetData>
    <row r="1" spans="1:32" x14ac:dyDescent="0.2">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row>
    <row r="2" spans="1:32" x14ac:dyDescent="0.2">
      <c r="A2" s="91"/>
      <c r="B2" s="92" t="s">
        <v>970</v>
      </c>
      <c r="C2" s="91"/>
      <c r="D2" s="91"/>
      <c r="E2" s="91"/>
      <c r="F2" s="91"/>
      <c r="G2" s="91"/>
      <c r="H2" s="91"/>
      <c r="I2" s="91"/>
      <c r="J2" s="91"/>
      <c r="K2" s="91"/>
      <c r="L2" s="91"/>
      <c r="M2" s="91"/>
      <c r="N2" s="91"/>
      <c r="O2" s="91"/>
      <c r="P2" s="91"/>
      <c r="Q2" s="168"/>
      <c r="R2" s="168"/>
      <c r="S2" s="168"/>
      <c r="T2" s="168"/>
      <c r="U2" s="168"/>
      <c r="V2" s="168"/>
      <c r="W2" s="168"/>
      <c r="X2" s="168"/>
      <c r="Y2" s="168"/>
      <c r="Z2" s="168"/>
      <c r="AA2" s="168"/>
      <c r="AB2" s="168"/>
      <c r="AC2" s="168"/>
      <c r="AD2" s="168"/>
      <c r="AE2" s="168"/>
      <c r="AF2" s="168"/>
    </row>
    <row r="3" spans="1:32" x14ac:dyDescent="0.2">
      <c r="A3" s="91"/>
      <c r="B3" s="93" t="s">
        <v>547</v>
      </c>
      <c r="C3" s="91"/>
      <c r="D3" s="91"/>
      <c r="E3" s="91"/>
      <c r="F3" s="91"/>
      <c r="G3" s="91"/>
      <c r="H3" s="91"/>
      <c r="I3" s="91"/>
      <c r="J3" s="91"/>
      <c r="K3" s="91"/>
      <c r="L3" s="91"/>
      <c r="M3" s="91"/>
      <c r="N3" s="91"/>
      <c r="O3" s="91"/>
      <c r="P3" s="91"/>
      <c r="Q3" s="168"/>
      <c r="R3" s="168"/>
      <c r="S3" s="168"/>
      <c r="T3" s="168"/>
      <c r="U3" s="168"/>
      <c r="V3" s="168"/>
      <c r="W3" s="168"/>
      <c r="X3" s="168"/>
      <c r="Y3" s="168"/>
      <c r="Z3" s="168"/>
      <c r="AA3" s="168"/>
      <c r="AB3" s="168"/>
      <c r="AC3" s="168"/>
      <c r="AD3" s="168"/>
      <c r="AE3" s="168"/>
      <c r="AF3" s="168"/>
    </row>
    <row r="4" spans="1:32" x14ac:dyDescent="0.2">
      <c r="A4" s="91"/>
      <c r="B4" s="94" t="s">
        <v>548</v>
      </c>
      <c r="C4" s="91"/>
      <c r="D4" s="91"/>
      <c r="E4" s="91"/>
      <c r="F4" s="91"/>
      <c r="G4" s="91"/>
      <c r="H4" s="91"/>
      <c r="I4" s="91"/>
      <c r="J4" s="91"/>
      <c r="K4" s="91"/>
      <c r="L4" s="91"/>
      <c r="M4" s="91"/>
      <c r="N4" s="91"/>
      <c r="O4" s="91"/>
      <c r="P4" s="91"/>
      <c r="Q4" s="168"/>
      <c r="R4" s="168"/>
      <c r="S4" s="168"/>
      <c r="T4" s="168"/>
      <c r="U4" s="168"/>
      <c r="V4" s="168"/>
      <c r="W4" s="168"/>
      <c r="X4" s="168"/>
      <c r="Y4" s="168"/>
      <c r="Z4" s="168"/>
      <c r="AA4" s="168"/>
      <c r="AB4" s="168"/>
      <c r="AC4" s="168"/>
      <c r="AD4" s="168"/>
      <c r="AE4" s="168"/>
      <c r="AF4" s="168"/>
    </row>
    <row r="5" spans="1:32" ht="39.75" x14ac:dyDescent="0.2">
      <c r="A5" s="91"/>
      <c r="B5" s="95" t="s">
        <v>549</v>
      </c>
      <c r="C5" s="91"/>
      <c r="D5" s="91"/>
      <c r="E5" s="91"/>
      <c r="F5" s="91"/>
      <c r="G5" s="91"/>
      <c r="H5" s="91"/>
      <c r="I5" s="91"/>
      <c r="J5" s="91"/>
      <c r="K5" s="91"/>
      <c r="L5" s="91"/>
      <c r="M5" s="91"/>
      <c r="N5" s="91"/>
      <c r="O5" s="91"/>
      <c r="P5" s="91"/>
      <c r="Q5" s="168"/>
      <c r="R5" s="168"/>
      <c r="S5" s="168"/>
      <c r="T5" s="168"/>
      <c r="U5" s="168"/>
      <c r="V5" s="168"/>
      <c r="W5" s="168"/>
      <c r="X5" s="168"/>
      <c r="Y5" s="168"/>
      <c r="Z5" s="168"/>
      <c r="AA5" s="168"/>
      <c r="AB5" s="168"/>
      <c r="AC5" s="168"/>
      <c r="AD5" s="168"/>
      <c r="AE5" s="168"/>
      <c r="AF5" s="168"/>
    </row>
    <row r="6" spans="1:32" x14ac:dyDescent="0.2">
      <c r="A6" s="91"/>
      <c r="B6" s="96" t="s">
        <v>550</v>
      </c>
      <c r="C6" s="91"/>
      <c r="D6" s="91"/>
      <c r="E6" s="91"/>
      <c r="F6" s="91"/>
      <c r="G6" s="91"/>
      <c r="H6" s="91"/>
      <c r="I6" s="91"/>
      <c r="J6" s="91"/>
      <c r="K6" s="91"/>
      <c r="L6" s="91"/>
      <c r="M6" s="91"/>
      <c r="N6" s="91"/>
      <c r="O6" s="91"/>
      <c r="P6" s="91"/>
      <c r="Q6" s="168"/>
      <c r="R6" s="168"/>
      <c r="S6" s="168"/>
      <c r="T6" s="168"/>
      <c r="U6" s="168"/>
      <c r="V6" s="168"/>
      <c r="W6" s="168"/>
      <c r="X6" s="168"/>
      <c r="Y6" s="168"/>
      <c r="Z6" s="168"/>
      <c r="AA6" s="168"/>
      <c r="AB6" s="168"/>
      <c r="AC6" s="168"/>
      <c r="AD6" s="168"/>
      <c r="AE6" s="168"/>
      <c r="AF6" s="168"/>
    </row>
    <row r="7" spans="1:32" x14ac:dyDescent="0.2">
      <c r="A7" s="91"/>
      <c r="B7" s="96" t="s">
        <v>551</v>
      </c>
      <c r="C7" s="91"/>
      <c r="D7" s="91"/>
      <c r="E7" s="91"/>
      <c r="F7" s="91"/>
      <c r="G7" s="91"/>
      <c r="H7" s="91"/>
      <c r="I7" s="91"/>
      <c r="J7" s="91"/>
      <c r="K7" s="91"/>
      <c r="L7" s="91"/>
      <c r="M7" s="91"/>
      <c r="N7" s="91"/>
      <c r="O7" s="91"/>
      <c r="P7" s="91"/>
      <c r="Q7" s="168"/>
      <c r="R7" s="168"/>
      <c r="S7" s="168"/>
      <c r="T7" s="168"/>
      <c r="U7" s="168"/>
      <c r="V7" s="168"/>
      <c r="W7" s="168"/>
      <c r="X7" s="168"/>
      <c r="Y7" s="168"/>
      <c r="Z7" s="168"/>
      <c r="AA7" s="168"/>
      <c r="AB7" s="168"/>
      <c r="AC7" s="168"/>
      <c r="AD7" s="168"/>
      <c r="AE7" s="168"/>
      <c r="AF7" s="168"/>
    </row>
    <row r="8" spans="1:32" x14ac:dyDescent="0.2">
      <c r="A8" s="91"/>
      <c r="B8" s="94" t="s">
        <v>552</v>
      </c>
      <c r="C8" s="91"/>
      <c r="D8" s="91"/>
      <c r="E8" s="91"/>
      <c r="F8" s="91"/>
      <c r="G8" s="91"/>
      <c r="H8" s="91"/>
      <c r="I8" s="91"/>
      <c r="J8" s="91"/>
      <c r="K8" s="91"/>
      <c r="L8" s="91"/>
      <c r="M8" s="91"/>
      <c r="N8" s="91"/>
      <c r="O8" s="91"/>
      <c r="P8" s="91"/>
      <c r="Q8" s="168"/>
      <c r="R8" s="168"/>
      <c r="S8" s="168"/>
      <c r="T8" s="168"/>
      <c r="U8" s="168"/>
      <c r="V8" s="168"/>
      <c r="W8" s="168"/>
      <c r="X8" s="168"/>
      <c r="Y8" s="168"/>
      <c r="Z8" s="168"/>
      <c r="AA8" s="168"/>
      <c r="AB8" s="168"/>
      <c r="AC8" s="168"/>
      <c r="AD8" s="168"/>
      <c r="AE8" s="168"/>
      <c r="AF8" s="168"/>
    </row>
    <row r="9" spans="1:32" x14ac:dyDescent="0.2">
      <c r="A9" s="91"/>
      <c r="B9" s="96" t="s">
        <v>553</v>
      </c>
      <c r="C9" s="91"/>
      <c r="D9" s="91"/>
      <c r="E9" s="91"/>
      <c r="F9" s="91"/>
      <c r="G9" s="91"/>
      <c r="H9" s="91"/>
      <c r="I9" s="91"/>
      <c r="J9" s="91"/>
      <c r="K9" s="91"/>
      <c r="L9" s="91"/>
      <c r="M9" s="91"/>
      <c r="N9" s="91"/>
      <c r="O9" s="91"/>
      <c r="P9" s="91"/>
      <c r="Q9" s="168"/>
      <c r="R9" s="168"/>
      <c r="S9" s="168"/>
      <c r="T9" s="168"/>
      <c r="U9" s="168"/>
      <c r="V9" s="168"/>
      <c r="W9" s="168"/>
      <c r="X9" s="168"/>
      <c r="Y9" s="168"/>
      <c r="Z9" s="168"/>
      <c r="AA9" s="168"/>
      <c r="AB9" s="168"/>
      <c r="AC9" s="168"/>
      <c r="AD9" s="168"/>
      <c r="AE9" s="168"/>
      <c r="AF9" s="168"/>
    </row>
    <row r="10" spans="1:32" x14ac:dyDescent="0.2">
      <c r="A10" s="91"/>
      <c r="B10" s="96" t="s">
        <v>554</v>
      </c>
      <c r="C10" s="91"/>
      <c r="D10" s="91"/>
      <c r="E10" s="91"/>
      <c r="F10" s="91"/>
      <c r="G10" s="91"/>
      <c r="H10" s="91"/>
      <c r="I10" s="91"/>
      <c r="J10" s="91"/>
      <c r="K10" s="91"/>
      <c r="L10" s="91"/>
      <c r="M10" s="91"/>
      <c r="N10" s="91"/>
      <c r="O10" s="91"/>
      <c r="P10" s="91"/>
      <c r="Q10" s="168"/>
      <c r="R10" s="168"/>
      <c r="S10" s="168"/>
      <c r="T10" s="168"/>
      <c r="U10" s="168"/>
      <c r="V10" s="168"/>
      <c r="W10" s="168"/>
      <c r="X10" s="168"/>
      <c r="Y10" s="168"/>
      <c r="Z10" s="168"/>
      <c r="AA10" s="168"/>
      <c r="AB10" s="168"/>
      <c r="AC10" s="168"/>
      <c r="AD10" s="168"/>
      <c r="AE10" s="168"/>
      <c r="AF10" s="168"/>
    </row>
    <row r="11" spans="1:32" x14ac:dyDescent="0.2">
      <c r="A11" s="91"/>
      <c r="B11" s="94" t="s">
        <v>555</v>
      </c>
      <c r="C11" s="91"/>
      <c r="D11" s="91"/>
      <c r="E11" s="91"/>
      <c r="F11" s="91"/>
      <c r="G11" s="91"/>
      <c r="H11" s="91"/>
      <c r="I11" s="91"/>
      <c r="J11" s="91"/>
      <c r="K11" s="91"/>
      <c r="L11" s="91"/>
      <c r="M11" s="91"/>
      <c r="N11" s="91"/>
      <c r="O11" s="91"/>
      <c r="P11" s="91"/>
      <c r="Q11" s="168"/>
      <c r="R11" s="168"/>
      <c r="S11" s="168"/>
      <c r="T11" s="168"/>
      <c r="U11" s="168"/>
      <c r="V11" s="168"/>
      <c r="W11" s="168"/>
      <c r="X11" s="168"/>
      <c r="Y11" s="168"/>
      <c r="Z11" s="168"/>
      <c r="AA11" s="168"/>
      <c r="AB11" s="168"/>
      <c r="AC11" s="168"/>
      <c r="AD11" s="168"/>
      <c r="AE11" s="168"/>
      <c r="AF11" s="168"/>
    </row>
    <row r="12" spans="1:32" x14ac:dyDescent="0.2">
      <c r="A12" s="91"/>
      <c r="B12" s="94" t="s">
        <v>556</v>
      </c>
      <c r="C12" s="91"/>
      <c r="D12" s="91"/>
      <c r="E12" s="91"/>
      <c r="F12" s="91"/>
      <c r="G12" s="91"/>
      <c r="H12" s="91"/>
      <c r="I12" s="91"/>
      <c r="J12" s="91"/>
      <c r="K12" s="91"/>
      <c r="L12" s="91"/>
      <c r="M12" s="91"/>
      <c r="N12" s="91"/>
      <c r="O12" s="91"/>
      <c r="P12" s="91"/>
      <c r="Q12" s="168"/>
      <c r="R12" s="168"/>
      <c r="S12" s="168"/>
      <c r="T12" s="168"/>
      <c r="U12" s="168"/>
      <c r="V12" s="168"/>
      <c r="W12" s="168"/>
      <c r="X12" s="168"/>
      <c r="Y12" s="168"/>
      <c r="Z12" s="168"/>
      <c r="AA12" s="168"/>
      <c r="AB12" s="168"/>
      <c r="AC12" s="168"/>
      <c r="AD12" s="168"/>
      <c r="AE12" s="168"/>
      <c r="AF12" s="168"/>
    </row>
    <row r="13" spans="1:32" x14ac:dyDescent="0.2">
      <c r="A13" s="91"/>
      <c r="B13" s="97" t="s">
        <v>369</v>
      </c>
      <c r="C13" s="91"/>
      <c r="D13" s="91"/>
      <c r="E13" s="91"/>
      <c r="F13" s="91"/>
      <c r="G13" s="91"/>
      <c r="H13" s="91"/>
      <c r="I13" s="91"/>
      <c r="J13" s="91"/>
      <c r="K13" s="91"/>
      <c r="L13" s="91"/>
      <c r="M13" s="91"/>
      <c r="N13" s="91"/>
      <c r="O13" s="91"/>
      <c r="P13" s="91"/>
      <c r="Q13" s="168"/>
      <c r="R13" s="168"/>
      <c r="S13" s="168"/>
      <c r="T13" s="168"/>
      <c r="U13" s="168"/>
      <c r="V13" s="168"/>
      <c r="W13" s="168"/>
      <c r="X13" s="168"/>
      <c r="Y13" s="168"/>
      <c r="Z13" s="168"/>
      <c r="AA13" s="168"/>
      <c r="AB13" s="168"/>
      <c r="AC13" s="168"/>
      <c r="AD13" s="168"/>
      <c r="AE13" s="168"/>
      <c r="AF13" s="168"/>
    </row>
    <row r="14" spans="1:32" x14ac:dyDescent="0.2">
      <c r="A14" s="91"/>
      <c r="B14" s="97" t="s">
        <v>608</v>
      </c>
      <c r="C14" s="91"/>
      <c r="D14" s="91"/>
      <c r="E14" s="91"/>
      <c r="F14" s="91"/>
      <c r="G14" s="91"/>
      <c r="H14" s="91"/>
      <c r="I14" s="91"/>
      <c r="J14" s="91"/>
      <c r="K14" s="91"/>
      <c r="L14" s="91"/>
      <c r="M14" s="91"/>
      <c r="N14" s="91"/>
      <c r="O14" s="91"/>
      <c r="P14" s="91"/>
      <c r="Q14" s="168"/>
      <c r="R14" s="168"/>
      <c r="S14" s="168"/>
      <c r="T14" s="168"/>
      <c r="U14" s="168"/>
      <c r="V14" s="168"/>
      <c r="W14" s="168"/>
      <c r="X14" s="168"/>
      <c r="Y14" s="168"/>
      <c r="Z14" s="168"/>
      <c r="AA14" s="168"/>
      <c r="AB14" s="168"/>
      <c r="AC14" s="168"/>
      <c r="AD14" s="168"/>
      <c r="AE14" s="168"/>
      <c r="AF14" s="168"/>
    </row>
    <row r="15" spans="1:32" x14ac:dyDescent="0.2">
      <c r="A15" s="91"/>
      <c r="B15" s="97" t="s">
        <v>609</v>
      </c>
      <c r="C15" s="91"/>
      <c r="D15" s="91"/>
      <c r="E15" s="91"/>
      <c r="F15" s="91"/>
      <c r="G15" s="91"/>
      <c r="H15" s="91"/>
      <c r="I15" s="91"/>
      <c r="J15" s="91"/>
      <c r="K15" s="91"/>
      <c r="L15" s="91"/>
      <c r="M15" s="91"/>
      <c r="N15" s="91"/>
      <c r="O15" s="91"/>
      <c r="P15" s="91"/>
      <c r="Q15" s="168"/>
      <c r="R15" s="168"/>
      <c r="S15" s="168"/>
      <c r="T15" s="168"/>
      <c r="U15" s="168"/>
      <c r="V15" s="168"/>
      <c r="W15" s="168"/>
      <c r="X15" s="168"/>
      <c r="Y15" s="168"/>
      <c r="Z15" s="168"/>
      <c r="AA15" s="168"/>
      <c r="AB15" s="168"/>
      <c r="AC15" s="168"/>
      <c r="AD15" s="168"/>
      <c r="AE15" s="168"/>
      <c r="AF15" s="168"/>
    </row>
    <row r="16" spans="1:32" x14ac:dyDescent="0.2">
      <c r="A16" s="91"/>
      <c r="B16" s="97" t="s">
        <v>610</v>
      </c>
      <c r="C16" s="91"/>
      <c r="D16" s="91"/>
      <c r="E16" s="91"/>
      <c r="F16" s="91"/>
      <c r="G16" s="91"/>
      <c r="H16" s="91"/>
      <c r="I16" s="91"/>
      <c r="J16" s="91"/>
      <c r="K16" s="91"/>
      <c r="L16" s="91"/>
      <c r="M16" s="91"/>
      <c r="N16" s="91"/>
      <c r="O16" s="91"/>
      <c r="P16" s="91"/>
      <c r="Q16" s="168"/>
      <c r="R16" s="168"/>
      <c r="S16" s="168"/>
      <c r="T16" s="168"/>
      <c r="U16" s="168"/>
      <c r="V16" s="168"/>
      <c r="W16" s="168"/>
      <c r="X16" s="168"/>
      <c r="Y16" s="168"/>
      <c r="Z16" s="168"/>
      <c r="AA16" s="168"/>
      <c r="AB16" s="168"/>
      <c r="AC16" s="168"/>
      <c r="AD16" s="168"/>
      <c r="AE16" s="168"/>
      <c r="AF16" s="168"/>
    </row>
    <row r="17" spans="1:32" x14ac:dyDescent="0.2">
      <c r="A17" s="91"/>
      <c r="B17" s="94" t="s">
        <v>557</v>
      </c>
      <c r="C17" s="91"/>
      <c r="D17" s="91"/>
      <c r="E17" s="91"/>
      <c r="F17" s="91"/>
      <c r="G17" s="91"/>
      <c r="H17" s="91"/>
      <c r="I17" s="91"/>
      <c r="J17" s="91"/>
      <c r="K17" s="91"/>
      <c r="L17" s="91"/>
      <c r="M17" s="91"/>
      <c r="N17" s="91"/>
      <c r="O17" s="91"/>
      <c r="P17" s="91"/>
      <c r="Q17" s="168"/>
      <c r="R17" s="168"/>
      <c r="S17" s="168"/>
      <c r="T17" s="168"/>
      <c r="U17" s="168"/>
      <c r="V17" s="168"/>
      <c r="W17" s="168"/>
      <c r="X17" s="168"/>
      <c r="Y17" s="168"/>
      <c r="Z17" s="168"/>
      <c r="AA17" s="168"/>
      <c r="AB17" s="168"/>
      <c r="AC17" s="168"/>
      <c r="AD17" s="168"/>
      <c r="AE17" s="168"/>
      <c r="AF17" s="168"/>
    </row>
    <row r="18" spans="1:32" x14ac:dyDescent="0.2">
      <c r="A18" s="91"/>
      <c r="B18" s="96" t="s">
        <v>558</v>
      </c>
      <c r="C18" s="91"/>
      <c r="D18" s="91"/>
      <c r="E18" s="91"/>
      <c r="F18" s="91"/>
      <c r="G18" s="91"/>
      <c r="H18" s="91"/>
      <c r="I18" s="91"/>
      <c r="J18" s="91"/>
      <c r="K18" s="91"/>
      <c r="L18" s="91"/>
      <c r="M18" s="91"/>
      <c r="N18" s="91"/>
      <c r="O18" s="91"/>
      <c r="P18" s="91"/>
      <c r="Q18" s="168"/>
      <c r="R18" s="168"/>
      <c r="S18" s="168"/>
      <c r="T18" s="168"/>
      <c r="U18" s="168"/>
      <c r="V18" s="168"/>
      <c r="W18" s="168"/>
      <c r="X18" s="168"/>
      <c r="Y18" s="168"/>
      <c r="Z18" s="168"/>
      <c r="AA18" s="168"/>
      <c r="AB18" s="168"/>
      <c r="AC18" s="168"/>
      <c r="AD18" s="168"/>
      <c r="AE18" s="168"/>
      <c r="AF18" s="168"/>
    </row>
    <row r="19" spans="1:32" x14ac:dyDescent="0.2">
      <c r="A19" s="91"/>
      <c r="B19" s="96" t="s">
        <v>559</v>
      </c>
      <c r="C19" s="91"/>
      <c r="D19" s="91"/>
      <c r="E19" s="91"/>
      <c r="F19" s="91"/>
      <c r="G19" s="91"/>
      <c r="H19" s="91"/>
      <c r="I19" s="91"/>
      <c r="J19" s="91"/>
      <c r="K19" s="91"/>
      <c r="L19" s="91"/>
      <c r="M19" s="91"/>
      <c r="N19" s="91"/>
      <c r="O19" s="91"/>
      <c r="P19" s="91"/>
      <c r="Q19" s="168"/>
      <c r="R19" s="168"/>
      <c r="S19" s="168"/>
      <c r="T19" s="168"/>
      <c r="U19" s="168"/>
      <c r="V19" s="168"/>
      <c r="W19" s="168"/>
      <c r="X19" s="168"/>
      <c r="Y19" s="168"/>
      <c r="Z19" s="168"/>
      <c r="AA19" s="168"/>
      <c r="AB19" s="168"/>
      <c r="AC19" s="168"/>
      <c r="AD19" s="168"/>
      <c r="AE19" s="168"/>
      <c r="AF19" s="168"/>
    </row>
    <row r="20" spans="1:32" x14ac:dyDescent="0.2">
      <c r="A20" s="91"/>
      <c r="B20" s="96" t="s">
        <v>560</v>
      </c>
      <c r="C20" s="91"/>
      <c r="D20" s="91"/>
      <c r="E20" s="91"/>
      <c r="F20" s="91"/>
      <c r="G20" s="91"/>
      <c r="H20" s="91"/>
      <c r="I20" s="91"/>
      <c r="J20" s="91"/>
      <c r="K20" s="91"/>
      <c r="L20" s="91"/>
      <c r="M20" s="91"/>
      <c r="N20" s="91"/>
      <c r="O20" s="91"/>
      <c r="P20" s="91"/>
      <c r="Q20" s="168"/>
      <c r="R20" s="168"/>
      <c r="S20" s="168"/>
      <c r="T20" s="168"/>
      <c r="U20" s="168"/>
      <c r="V20" s="168"/>
      <c r="W20" s="168"/>
      <c r="X20" s="168"/>
      <c r="Y20" s="168"/>
      <c r="Z20" s="168"/>
      <c r="AA20" s="168"/>
      <c r="AB20" s="168"/>
      <c r="AC20" s="168"/>
      <c r="AD20" s="168"/>
      <c r="AE20" s="168"/>
      <c r="AF20" s="168"/>
    </row>
    <row r="21" spans="1:32" x14ac:dyDescent="0.2">
      <c r="A21" s="91"/>
      <c r="B21" s="96" t="s">
        <v>561</v>
      </c>
      <c r="C21" s="91"/>
      <c r="D21" s="91"/>
      <c r="E21" s="91"/>
      <c r="F21" s="91"/>
      <c r="G21" s="91"/>
      <c r="H21" s="91"/>
      <c r="I21" s="91"/>
      <c r="J21" s="91"/>
      <c r="K21" s="91"/>
      <c r="L21" s="91"/>
      <c r="M21" s="91"/>
      <c r="N21" s="91"/>
      <c r="O21" s="91"/>
      <c r="P21" s="91"/>
      <c r="Q21" s="168"/>
      <c r="R21" s="168"/>
      <c r="S21" s="168"/>
      <c r="T21" s="168"/>
      <c r="U21" s="168"/>
      <c r="V21" s="168"/>
      <c r="W21" s="168"/>
      <c r="X21" s="168"/>
      <c r="Y21" s="168"/>
      <c r="Z21" s="168"/>
      <c r="AA21" s="168"/>
      <c r="AB21" s="168"/>
      <c r="AC21" s="168"/>
      <c r="AD21" s="168"/>
      <c r="AE21" s="168"/>
      <c r="AF21" s="168"/>
    </row>
    <row r="22" spans="1:32" x14ac:dyDescent="0.2">
      <c r="A22" s="91"/>
      <c r="B22" s="96" t="s">
        <v>562</v>
      </c>
      <c r="C22" s="91"/>
      <c r="D22" s="91"/>
      <c r="E22" s="91"/>
      <c r="F22" s="91"/>
      <c r="G22" s="91"/>
      <c r="H22" s="91"/>
      <c r="I22" s="91"/>
      <c r="J22" s="91"/>
      <c r="K22" s="91"/>
      <c r="L22" s="91"/>
      <c r="M22" s="91"/>
      <c r="N22" s="91"/>
      <c r="O22" s="91"/>
      <c r="P22" s="91"/>
      <c r="Q22" s="168"/>
      <c r="R22" s="168"/>
      <c r="S22" s="168"/>
      <c r="T22" s="168"/>
      <c r="U22" s="168"/>
      <c r="V22" s="168"/>
      <c r="W22" s="168"/>
      <c r="X22" s="168"/>
      <c r="Y22" s="168"/>
      <c r="Z22" s="168"/>
      <c r="AA22" s="168"/>
      <c r="AB22" s="168"/>
      <c r="AC22" s="168"/>
      <c r="AD22" s="168"/>
      <c r="AE22" s="168"/>
      <c r="AF22" s="168"/>
    </row>
    <row r="23" spans="1:32" x14ac:dyDescent="0.2">
      <c r="A23" s="91"/>
      <c r="B23" s="98" t="s">
        <v>563</v>
      </c>
      <c r="C23" s="91"/>
      <c r="D23" s="91"/>
      <c r="E23" s="91"/>
      <c r="F23" s="91"/>
      <c r="G23" s="91"/>
      <c r="H23" s="91"/>
      <c r="I23" s="91"/>
      <c r="J23" s="91"/>
      <c r="K23" s="91"/>
      <c r="L23" s="91"/>
      <c r="M23" s="91"/>
      <c r="N23" s="91"/>
      <c r="O23" s="91"/>
      <c r="P23" s="91"/>
      <c r="Q23" s="168"/>
      <c r="R23" s="168"/>
      <c r="S23" s="168"/>
      <c r="T23" s="168"/>
      <c r="U23" s="168"/>
      <c r="V23" s="168"/>
      <c r="W23" s="168"/>
      <c r="X23" s="168"/>
      <c r="Y23" s="168"/>
      <c r="Z23" s="168"/>
      <c r="AA23" s="168"/>
      <c r="AB23" s="168"/>
      <c r="AC23" s="168"/>
      <c r="AD23" s="168"/>
      <c r="AE23" s="168"/>
      <c r="AF23" s="168"/>
    </row>
    <row r="24" spans="1:32" x14ac:dyDescent="0.2">
      <c r="A24" s="91"/>
      <c r="B24" s="95" t="s">
        <v>564</v>
      </c>
      <c r="C24" s="91"/>
      <c r="D24" s="91"/>
      <c r="E24" s="91"/>
      <c r="F24" s="91"/>
      <c r="G24" s="91"/>
      <c r="H24" s="91"/>
      <c r="I24" s="91"/>
      <c r="J24" s="91"/>
      <c r="K24" s="91"/>
      <c r="L24" s="91"/>
      <c r="M24" s="91"/>
      <c r="N24" s="91"/>
      <c r="O24" s="91"/>
      <c r="P24" s="91"/>
      <c r="Q24" s="168"/>
      <c r="R24" s="168"/>
      <c r="S24" s="168"/>
      <c r="T24" s="168"/>
      <c r="U24" s="168"/>
      <c r="V24" s="168"/>
      <c r="W24" s="168"/>
      <c r="X24" s="168"/>
      <c r="Y24" s="168"/>
      <c r="Z24" s="168"/>
      <c r="AA24" s="168"/>
      <c r="AB24" s="168"/>
      <c r="AC24" s="168"/>
      <c r="AD24" s="168"/>
      <c r="AE24" s="168"/>
      <c r="AF24" s="168"/>
    </row>
    <row r="25" spans="1:32" x14ac:dyDescent="0.2">
      <c r="A25" s="91"/>
      <c r="B25" s="95" t="s">
        <v>565</v>
      </c>
      <c r="C25" s="91"/>
      <c r="D25" s="91"/>
      <c r="E25" s="91"/>
      <c r="F25" s="91"/>
      <c r="G25" s="91"/>
      <c r="H25" s="91"/>
      <c r="I25" s="91"/>
      <c r="J25" s="91"/>
      <c r="K25" s="91"/>
      <c r="L25" s="91"/>
      <c r="M25" s="91"/>
      <c r="N25" s="91"/>
      <c r="O25" s="91"/>
      <c r="P25" s="91"/>
      <c r="Q25" s="168"/>
      <c r="R25" s="168"/>
      <c r="S25" s="168"/>
      <c r="T25" s="168"/>
      <c r="U25" s="168"/>
      <c r="V25" s="168"/>
      <c r="W25" s="168"/>
      <c r="X25" s="168"/>
      <c r="Y25" s="168"/>
      <c r="Z25" s="168"/>
      <c r="AA25" s="168"/>
      <c r="AB25" s="168"/>
      <c r="AC25" s="168"/>
      <c r="AD25" s="168"/>
      <c r="AE25" s="168"/>
      <c r="AF25" s="168"/>
    </row>
    <row r="26" spans="1:32" ht="20.25" x14ac:dyDescent="0.2">
      <c r="A26" s="91"/>
      <c r="B26" s="95" t="s">
        <v>611</v>
      </c>
      <c r="C26" s="91"/>
      <c r="D26" s="91"/>
      <c r="E26" s="91"/>
      <c r="F26" s="91"/>
      <c r="G26" s="91"/>
      <c r="H26" s="91"/>
      <c r="I26" s="91"/>
      <c r="J26" s="91"/>
      <c r="K26" s="91"/>
      <c r="L26" s="91"/>
      <c r="M26" s="91"/>
      <c r="N26" s="91"/>
      <c r="O26" s="91"/>
      <c r="P26" s="91"/>
      <c r="Q26" s="168"/>
      <c r="R26" s="168"/>
      <c r="S26" s="168"/>
      <c r="T26" s="168"/>
      <c r="U26" s="168"/>
      <c r="V26" s="168"/>
      <c r="W26" s="168"/>
      <c r="X26" s="168"/>
      <c r="Y26" s="168"/>
      <c r="Z26" s="168"/>
      <c r="AA26" s="168"/>
      <c r="AB26" s="168"/>
      <c r="AC26" s="168"/>
      <c r="AD26" s="168"/>
      <c r="AE26" s="168"/>
      <c r="AF26" s="168"/>
    </row>
    <row r="27" spans="1:32" x14ac:dyDescent="0.2">
      <c r="A27" s="91"/>
      <c r="B27" s="96" t="s">
        <v>552</v>
      </c>
      <c r="C27" s="91"/>
      <c r="D27" s="91"/>
      <c r="E27" s="91"/>
      <c r="F27" s="91"/>
      <c r="G27" s="91"/>
      <c r="H27" s="91"/>
      <c r="I27" s="91"/>
      <c r="J27" s="91"/>
      <c r="K27" s="91"/>
      <c r="L27" s="91"/>
      <c r="M27" s="91"/>
      <c r="N27" s="91"/>
      <c r="O27" s="91"/>
      <c r="P27" s="91"/>
      <c r="Q27" s="168"/>
      <c r="R27" s="168"/>
      <c r="S27" s="168"/>
      <c r="T27" s="168"/>
      <c r="U27" s="168"/>
      <c r="V27" s="168"/>
      <c r="W27" s="168"/>
      <c r="X27" s="168"/>
      <c r="Y27" s="168"/>
      <c r="Z27" s="168"/>
      <c r="AA27" s="168"/>
      <c r="AB27" s="168"/>
      <c r="AC27" s="168"/>
      <c r="AD27" s="168"/>
      <c r="AE27" s="168"/>
      <c r="AF27" s="168"/>
    </row>
    <row r="28" spans="1:32" x14ac:dyDescent="0.2">
      <c r="A28" s="91"/>
      <c r="B28" s="96" t="s">
        <v>566</v>
      </c>
      <c r="C28" s="91"/>
      <c r="D28" s="91"/>
      <c r="E28" s="91"/>
      <c r="F28" s="91"/>
      <c r="G28" s="91"/>
      <c r="H28" s="91"/>
      <c r="I28" s="91"/>
      <c r="J28" s="91"/>
      <c r="K28" s="91"/>
      <c r="L28" s="91"/>
      <c r="M28" s="91"/>
      <c r="N28" s="91"/>
      <c r="O28" s="91"/>
      <c r="P28" s="91"/>
      <c r="Q28" s="168"/>
      <c r="R28" s="168"/>
      <c r="S28" s="168"/>
      <c r="T28" s="168"/>
      <c r="U28" s="168"/>
      <c r="V28" s="168"/>
      <c r="W28" s="168"/>
      <c r="X28" s="168"/>
      <c r="Y28" s="168"/>
      <c r="Z28" s="168"/>
      <c r="AA28" s="168"/>
      <c r="AB28" s="168"/>
      <c r="AC28" s="168"/>
      <c r="AD28" s="168"/>
      <c r="AE28" s="168"/>
      <c r="AF28" s="168"/>
    </row>
    <row r="29" spans="1:32" x14ac:dyDescent="0.2">
      <c r="A29" s="91"/>
      <c r="B29" s="96" t="s">
        <v>555</v>
      </c>
      <c r="C29" s="91"/>
      <c r="D29" s="91"/>
      <c r="E29" s="91"/>
      <c r="F29" s="91"/>
      <c r="G29" s="91"/>
      <c r="H29" s="91"/>
      <c r="I29" s="91"/>
      <c r="J29" s="91"/>
      <c r="K29" s="91"/>
      <c r="L29" s="91"/>
      <c r="M29" s="91"/>
      <c r="N29" s="91"/>
      <c r="O29" s="91"/>
      <c r="P29" s="91"/>
      <c r="Q29" s="168"/>
      <c r="R29" s="168"/>
      <c r="S29" s="168"/>
      <c r="T29" s="168"/>
      <c r="U29" s="168"/>
      <c r="V29" s="168"/>
      <c r="W29" s="168"/>
      <c r="X29" s="168"/>
      <c r="Y29" s="168"/>
      <c r="Z29" s="168"/>
      <c r="AA29" s="168"/>
      <c r="AB29" s="168"/>
      <c r="AC29" s="168"/>
      <c r="AD29" s="168"/>
      <c r="AE29" s="168"/>
      <c r="AF29" s="168"/>
    </row>
    <row r="30" spans="1:32" x14ac:dyDescent="0.2">
      <c r="A30" s="91"/>
      <c r="B30" s="96" t="s">
        <v>567</v>
      </c>
      <c r="C30" s="91"/>
      <c r="D30" s="91"/>
      <c r="E30" s="91"/>
      <c r="F30" s="91"/>
      <c r="G30" s="91"/>
      <c r="H30" s="91"/>
      <c r="I30" s="91"/>
      <c r="J30" s="91"/>
      <c r="K30" s="91"/>
      <c r="L30" s="91"/>
      <c r="M30" s="91"/>
      <c r="N30" s="91"/>
      <c r="O30" s="91"/>
      <c r="P30" s="91"/>
      <c r="Q30" s="168"/>
      <c r="R30" s="168"/>
      <c r="S30" s="168"/>
      <c r="T30" s="168"/>
      <c r="U30" s="168"/>
      <c r="V30" s="168"/>
      <c r="W30" s="168"/>
      <c r="X30" s="168"/>
      <c r="Y30" s="168"/>
      <c r="Z30" s="168"/>
      <c r="AA30" s="168"/>
      <c r="AB30" s="168"/>
      <c r="AC30" s="168"/>
      <c r="AD30" s="168"/>
      <c r="AE30" s="168"/>
      <c r="AF30" s="168"/>
    </row>
    <row r="31" spans="1:32" x14ac:dyDescent="0.2">
      <c r="A31" s="91"/>
      <c r="B31" s="99" t="s">
        <v>568</v>
      </c>
      <c r="C31" s="91"/>
      <c r="D31" s="91"/>
      <c r="E31" s="91"/>
      <c r="F31" s="91"/>
      <c r="G31" s="91"/>
      <c r="H31" s="91"/>
      <c r="I31" s="91"/>
      <c r="J31" s="91"/>
      <c r="K31" s="91"/>
      <c r="L31" s="91"/>
      <c r="M31" s="91"/>
      <c r="N31" s="91"/>
      <c r="O31" s="91"/>
      <c r="P31" s="91"/>
      <c r="Q31" s="168"/>
      <c r="R31" s="168"/>
      <c r="S31" s="168"/>
      <c r="T31" s="168"/>
      <c r="U31" s="168"/>
      <c r="V31" s="168"/>
      <c r="W31" s="168"/>
      <c r="X31" s="168"/>
      <c r="Y31" s="168"/>
      <c r="Z31" s="168"/>
      <c r="AA31" s="168"/>
      <c r="AB31" s="168"/>
      <c r="AC31" s="168"/>
      <c r="AD31" s="168"/>
      <c r="AE31" s="168"/>
      <c r="AF31" s="168"/>
    </row>
    <row r="32" spans="1:32" x14ac:dyDescent="0.2">
      <c r="A32" s="91"/>
      <c r="B32" s="95" t="s">
        <v>564</v>
      </c>
      <c r="C32" s="91"/>
      <c r="D32" s="91"/>
      <c r="E32" s="91"/>
      <c r="F32" s="91"/>
      <c r="G32" s="91"/>
      <c r="H32" s="91"/>
      <c r="I32" s="91"/>
      <c r="J32" s="91"/>
      <c r="K32" s="91"/>
      <c r="L32" s="91"/>
      <c r="M32" s="91"/>
      <c r="N32" s="91"/>
      <c r="O32" s="91"/>
      <c r="P32" s="91"/>
      <c r="Q32" s="168"/>
      <c r="R32" s="168"/>
      <c r="S32" s="168"/>
      <c r="T32" s="168"/>
      <c r="U32" s="168"/>
      <c r="V32" s="168"/>
      <c r="W32" s="168"/>
      <c r="X32" s="168"/>
      <c r="Y32" s="168"/>
      <c r="Z32" s="168"/>
      <c r="AA32" s="168"/>
      <c r="AB32" s="168"/>
      <c r="AC32" s="168"/>
      <c r="AD32" s="168"/>
      <c r="AE32" s="168"/>
      <c r="AF32" s="168"/>
    </row>
    <row r="33" spans="1:32" ht="20.25" x14ac:dyDescent="0.2">
      <c r="A33" s="91"/>
      <c r="B33" s="95" t="s">
        <v>569</v>
      </c>
      <c r="C33" s="91"/>
      <c r="D33" s="91"/>
      <c r="E33" s="91"/>
      <c r="F33" s="91"/>
      <c r="G33" s="91"/>
      <c r="H33" s="91"/>
      <c r="I33" s="91"/>
      <c r="J33" s="91"/>
      <c r="K33" s="91"/>
      <c r="L33" s="91"/>
      <c r="M33" s="91"/>
      <c r="N33" s="91"/>
      <c r="O33" s="91"/>
      <c r="P33" s="91"/>
      <c r="Q33" s="168"/>
      <c r="R33" s="168"/>
      <c r="S33" s="168"/>
      <c r="T33" s="168"/>
      <c r="U33" s="168"/>
      <c r="V33" s="168"/>
      <c r="W33" s="168"/>
      <c r="X33" s="168"/>
      <c r="Y33" s="168"/>
      <c r="Z33" s="168"/>
      <c r="AA33" s="168"/>
      <c r="AB33" s="168"/>
      <c r="AC33" s="168"/>
      <c r="AD33" s="168"/>
      <c r="AE33" s="168"/>
      <c r="AF33" s="168"/>
    </row>
    <row r="34" spans="1:32" ht="20.25" x14ac:dyDescent="0.2">
      <c r="A34" s="91"/>
      <c r="B34" s="95" t="s">
        <v>570</v>
      </c>
      <c r="C34" s="91"/>
      <c r="D34" s="91"/>
      <c r="E34" s="91"/>
      <c r="F34" s="91"/>
      <c r="G34" s="91"/>
      <c r="H34" s="91"/>
      <c r="I34" s="91"/>
      <c r="J34" s="91"/>
      <c r="K34" s="91"/>
      <c r="L34" s="91"/>
      <c r="M34" s="91"/>
      <c r="N34" s="91"/>
      <c r="O34" s="91"/>
      <c r="P34" s="91"/>
      <c r="Q34" s="168"/>
      <c r="R34" s="168"/>
      <c r="S34" s="168"/>
      <c r="T34" s="168"/>
      <c r="U34" s="168"/>
      <c r="V34" s="168"/>
      <c r="W34" s="168"/>
      <c r="X34" s="168"/>
      <c r="Y34" s="168"/>
      <c r="Z34" s="168"/>
      <c r="AA34" s="168"/>
      <c r="AB34" s="168"/>
      <c r="AC34" s="168"/>
      <c r="AD34" s="168"/>
      <c r="AE34" s="168"/>
      <c r="AF34" s="168"/>
    </row>
    <row r="35" spans="1:32" x14ac:dyDescent="0.2">
      <c r="A35" s="91"/>
      <c r="B35" s="95" t="s">
        <v>552</v>
      </c>
      <c r="C35" s="91"/>
      <c r="D35" s="91"/>
      <c r="E35" s="91"/>
      <c r="F35" s="91"/>
      <c r="G35" s="91"/>
      <c r="H35" s="91"/>
      <c r="I35" s="91"/>
      <c r="J35" s="91"/>
      <c r="K35" s="91"/>
      <c r="L35" s="91"/>
      <c r="M35" s="91"/>
      <c r="N35" s="91"/>
      <c r="O35" s="91"/>
      <c r="P35" s="91"/>
      <c r="Q35" s="168"/>
      <c r="R35" s="168"/>
      <c r="S35" s="168"/>
      <c r="T35" s="168"/>
      <c r="U35" s="168"/>
      <c r="V35" s="168"/>
      <c r="W35" s="168"/>
      <c r="X35" s="168"/>
      <c r="Y35" s="168"/>
      <c r="Z35" s="168"/>
      <c r="AA35" s="168"/>
      <c r="AB35" s="168"/>
      <c r="AC35" s="168"/>
      <c r="AD35" s="168"/>
      <c r="AE35" s="168"/>
      <c r="AF35" s="168"/>
    </row>
    <row r="36" spans="1:32" ht="20.25" x14ac:dyDescent="0.2">
      <c r="A36" s="91"/>
      <c r="B36" s="95" t="s">
        <v>571</v>
      </c>
      <c r="C36" s="91"/>
      <c r="D36" s="91"/>
      <c r="E36" s="91"/>
      <c r="F36" s="91"/>
      <c r="G36" s="91"/>
      <c r="H36" s="91"/>
      <c r="I36" s="91"/>
      <c r="J36" s="91"/>
      <c r="K36" s="91"/>
      <c r="L36" s="91"/>
      <c r="M36" s="91"/>
      <c r="N36" s="91"/>
      <c r="O36" s="91"/>
      <c r="P36" s="91"/>
      <c r="Q36" s="168"/>
      <c r="R36" s="168"/>
      <c r="S36" s="168"/>
      <c r="T36" s="168"/>
      <c r="U36" s="168"/>
      <c r="V36" s="168"/>
      <c r="W36" s="168"/>
      <c r="X36" s="168"/>
      <c r="Y36" s="168"/>
      <c r="Z36" s="168"/>
      <c r="AA36" s="168"/>
      <c r="AB36" s="168"/>
      <c r="AC36" s="168"/>
      <c r="AD36" s="168"/>
      <c r="AE36" s="168"/>
      <c r="AF36" s="168"/>
    </row>
    <row r="37" spans="1:32" x14ac:dyDescent="0.2">
      <c r="A37" s="91"/>
      <c r="B37" s="96" t="s">
        <v>555</v>
      </c>
      <c r="C37" s="91"/>
      <c r="D37" s="91"/>
      <c r="E37" s="91"/>
      <c r="F37" s="91"/>
      <c r="G37" s="91"/>
      <c r="H37" s="91"/>
      <c r="I37" s="91"/>
      <c r="J37" s="91"/>
      <c r="K37" s="91"/>
      <c r="L37" s="91"/>
      <c r="M37" s="91"/>
      <c r="N37" s="91"/>
      <c r="O37" s="91"/>
      <c r="P37" s="91"/>
      <c r="Q37" s="168"/>
      <c r="R37" s="168"/>
      <c r="S37" s="168"/>
      <c r="T37" s="168"/>
      <c r="U37" s="168"/>
      <c r="V37" s="168"/>
      <c r="W37" s="168"/>
      <c r="X37" s="168"/>
      <c r="Y37" s="168"/>
      <c r="Z37" s="168"/>
      <c r="AA37" s="168"/>
      <c r="AB37" s="168"/>
      <c r="AC37" s="168"/>
      <c r="AD37" s="168"/>
      <c r="AE37" s="168"/>
      <c r="AF37" s="168"/>
    </row>
    <row r="38" spans="1:32" x14ac:dyDescent="0.2">
      <c r="A38" s="91"/>
      <c r="B38" s="96" t="s">
        <v>572</v>
      </c>
      <c r="C38" s="91"/>
      <c r="D38" s="91"/>
      <c r="E38" s="91"/>
      <c r="F38" s="91"/>
      <c r="G38" s="91"/>
      <c r="H38" s="91"/>
      <c r="I38" s="91"/>
      <c r="J38" s="91"/>
      <c r="K38" s="91"/>
      <c r="L38" s="91"/>
      <c r="M38" s="91"/>
      <c r="N38" s="91"/>
      <c r="O38" s="91"/>
      <c r="P38" s="91"/>
      <c r="Q38" s="168"/>
      <c r="R38" s="168"/>
      <c r="S38" s="168"/>
      <c r="T38" s="168"/>
      <c r="U38" s="168"/>
      <c r="V38" s="168"/>
      <c r="W38" s="168"/>
      <c r="X38" s="168"/>
      <c r="Y38" s="168"/>
      <c r="Z38" s="168"/>
      <c r="AA38" s="168"/>
      <c r="AB38" s="168"/>
      <c r="AC38" s="168"/>
      <c r="AD38" s="168"/>
      <c r="AE38" s="168"/>
      <c r="AF38" s="168"/>
    </row>
    <row r="39" spans="1:32" x14ac:dyDescent="0.2">
      <c r="A39" s="91"/>
      <c r="B39" s="95" t="s">
        <v>558</v>
      </c>
      <c r="C39" s="91"/>
      <c r="D39" s="91"/>
      <c r="E39" s="91"/>
      <c r="F39" s="91"/>
      <c r="G39" s="91"/>
      <c r="H39" s="91"/>
      <c r="I39" s="91"/>
      <c r="J39" s="91"/>
      <c r="K39" s="91"/>
      <c r="L39" s="91"/>
      <c r="M39" s="91"/>
      <c r="N39" s="91"/>
      <c r="O39" s="91"/>
      <c r="P39" s="91"/>
      <c r="Q39" s="168"/>
      <c r="R39" s="168"/>
      <c r="S39" s="168"/>
      <c r="T39" s="168"/>
      <c r="U39" s="168"/>
      <c r="V39" s="168"/>
      <c r="W39" s="168"/>
      <c r="X39" s="168"/>
      <c r="Y39" s="168"/>
      <c r="Z39" s="168"/>
      <c r="AA39" s="168"/>
      <c r="AB39" s="168"/>
      <c r="AC39" s="168"/>
      <c r="AD39" s="168"/>
      <c r="AE39" s="168"/>
      <c r="AF39" s="168"/>
    </row>
    <row r="40" spans="1:32" ht="20.25" x14ac:dyDescent="0.2">
      <c r="A40" s="91"/>
      <c r="B40" s="95" t="s">
        <v>573</v>
      </c>
      <c r="C40" s="91"/>
      <c r="D40" s="91"/>
      <c r="E40" s="91"/>
      <c r="F40" s="91"/>
      <c r="G40" s="91"/>
      <c r="H40" s="91"/>
      <c r="I40" s="91"/>
      <c r="J40" s="91"/>
      <c r="K40" s="91"/>
      <c r="L40" s="91"/>
      <c r="M40" s="91"/>
      <c r="N40" s="91"/>
      <c r="O40" s="91"/>
      <c r="P40" s="91"/>
      <c r="Q40" s="168"/>
      <c r="R40" s="168"/>
      <c r="S40" s="168"/>
      <c r="T40" s="168"/>
      <c r="U40" s="168"/>
      <c r="V40" s="168"/>
      <c r="W40" s="168"/>
      <c r="X40" s="168"/>
      <c r="Y40" s="168"/>
      <c r="Z40" s="168"/>
      <c r="AA40" s="168"/>
      <c r="AB40" s="168"/>
      <c r="AC40" s="168"/>
      <c r="AD40" s="168"/>
      <c r="AE40" s="168"/>
      <c r="AF40" s="168"/>
    </row>
    <row r="41" spans="1:32" x14ac:dyDescent="0.2">
      <c r="A41" s="91"/>
      <c r="B41" s="98" t="s">
        <v>574</v>
      </c>
      <c r="C41" s="91"/>
      <c r="D41" s="91"/>
      <c r="E41" s="91"/>
      <c r="F41" s="91"/>
      <c r="G41" s="91"/>
      <c r="H41" s="91"/>
      <c r="I41" s="91"/>
      <c r="J41" s="91"/>
      <c r="K41" s="91"/>
      <c r="L41" s="91"/>
      <c r="M41" s="91"/>
      <c r="N41" s="91"/>
      <c r="O41" s="91"/>
      <c r="P41" s="91"/>
      <c r="Q41" s="168"/>
      <c r="R41" s="168"/>
      <c r="S41" s="168"/>
      <c r="T41" s="168"/>
      <c r="U41" s="168"/>
      <c r="V41" s="168"/>
      <c r="W41" s="168"/>
      <c r="X41" s="168"/>
      <c r="Y41" s="168"/>
      <c r="Z41" s="168"/>
      <c r="AA41" s="168"/>
      <c r="AB41" s="168"/>
      <c r="AC41" s="168"/>
      <c r="AD41" s="168"/>
      <c r="AE41" s="168"/>
      <c r="AF41" s="168"/>
    </row>
    <row r="42" spans="1:32" ht="20.25" x14ac:dyDescent="0.2">
      <c r="A42" s="91"/>
      <c r="B42" s="95" t="s">
        <v>575</v>
      </c>
      <c r="C42" s="91"/>
      <c r="D42" s="91"/>
      <c r="E42" s="91"/>
      <c r="F42" s="91"/>
      <c r="G42" s="91"/>
      <c r="H42" s="91"/>
      <c r="I42" s="91"/>
      <c r="J42" s="91"/>
      <c r="K42" s="91"/>
      <c r="L42" s="91"/>
      <c r="M42" s="91"/>
      <c r="N42" s="91"/>
      <c r="O42" s="91"/>
      <c r="P42" s="91"/>
      <c r="Q42" s="168"/>
      <c r="R42" s="168"/>
      <c r="S42" s="168"/>
      <c r="T42" s="168"/>
      <c r="U42" s="168"/>
      <c r="V42" s="168"/>
      <c r="W42" s="168"/>
      <c r="X42" s="168"/>
      <c r="Y42" s="168"/>
      <c r="Z42" s="168"/>
      <c r="AA42" s="168"/>
      <c r="AB42" s="168"/>
      <c r="AC42" s="168"/>
      <c r="AD42" s="168"/>
      <c r="AE42" s="168"/>
      <c r="AF42" s="168"/>
    </row>
    <row r="43" spans="1:32" x14ac:dyDescent="0.2">
      <c r="A43" s="91"/>
      <c r="B43" s="95" t="s">
        <v>576</v>
      </c>
      <c r="C43" s="91"/>
      <c r="D43" s="91"/>
      <c r="E43" s="91"/>
      <c r="F43" s="91"/>
      <c r="G43" s="91"/>
      <c r="H43" s="91"/>
      <c r="I43" s="91"/>
      <c r="J43" s="91"/>
      <c r="K43" s="91"/>
      <c r="L43" s="91"/>
      <c r="M43" s="91"/>
      <c r="N43" s="91"/>
      <c r="O43" s="91"/>
      <c r="P43" s="91"/>
      <c r="Q43" s="168"/>
      <c r="R43" s="168"/>
      <c r="S43" s="168"/>
      <c r="T43" s="168"/>
      <c r="U43" s="168"/>
      <c r="V43" s="168"/>
      <c r="W43" s="168"/>
      <c r="X43" s="168"/>
      <c r="Y43" s="168"/>
      <c r="Z43" s="168"/>
      <c r="AA43" s="168"/>
      <c r="AB43" s="168"/>
      <c r="AC43" s="168"/>
      <c r="AD43" s="168"/>
      <c r="AE43" s="168"/>
      <c r="AF43" s="168"/>
    </row>
    <row r="44" spans="1:32" ht="20.25" x14ac:dyDescent="0.2">
      <c r="A44" s="91"/>
      <c r="B44" s="95" t="s">
        <v>577</v>
      </c>
      <c r="C44" s="91"/>
      <c r="D44" s="91"/>
      <c r="E44" s="91"/>
      <c r="F44" s="91"/>
      <c r="G44" s="91"/>
      <c r="H44" s="91"/>
      <c r="I44" s="91"/>
      <c r="J44" s="91"/>
      <c r="K44" s="91"/>
      <c r="L44" s="91"/>
      <c r="M44" s="91"/>
      <c r="N44" s="91"/>
      <c r="O44" s="91"/>
      <c r="P44" s="91"/>
      <c r="Q44" s="168"/>
      <c r="R44" s="168"/>
      <c r="S44" s="168"/>
      <c r="T44" s="168"/>
      <c r="U44" s="168"/>
      <c r="V44" s="168"/>
      <c r="W44" s="168"/>
      <c r="X44" s="168"/>
      <c r="Y44" s="168"/>
      <c r="Z44" s="168"/>
      <c r="AA44" s="168"/>
      <c r="AB44" s="168"/>
      <c r="AC44" s="168"/>
      <c r="AD44" s="168"/>
      <c r="AE44" s="168"/>
      <c r="AF44" s="168"/>
    </row>
    <row r="45" spans="1:32" ht="20.25" x14ac:dyDescent="0.2">
      <c r="A45" s="91"/>
      <c r="B45" s="95" t="s">
        <v>578</v>
      </c>
      <c r="C45" s="91"/>
      <c r="D45" s="91"/>
      <c r="E45" s="91"/>
      <c r="F45" s="91"/>
      <c r="G45" s="91"/>
      <c r="H45" s="91"/>
      <c r="I45" s="91"/>
      <c r="J45" s="91"/>
      <c r="K45" s="91"/>
      <c r="L45" s="91"/>
      <c r="M45" s="91"/>
      <c r="N45" s="91"/>
      <c r="O45" s="91"/>
      <c r="P45" s="91"/>
      <c r="Q45" s="168"/>
      <c r="R45" s="168"/>
      <c r="S45" s="168"/>
      <c r="T45" s="168"/>
      <c r="U45" s="168"/>
      <c r="V45" s="168"/>
      <c r="W45" s="168"/>
      <c r="X45" s="168"/>
      <c r="Y45" s="168"/>
      <c r="Z45" s="168"/>
      <c r="AA45" s="168"/>
      <c r="AB45" s="168"/>
      <c r="AC45" s="168"/>
      <c r="AD45" s="168"/>
      <c r="AE45" s="168"/>
      <c r="AF45" s="168"/>
    </row>
    <row r="46" spans="1:32" x14ac:dyDescent="0.2">
      <c r="A46" s="91"/>
      <c r="B46" s="95" t="s">
        <v>579</v>
      </c>
      <c r="C46" s="91"/>
      <c r="D46" s="91"/>
      <c r="E46" s="91"/>
      <c r="F46" s="91"/>
      <c r="G46" s="91"/>
      <c r="H46" s="91"/>
      <c r="I46" s="91"/>
      <c r="J46" s="91"/>
      <c r="K46" s="91"/>
      <c r="L46" s="91"/>
      <c r="M46" s="91"/>
      <c r="N46" s="91"/>
      <c r="O46" s="91"/>
      <c r="P46" s="91"/>
      <c r="Q46" s="168"/>
      <c r="R46" s="168"/>
      <c r="S46" s="168"/>
      <c r="T46" s="168"/>
      <c r="U46" s="168"/>
      <c r="V46" s="168"/>
      <c r="W46" s="168"/>
      <c r="X46" s="168"/>
      <c r="Y46" s="168"/>
      <c r="Z46" s="168"/>
      <c r="AA46" s="168"/>
      <c r="AB46" s="168"/>
      <c r="AC46" s="168"/>
      <c r="AD46" s="168"/>
      <c r="AE46" s="168"/>
      <c r="AF46" s="168"/>
    </row>
    <row r="47" spans="1:32" x14ac:dyDescent="0.2">
      <c r="A47" s="91"/>
      <c r="B47" s="95" t="s">
        <v>580</v>
      </c>
      <c r="C47" s="91"/>
      <c r="D47" s="91"/>
      <c r="E47" s="91"/>
      <c r="F47" s="91"/>
      <c r="G47" s="91"/>
      <c r="H47" s="91"/>
      <c r="I47" s="91"/>
      <c r="J47" s="91"/>
      <c r="K47" s="91"/>
      <c r="L47" s="91"/>
      <c r="M47" s="91"/>
      <c r="N47" s="91"/>
      <c r="O47" s="91"/>
      <c r="P47" s="91"/>
      <c r="Q47" s="168"/>
      <c r="R47" s="168"/>
      <c r="S47" s="168"/>
      <c r="T47" s="168"/>
      <c r="U47" s="168"/>
      <c r="V47" s="168"/>
      <c r="W47" s="168"/>
      <c r="X47" s="168"/>
      <c r="Y47" s="168"/>
      <c r="Z47" s="168"/>
      <c r="AA47" s="168"/>
      <c r="AB47" s="168"/>
      <c r="AC47" s="168"/>
      <c r="AD47" s="168"/>
      <c r="AE47" s="168"/>
      <c r="AF47" s="168"/>
    </row>
    <row r="48" spans="1:32" x14ac:dyDescent="0.2">
      <c r="A48" s="91"/>
      <c r="B48" s="99" t="s">
        <v>581</v>
      </c>
      <c r="C48" s="91"/>
      <c r="D48" s="91"/>
      <c r="E48" s="91"/>
      <c r="F48" s="91"/>
      <c r="G48" s="91"/>
      <c r="H48" s="91"/>
      <c r="I48" s="91"/>
      <c r="J48" s="91"/>
      <c r="K48" s="91"/>
      <c r="L48" s="91"/>
      <c r="M48" s="91"/>
      <c r="N48" s="91"/>
      <c r="O48" s="91"/>
      <c r="P48" s="91"/>
      <c r="Q48" s="168"/>
      <c r="R48" s="168"/>
      <c r="S48" s="168"/>
      <c r="T48" s="168"/>
      <c r="U48" s="168"/>
      <c r="V48" s="168"/>
      <c r="W48" s="168"/>
      <c r="X48" s="168"/>
      <c r="Y48" s="168"/>
      <c r="Z48" s="168"/>
      <c r="AA48" s="168"/>
      <c r="AB48" s="168"/>
      <c r="AC48" s="168"/>
      <c r="AD48" s="168"/>
      <c r="AE48" s="168"/>
      <c r="AF48" s="168"/>
    </row>
    <row r="49" spans="1:32" x14ac:dyDescent="0.2">
      <c r="A49" s="91"/>
      <c r="B49" s="95" t="s">
        <v>582</v>
      </c>
      <c r="C49" s="91"/>
      <c r="D49" s="91"/>
      <c r="E49" s="91"/>
      <c r="F49" s="91"/>
      <c r="G49" s="91"/>
      <c r="H49" s="91"/>
      <c r="I49" s="91"/>
      <c r="J49" s="91"/>
      <c r="K49" s="91"/>
      <c r="L49" s="91"/>
      <c r="M49" s="91"/>
      <c r="N49" s="91"/>
      <c r="O49" s="91"/>
      <c r="P49" s="91"/>
      <c r="Q49" s="168"/>
      <c r="R49" s="168"/>
      <c r="S49" s="168"/>
      <c r="T49" s="168"/>
      <c r="U49" s="168"/>
      <c r="V49" s="168"/>
      <c r="W49" s="168"/>
      <c r="X49" s="168"/>
      <c r="Y49" s="168"/>
      <c r="Z49" s="168"/>
      <c r="AA49" s="168"/>
      <c r="AB49" s="168"/>
      <c r="AC49" s="168"/>
      <c r="AD49" s="168"/>
      <c r="AE49" s="168"/>
      <c r="AF49" s="168"/>
    </row>
    <row r="50" spans="1:32" ht="20.25" x14ac:dyDescent="0.2">
      <c r="A50" s="91"/>
      <c r="B50" s="95" t="s">
        <v>583</v>
      </c>
      <c r="C50" s="91"/>
      <c r="D50" s="91"/>
      <c r="E50" s="91"/>
      <c r="F50" s="91"/>
      <c r="G50" s="91"/>
      <c r="H50" s="91"/>
      <c r="I50" s="91"/>
      <c r="J50" s="91"/>
      <c r="K50" s="91"/>
      <c r="L50" s="91"/>
      <c r="M50" s="91"/>
      <c r="N50" s="91"/>
      <c r="O50" s="91"/>
      <c r="P50" s="91"/>
      <c r="Q50" s="168"/>
      <c r="R50" s="168"/>
      <c r="S50" s="168"/>
      <c r="T50" s="168"/>
      <c r="U50" s="168"/>
      <c r="V50" s="168"/>
      <c r="W50" s="168"/>
      <c r="X50" s="168"/>
      <c r="Y50" s="168"/>
      <c r="Z50" s="168"/>
      <c r="AA50" s="168"/>
      <c r="AB50" s="168"/>
      <c r="AC50" s="168"/>
      <c r="AD50" s="168"/>
      <c r="AE50" s="168"/>
      <c r="AF50" s="168"/>
    </row>
    <row r="51" spans="1:32" x14ac:dyDescent="0.2">
      <c r="A51" s="91"/>
      <c r="B51" s="99" t="s">
        <v>584</v>
      </c>
      <c r="C51" s="91"/>
      <c r="D51" s="91"/>
      <c r="E51" s="91"/>
      <c r="F51" s="91"/>
      <c r="G51" s="91"/>
      <c r="H51" s="91"/>
      <c r="I51" s="91"/>
      <c r="J51" s="91"/>
      <c r="K51" s="91"/>
      <c r="L51" s="91"/>
      <c r="M51" s="91"/>
      <c r="N51" s="91"/>
      <c r="O51" s="91"/>
      <c r="P51" s="91"/>
      <c r="Q51" s="168"/>
      <c r="R51" s="168"/>
      <c r="S51" s="168"/>
      <c r="T51" s="168"/>
      <c r="U51" s="168"/>
      <c r="V51" s="168"/>
      <c r="W51" s="168"/>
      <c r="X51" s="168"/>
      <c r="Y51" s="168"/>
      <c r="Z51" s="168"/>
      <c r="AA51" s="168"/>
      <c r="AB51" s="168"/>
      <c r="AC51" s="168"/>
      <c r="AD51" s="168"/>
      <c r="AE51" s="168"/>
      <c r="AF51" s="168"/>
    </row>
    <row r="52" spans="1:32" ht="49.5" x14ac:dyDescent="0.2">
      <c r="A52" s="91"/>
      <c r="B52" s="95" t="s">
        <v>585</v>
      </c>
      <c r="C52" s="91"/>
      <c r="D52" s="91"/>
      <c r="E52" s="91"/>
      <c r="F52" s="91"/>
      <c r="G52" s="91"/>
      <c r="H52" s="91"/>
      <c r="I52" s="91"/>
      <c r="J52" s="91"/>
      <c r="K52" s="91"/>
      <c r="L52" s="91"/>
      <c r="M52" s="91"/>
      <c r="N52" s="91"/>
      <c r="O52" s="91"/>
      <c r="P52" s="91"/>
      <c r="Q52" s="168"/>
      <c r="R52" s="168"/>
      <c r="S52" s="168"/>
      <c r="T52" s="168"/>
      <c r="U52" s="168"/>
      <c r="V52" s="168"/>
      <c r="W52" s="168"/>
      <c r="X52" s="168"/>
      <c r="Y52" s="168"/>
      <c r="Z52" s="168"/>
      <c r="AA52" s="168"/>
      <c r="AB52" s="168"/>
      <c r="AC52" s="168"/>
      <c r="AD52" s="168"/>
      <c r="AE52" s="168"/>
      <c r="AF52" s="168"/>
    </row>
    <row r="53" spans="1:32" x14ac:dyDescent="0.2">
      <c r="A53" s="91"/>
      <c r="B53" s="95"/>
      <c r="C53" s="91"/>
      <c r="D53" s="91"/>
      <c r="E53" s="91"/>
      <c r="F53" s="91"/>
      <c r="G53" s="91"/>
      <c r="H53" s="91"/>
      <c r="I53" s="91"/>
      <c r="J53" s="91"/>
      <c r="K53" s="91"/>
      <c r="L53" s="91"/>
      <c r="M53" s="91"/>
      <c r="N53" s="91"/>
      <c r="O53" s="91"/>
      <c r="P53" s="91"/>
      <c r="Q53" s="168"/>
      <c r="R53" s="168"/>
      <c r="S53" s="168"/>
      <c r="T53" s="168"/>
      <c r="U53" s="168"/>
      <c r="V53" s="168"/>
      <c r="W53" s="168"/>
      <c r="X53" s="168"/>
      <c r="Y53" s="168"/>
      <c r="Z53" s="168"/>
      <c r="AA53" s="168"/>
      <c r="AB53" s="168"/>
      <c r="AC53" s="168"/>
      <c r="AD53" s="168"/>
      <c r="AE53" s="168"/>
      <c r="AF53" s="168"/>
    </row>
    <row r="54" spans="1:32" x14ac:dyDescent="0.2">
      <c r="A54" s="91"/>
      <c r="B54" s="95"/>
      <c r="C54" s="91"/>
      <c r="D54" s="91"/>
      <c r="E54" s="91"/>
      <c r="F54" s="91"/>
      <c r="G54" s="91"/>
      <c r="H54" s="91"/>
      <c r="I54" s="91"/>
      <c r="J54" s="91"/>
      <c r="K54" s="91"/>
      <c r="L54" s="91"/>
      <c r="M54" s="91"/>
      <c r="N54" s="91"/>
      <c r="O54" s="91"/>
      <c r="P54" s="91"/>
      <c r="Q54" s="168"/>
      <c r="R54" s="168"/>
      <c r="S54" s="168"/>
      <c r="T54" s="168"/>
      <c r="U54" s="168"/>
      <c r="V54" s="168"/>
      <c r="W54" s="168"/>
      <c r="X54" s="168"/>
      <c r="Y54" s="168"/>
      <c r="Z54" s="168"/>
      <c r="AA54" s="168"/>
      <c r="AB54" s="168"/>
      <c r="AC54" s="168"/>
      <c r="AD54" s="168"/>
      <c r="AE54" s="168"/>
      <c r="AF54" s="168"/>
    </row>
    <row r="55" spans="1:32" x14ac:dyDescent="0.2">
      <c r="A55" s="91"/>
      <c r="B55" s="99" t="s">
        <v>586</v>
      </c>
      <c r="C55" s="91"/>
      <c r="D55" s="91"/>
      <c r="E55" s="91"/>
      <c r="F55" s="91"/>
      <c r="G55" s="91"/>
      <c r="H55" s="91"/>
      <c r="I55" s="91"/>
      <c r="J55" s="91"/>
      <c r="K55" s="91"/>
      <c r="L55" s="91"/>
      <c r="M55" s="91"/>
      <c r="N55" s="91"/>
      <c r="O55" s="91"/>
      <c r="P55" s="91"/>
      <c r="Q55" s="168"/>
      <c r="R55" s="168"/>
      <c r="S55" s="168"/>
      <c r="T55" s="168"/>
      <c r="U55" s="168"/>
      <c r="V55" s="168"/>
      <c r="W55" s="168"/>
      <c r="X55" s="168"/>
      <c r="Y55" s="168"/>
      <c r="Z55" s="168"/>
      <c r="AA55" s="168"/>
      <c r="AB55" s="168"/>
      <c r="AC55" s="168"/>
      <c r="AD55" s="168"/>
      <c r="AE55" s="168"/>
      <c r="AF55" s="168"/>
    </row>
    <row r="56" spans="1:32" x14ac:dyDescent="0.2">
      <c r="A56" s="91"/>
      <c r="B56" s="95" t="s">
        <v>564</v>
      </c>
      <c r="C56" s="91"/>
      <c r="D56" s="91"/>
      <c r="E56" s="91"/>
      <c r="F56" s="91"/>
      <c r="G56" s="91"/>
      <c r="H56" s="91"/>
      <c r="I56" s="91"/>
      <c r="J56" s="91"/>
      <c r="K56" s="91"/>
      <c r="L56" s="91"/>
      <c r="M56" s="91"/>
      <c r="N56" s="91"/>
      <c r="O56" s="91"/>
      <c r="P56" s="91"/>
      <c r="Q56" s="168"/>
      <c r="R56" s="168"/>
      <c r="S56" s="168"/>
      <c r="T56" s="168"/>
      <c r="U56" s="168"/>
      <c r="V56" s="168"/>
      <c r="W56" s="168"/>
      <c r="X56" s="168"/>
      <c r="Y56" s="168"/>
      <c r="Z56" s="168"/>
      <c r="AA56" s="168"/>
      <c r="AB56" s="168"/>
      <c r="AC56" s="168"/>
      <c r="AD56" s="168"/>
      <c r="AE56" s="168"/>
      <c r="AF56" s="168"/>
    </row>
    <row r="57" spans="1:32" ht="20.25" x14ac:dyDescent="0.2">
      <c r="A57" s="91"/>
      <c r="B57" s="95" t="s">
        <v>587</v>
      </c>
      <c r="C57" s="91"/>
      <c r="D57" s="91"/>
      <c r="E57" s="91"/>
      <c r="F57" s="91"/>
      <c r="G57" s="91"/>
      <c r="H57" s="91"/>
      <c r="I57" s="91"/>
      <c r="J57" s="91"/>
      <c r="K57" s="91"/>
      <c r="L57" s="91"/>
      <c r="M57" s="91"/>
      <c r="N57" s="91"/>
      <c r="O57" s="91"/>
      <c r="P57" s="91"/>
      <c r="Q57" s="168"/>
      <c r="R57" s="168"/>
      <c r="S57" s="168"/>
      <c r="T57" s="168"/>
      <c r="U57" s="168"/>
      <c r="V57" s="168"/>
      <c r="W57" s="168"/>
      <c r="X57" s="168"/>
      <c r="Y57" s="168"/>
      <c r="Z57" s="168"/>
      <c r="AA57" s="168"/>
      <c r="AB57" s="168"/>
      <c r="AC57" s="168"/>
      <c r="AD57" s="168"/>
      <c r="AE57" s="168"/>
      <c r="AF57" s="168"/>
    </row>
    <row r="58" spans="1:32" x14ac:dyDescent="0.2">
      <c r="A58" s="91"/>
      <c r="B58" s="95" t="s">
        <v>588</v>
      </c>
      <c r="C58" s="91"/>
      <c r="D58" s="91"/>
      <c r="E58" s="91"/>
      <c r="F58" s="91"/>
      <c r="G58" s="91"/>
      <c r="H58" s="91"/>
      <c r="I58" s="91"/>
      <c r="J58" s="91"/>
      <c r="K58" s="91"/>
      <c r="L58" s="91"/>
      <c r="M58" s="91"/>
      <c r="N58" s="91"/>
      <c r="O58" s="91"/>
      <c r="P58" s="91"/>
      <c r="Q58" s="168"/>
      <c r="R58" s="168"/>
      <c r="S58" s="168"/>
      <c r="T58" s="168"/>
      <c r="U58" s="168"/>
      <c r="V58" s="168"/>
      <c r="W58" s="168"/>
      <c r="X58" s="168"/>
      <c r="Y58" s="168"/>
      <c r="Z58" s="168"/>
      <c r="AA58" s="168"/>
      <c r="AB58" s="168"/>
      <c r="AC58" s="168"/>
      <c r="AD58" s="168"/>
      <c r="AE58" s="168"/>
      <c r="AF58" s="168"/>
    </row>
    <row r="59" spans="1:32" ht="20.25" x14ac:dyDescent="0.2">
      <c r="A59" s="91"/>
      <c r="B59" s="95" t="s">
        <v>589</v>
      </c>
      <c r="C59" s="91"/>
      <c r="D59" s="91"/>
      <c r="E59" s="91"/>
      <c r="F59" s="91"/>
      <c r="G59" s="91"/>
      <c r="H59" s="91"/>
      <c r="I59" s="91"/>
      <c r="J59" s="91"/>
      <c r="K59" s="91"/>
      <c r="L59" s="91"/>
      <c r="M59" s="91"/>
      <c r="N59" s="91"/>
      <c r="O59" s="91"/>
      <c r="P59" s="91"/>
      <c r="Q59" s="168"/>
      <c r="R59" s="168"/>
      <c r="S59" s="168"/>
      <c r="T59" s="168"/>
      <c r="U59" s="168"/>
      <c r="V59" s="168"/>
      <c r="W59" s="168"/>
      <c r="X59" s="168"/>
      <c r="Y59" s="168"/>
      <c r="Z59" s="168"/>
      <c r="AA59" s="168"/>
      <c r="AB59" s="168"/>
      <c r="AC59" s="168"/>
      <c r="AD59" s="168"/>
      <c r="AE59" s="168"/>
      <c r="AF59" s="168"/>
    </row>
    <row r="60" spans="1:32" x14ac:dyDescent="0.2">
      <c r="A60" s="91"/>
      <c r="B60" s="95" t="s">
        <v>552</v>
      </c>
      <c r="C60" s="91"/>
      <c r="D60" s="91"/>
      <c r="E60" s="91"/>
      <c r="F60" s="91"/>
      <c r="G60" s="91"/>
      <c r="H60" s="91"/>
      <c r="I60" s="91"/>
      <c r="J60" s="91"/>
      <c r="K60" s="91"/>
      <c r="L60" s="91"/>
      <c r="M60" s="91"/>
      <c r="N60" s="91"/>
      <c r="O60" s="91"/>
      <c r="P60" s="91"/>
      <c r="Q60" s="168"/>
      <c r="R60" s="168"/>
      <c r="S60" s="168"/>
      <c r="T60" s="168"/>
      <c r="U60" s="168"/>
      <c r="V60" s="168"/>
      <c r="W60" s="168"/>
      <c r="X60" s="168"/>
      <c r="Y60" s="168"/>
      <c r="Z60" s="168"/>
      <c r="AA60" s="168"/>
      <c r="AB60" s="168"/>
      <c r="AC60" s="168"/>
      <c r="AD60" s="168"/>
      <c r="AE60" s="168"/>
      <c r="AF60" s="168"/>
    </row>
    <row r="61" spans="1:32" ht="20.25" x14ac:dyDescent="0.2">
      <c r="A61" s="91"/>
      <c r="B61" s="95" t="s">
        <v>590</v>
      </c>
      <c r="C61" s="91"/>
      <c r="D61" s="91"/>
      <c r="E61" s="91"/>
      <c r="F61" s="91"/>
      <c r="G61" s="91"/>
      <c r="H61" s="91"/>
      <c r="I61" s="91"/>
      <c r="J61" s="91"/>
      <c r="K61" s="91"/>
      <c r="L61" s="91"/>
      <c r="M61" s="91"/>
      <c r="N61" s="91"/>
      <c r="O61" s="91"/>
      <c r="P61" s="91"/>
      <c r="Q61" s="168"/>
      <c r="R61" s="168"/>
      <c r="S61" s="168"/>
      <c r="T61" s="168"/>
      <c r="U61" s="168"/>
      <c r="V61" s="168"/>
      <c r="W61" s="168"/>
      <c r="X61" s="168"/>
      <c r="Y61" s="168"/>
      <c r="Z61" s="168"/>
      <c r="AA61" s="168"/>
      <c r="AB61" s="168"/>
      <c r="AC61" s="168"/>
      <c r="AD61" s="168"/>
      <c r="AE61" s="168"/>
      <c r="AF61" s="168"/>
    </row>
    <row r="62" spans="1:32" x14ac:dyDescent="0.2">
      <c r="A62" s="91"/>
      <c r="B62" s="99" t="s">
        <v>591</v>
      </c>
      <c r="C62" s="91"/>
      <c r="D62" s="91"/>
      <c r="E62" s="91"/>
      <c r="F62" s="91"/>
      <c r="G62" s="91"/>
      <c r="H62" s="91"/>
      <c r="I62" s="91"/>
      <c r="J62" s="91"/>
      <c r="K62" s="91"/>
      <c r="L62" s="91"/>
      <c r="M62" s="91"/>
      <c r="N62" s="91"/>
      <c r="O62" s="91"/>
      <c r="P62" s="91"/>
      <c r="Q62" s="168"/>
      <c r="R62" s="168"/>
      <c r="S62" s="168"/>
      <c r="T62" s="168"/>
      <c r="U62" s="168"/>
      <c r="V62" s="168"/>
      <c r="W62" s="168"/>
      <c r="X62" s="168"/>
      <c r="Y62" s="168"/>
      <c r="Z62" s="168"/>
      <c r="AA62" s="168"/>
      <c r="AB62" s="168"/>
      <c r="AC62" s="168"/>
      <c r="AD62" s="168"/>
      <c r="AE62" s="168"/>
      <c r="AF62" s="168"/>
    </row>
    <row r="63" spans="1:32" ht="39.75" x14ac:dyDescent="0.2">
      <c r="A63" s="91"/>
      <c r="B63" s="95" t="s">
        <v>592</v>
      </c>
      <c r="C63" s="91"/>
      <c r="D63" s="91"/>
      <c r="E63" s="91"/>
      <c r="F63" s="91"/>
      <c r="G63" s="91"/>
      <c r="H63" s="91"/>
      <c r="I63" s="91"/>
      <c r="J63" s="91"/>
      <c r="K63" s="91"/>
      <c r="L63" s="91"/>
      <c r="M63" s="91"/>
      <c r="N63" s="91"/>
      <c r="O63" s="91"/>
      <c r="P63" s="91"/>
      <c r="Q63" s="168"/>
      <c r="R63" s="168"/>
      <c r="S63" s="168"/>
      <c r="T63" s="168"/>
      <c r="U63" s="168"/>
      <c r="V63" s="168"/>
      <c r="W63" s="168"/>
      <c r="X63" s="168"/>
      <c r="Y63" s="168"/>
      <c r="Z63" s="168"/>
      <c r="AA63" s="168"/>
      <c r="AB63" s="168"/>
      <c r="AC63" s="168"/>
      <c r="AD63" s="168"/>
      <c r="AE63" s="168"/>
      <c r="AF63" s="168"/>
    </row>
    <row r="64" spans="1:32" x14ac:dyDescent="0.2">
      <c r="A64" s="91"/>
      <c r="B64" s="99" t="s">
        <v>593</v>
      </c>
      <c r="C64" s="91"/>
      <c r="D64" s="91"/>
      <c r="E64" s="91"/>
      <c r="F64" s="91"/>
      <c r="G64" s="91"/>
      <c r="H64" s="91"/>
      <c r="I64" s="91"/>
      <c r="J64" s="91"/>
      <c r="K64" s="91"/>
      <c r="L64" s="91"/>
      <c r="M64" s="91"/>
      <c r="N64" s="91"/>
      <c r="O64" s="91"/>
      <c r="P64" s="91"/>
      <c r="Q64" s="168"/>
      <c r="R64" s="168"/>
      <c r="S64" s="168"/>
      <c r="T64" s="168"/>
      <c r="U64" s="168"/>
      <c r="V64" s="168"/>
      <c r="W64" s="168"/>
      <c r="X64" s="168"/>
      <c r="Y64" s="168"/>
      <c r="Z64" s="168"/>
      <c r="AA64" s="168"/>
      <c r="AB64" s="168"/>
      <c r="AC64" s="168"/>
      <c r="AD64" s="168"/>
      <c r="AE64" s="168"/>
      <c r="AF64" s="168"/>
    </row>
    <row r="65" spans="1:32" x14ac:dyDescent="0.2">
      <c r="A65" s="91"/>
      <c r="B65" s="96" t="s">
        <v>564</v>
      </c>
      <c r="C65" s="91"/>
      <c r="D65" s="91"/>
      <c r="E65" s="91"/>
      <c r="F65" s="91"/>
      <c r="G65" s="91"/>
      <c r="H65" s="91"/>
      <c r="I65" s="91"/>
      <c r="J65" s="91"/>
      <c r="K65" s="91"/>
      <c r="L65" s="91"/>
      <c r="M65" s="91"/>
      <c r="N65" s="91"/>
      <c r="O65" s="91"/>
      <c r="P65" s="91"/>
      <c r="Q65" s="168"/>
      <c r="R65" s="168"/>
      <c r="S65" s="168"/>
      <c r="T65" s="168"/>
      <c r="U65" s="168"/>
      <c r="V65" s="168"/>
      <c r="W65" s="168"/>
      <c r="X65" s="168"/>
      <c r="Y65" s="168"/>
      <c r="Z65" s="168"/>
      <c r="AA65" s="168"/>
      <c r="AB65" s="168"/>
      <c r="AC65" s="168"/>
      <c r="AD65" s="168"/>
      <c r="AE65" s="168"/>
      <c r="AF65" s="168"/>
    </row>
    <row r="66" spans="1:32" x14ac:dyDescent="0.2">
      <c r="A66" s="91"/>
      <c r="B66" s="96" t="s">
        <v>594</v>
      </c>
      <c r="C66" s="91"/>
      <c r="D66" s="91"/>
      <c r="E66" s="91"/>
      <c r="F66" s="91"/>
      <c r="G66" s="91"/>
      <c r="H66" s="91"/>
      <c r="I66" s="91"/>
      <c r="J66" s="91"/>
      <c r="K66" s="91"/>
      <c r="L66" s="91"/>
      <c r="M66" s="91"/>
      <c r="N66" s="91"/>
      <c r="O66" s="91"/>
      <c r="P66" s="91"/>
      <c r="Q66" s="168"/>
      <c r="R66" s="168"/>
      <c r="S66" s="168"/>
      <c r="T66" s="168"/>
      <c r="U66" s="168"/>
      <c r="V66" s="168"/>
      <c r="W66" s="168"/>
      <c r="X66" s="168"/>
      <c r="Y66" s="168"/>
      <c r="Z66" s="168"/>
      <c r="AA66" s="168"/>
      <c r="AB66" s="168"/>
      <c r="AC66" s="168"/>
      <c r="AD66" s="168"/>
      <c r="AE66" s="168"/>
      <c r="AF66" s="168"/>
    </row>
    <row r="67" spans="1:32" x14ac:dyDescent="0.2">
      <c r="A67" s="91"/>
      <c r="B67" s="96" t="s">
        <v>595</v>
      </c>
      <c r="C67" s="91"/>
      <c r="D67" s="91"/>
      <c r="E67" s="91"/>
      <c r="F67" s="91"/>
      <c r="G67" s="91"/>
      <c r="H67" s="91"/>
      <c r="I67" s="91"/>
      <c r="J67" s="91"/>
      <c r="K67" s="91"/>
      <c r="L67" s="91"/>
      <c r="M67" s="91"/>
      <c r="N67" s="91"/>
      <c r="O67" s="91"/>
      <c r="P67" s="91"/>
      <c r="Q67" s="168"/>
      <c r="R67" s="168"/>
      <c r="S67" s="168"/>
      <c r="T67" s="168"/>
      <c r="U67" s="168"/>
      <c r="V67" s="168"/>
      <c r="W67" s="168"/>
      <c r="X67" s="168"/>
      <c r="Y67" s="168"/>
      <c r="Z67" s="168"/>
      <c r="AA67" s="168"/>
      <c r="AB67" s="168"/>
      <c r="AC67" s="168"/>
      <c r="AD67" s="168"/>
      <c r="AE67" s="168"/>
      <c r="AF67" s="168"/>
    </row>
    <row r="68" spans="1:32" x14ac:dyDescent="0.2">
      <c r="A68" s="91"/>
      <c r="B68" s="96" t="s">
        <v>552</v>
      </c>
      <c r="C68" s="91"/>
      <c r="D68" s="91"/>
      <c r="E68" s="91"/>
      <c r="F68" s="91"/>
      <c r="G68" s="91"/>
      <c r="H68" s="91"/>
      <c r="I68" s="91"/>
      <c r="J68" s="91"/>
      <c r="K68" s="91"/>
      <c r="L68" s="91"/>
      <c r="M68" s="91"/>
      <c r="N68" s="91"/>
      <c r="O68" s="91"/>
      <c r="P68" s="91"/>
      <c r="Q68" s="168"/>
      <c r="R68" s="168"/>
      <c r="S68" s="168"/>
      <c r="T68" s="168"/>
      <c r="U68" s="168"/>
      <c r="V68" s="168"/>
      <c r="W68" s="168"/>
      <c r="X68" s="168"/>
      <c r="Y68" s="168"/>
      <c r="Z68" s="168"/>
      <c r="AA68" s="168"/>
      <c r="AB68" s="168"/>
      <c r="AC68" s="168"/>
      <c r="AD68" s="168"/>
      <c r="AE68" s="168"/>
      <c r="AF68" s="168"/>
    </row>
    <row r="69" spans="1:32" x14ac:dyDescent="0.2">
      <c r="A69" s="91"/>
      <c r="B69" s="96" t="s">
        <v>596</v>
      </c>
      <c r="C69" s="91"/>
      <c r="D69" s="91"/>
      <c r="E69" s="91"/>
      <c r="F69" s="91"/>
      <c r="G69" s="91"/>
      <c r="H69" s="91"/>
      <c r="I69" s="91"/>
      <c r="J69" s="91"/>
      <c r="K69" s="91"/>
      <c r="L69" s="91"/>
      <c r="M69" s="91"/>
      <c r="N69" s="91"/>
      <c r="O69" s="91"/>
      <c r="P69" s="91"/>
      <c r="Q69" s="168"/>
      <c r="R69" s="168"/>
      <c r="S69" s="168"/>
      <c r="T69" s="168"/>
      <c r="U69" s="168"/>
      <c r="V69" s="168"/>
      <c r="W69" s="168"/>
      <c r="X69" s="168"/>
      <c r="Y69" s="168"/>
      <c r="Z69" s="168"/>
      <c r="AA69" s="168"/>
      <c r="AB69" s="168"/>
      <c r="AC69" s="168"/>
      <c r="AD69" s="168"/>
      <c r="AE69" s="168"/>
      <c r="AF69" s="168"/>
    </row>
    <row r="70" spans="1:32" x14ac:dyDescent="0.2">
      <c r="A70" s="91"/>
      <c r="B70" s="98" t="s">
        <v>597</v>
      </c>
      <c r="C70" s="91"/>
      <c r="D70" s="91"/>
      <c r="E70" s="91"/>
      <c r="F70" s="91"/>
      <c r="G70" s="91"/>
      <c r="H70" s="91"/>
      <c r="I70" s="91"/>
      <c r="J70" s="91"/>
      <c r="K70" s="91"/>
      <c r="L70" s="91"/>
      <c r="M70" s="91"/>
      <c r="N70" s="91"/>
      <c r="O70" s="91"/>
      <c r="P70" s="91"/>
      <c r="Q70" s="168"/>
      <c r="R70" s="168"/>
      <c r="S70" s="168"/>
      <c r="T70" s="168"/>
      <c r="U70" s="168"/>
      <c r="V70" s="168"/>
      <c r="W70" s="168"/>
      <c r="X70" s="168"/>
      <c r="Y70" s="168"/>
      <c r="Z70" s="168"/>
      <c r="AA70" s="168"/>
      <c r="AB70" s="168"/>
      <c r="AC70" s="168"/>
      <c r="AD70" s="168"/>
      <c r="AE70" s="168"/>
      <c r="AF70" s="168"/>
    </row>
    <row r="71" spans="1:32" x14ac:dyDescent="0.2">
      <c r="A71" s="91"/>
      <c r="B71" s="95" t="s">
        <v>564</v>
      </c>
      <c r="C71" s="91"/>
      <c r="D71" s="91"/>
      <c r="E71" s="91"/>
      <c r="F71" s="91"/>
      <c r="G71" s="91"/>
      <c r="H71" s="91"/>
      <c r="I71" s="91"/>
      <c r="J71" s="91"/>
      <c r="K71" s="91"/>
      <c r="L71" s="91"/>
      <c r="M71" s="91"/>
      <c r="N71" s="91"/>
      <c r="O71" s="91"/>
      <c r="P71" s="91"/>
      <c r="Q71" s="168"/>
      <c r="R71" s="168"/>
      <c r="S71" s="168"/>
      <c r="T71" s="168"/>
      <c r="U71" s="168"/>
      <c r="V71" s="168"/>
      <c r="W71" s="168"/>
      <c r="X71" s="168"/>
      <c r="Y71" s="168"/>
      <c r="Z71" s="168"/>
      <c r="AA71" s="168"/>
      <c r="AB71" s="168"/>
      <c r="AC71" s="168"/>
      <c r="AD71" s="168"/>
      <c r="AE71" s="168"/>
      <c r="AF71" s="168"/>
    </row>
    <row r="72" spans="1:32" ht="20.25" x14ac:dyDescent="0.2">
      <c r="A72" s="91"/>
      <c r="B72" s="95" t="s">
        <v>598</v>
      </c>
      <c r="C72" s="91"/>
      <c r="D72" s="91"/>
      <c r="E72" s="91"/>
      <c r="F72" s="91"/>
      <c r="G72" s="91"/>
      <c r="H72" s="91"/>
      <c r="I72" s="91"/>
      <c r="J72" s="91"/>
      <c r="K72" s="91"/>
      <c r="L72" s="91"/>
      <c r="M72" s="91"/>
      <c r="N72" s="91"/>
      <c r="O72" s="91"/>
      <c r="P72" s="91"/>
      <c r="Q72" s="168"/>
      <c r="R72" s="168"/>
      <c r="S72" s="168"/>
      <c r="T72" s="168"/>
      <c r="U72" s="168"/>
      <c r="V72" s="168"/>
      <c r="W72" s="168"/>
      <c r="X72" s="168"/>
      <c r="Y72" s="168"/>
      <c r="Z72" s="168"/>
      <c r="AA72" s="168"/>
      <c r="AB72" s="168"/>
      <c r="AC72" s="168"/>
      <c r="AD72" s="168"/>
      <c r="AE72" s="168"/>
      <c r="AF72" s="168"/>
    </row>
    <row r="73" spans="1:32" x14ac:dyDescent="0.2">
      <c r="A73" s="91"/>
      <c r="B73" s="95" t="s">
        <v>580</v>
      </c>
      <c r="C73" s="91"/>
      <c r="D73" s="91"/>
      <c r="E73" s="91"/>
      <c r="F73" s="91"/>
      <c r="G73" s="91"/>
      <c r="H73" s="91"/>
      <c r="I73" s="91"/>
      <c r="J73" s="91"/>
      <c r="K73" s="91"/>
      <c r="L73" s="91"/>
      <c r="M73" s="91"/>
      <c r="N73" s="91"/>
      <c r="O73" s="91"/>
      <c r="P73" s="91"/>
      <c r="Q73" s="168"/>
      <c r="R73" s="168"/>
      <c r="S73" s="168"/>
      <c r="T73" s="168"/>
      <c r="U73" s="168"/>
      <c r="V73" s="168"/>
      <c r="W73" s="168"/>
      <c r="X73" s="168"/>
      <c r="Y73" s="168"/>
      <c r="Z73" s="168"/>
      <c r="AA73" s="168"/>
      <c r="AB73" s="168"/>
      <c r="AC73" s="168"/>
      <c r="AD73" s="168"/>
      <c r="AE73" s="168"/>
      <c r="AF73" s="168"/>
    </row>
    <row r="74" spans="1:32" x14ac:dyDescent="0.2">
      <c r="A74" s="91"/>
      <c r="B74" s="95" t="s">
        <v>552</v>
      </c>
      <c r="C74" s="91"/>
      <c r="D74" s="91"/>
      <c r="E74" s="91"/>
      <c r="F74" s="91"/>
      <c r="G74" s="91"/>
      <c r="H74" s="91"/>
      <c r="I74" s="91"/>
      <c r="J74" s="91"/>
      <c r="K74" s="91"/>
      <c r="L74" s="91"/>
      <c r="M74" s="91"/>
      <c r="N74" s="91"/>
      <c r="O74" s="91"/>
      <c r="P74" s="91"/>
      <c r="Q74" s="168"/>
      <c r="R74" s="168"/>
      <c r="S74" s="168"/>
      <c r="T74" s="168"/>
      <c r="U74" s="168"/>
      <c r="V74" s="168"/>
      <c r="W74" s="168"/>
      <c r="X74" s="168"/>
      <c r="Y74" s="168"/>
      <c r="Z74" s="168"/>
      <c r="AA74" s="168"/>
      <c r="AB74" s="168"/>
      <c r="AC74" s="168"/>
      <c r="AD74" s="168"/>
      <c r="AE74" s="168"/>
      <c r="AF74" s="168"/>
    </row>
    <row r="75" spans="1:32" ht="30" x14ac:dyDescent="0.2">
      <c r="A75" s="91"/>
      <c r="B75" s="95" t="s">
        <v>599</v>
      </c>
      <c r="C75" s="91"/>
      <c r="D75" s="91"/>
      <c r="E75" s="91"/>
      <c r="F75" s="91"/>
      <c r="G75" s="91"/>
      <c r="H75" s="91"/>
      <c r="I75" s="91"/>
      <c r="J75" s="91"/>
      <c r="K75" s="91"/>
      <c r="L75" s="91"/>
      <c r="M75" s="91"/>
      <c r="N75" s="91"/>
      <c r="O75" s="91"/>
      <c r="P75" s="91"/>
      <c r="Q75" s="168"/>
      <c r="R75" s="168"/>
      <c r="S75" s="168"/>
      <c r="T75" s="168"/>
      <c r="U75" s="168"/>
      <c r="V75" s="168"/>
      <c r="W75" s="168"/>
      <c r="X75" s="168"/>
      <c r="Y75" s="168"/>
      <c r="Z75" s="168"/>
      <c r="AA75" s="168"/>
      <c r="AB75" s="168"/>
      <c r="AC75" s="168"/>
      <c r="AD75" s="168"/>
      <c r="AE75" s="168"/>
      <c r="AF75" s="168"/>
    </row>
    <row r="76" spans="1:32" x14ac:dyDescent="0.2">
      <c r="A76" s="91"/>
      <c r="B76" s="99" t="s">
        <v>600</v>
      </c>
      <c r="C76" s="91"/>
      <c r="D76" s="91"/>
      <c r="E76" s="91"/>
      <c r="F76" s="91"/>
      <c r="G76" s="91"/>
      <c r="H76" s="91"/>
      <c r="I76" s="91"/>
      <c r="J76" s="91"/>
      <c r="K76" s="91"/>
      <c r="L76" s="91"/>
      <c r="M76" s="91"/>
      <c r="N76" s="91"/>
      <c r="O76" s="91"/>
      <c r="P76" s="91"/>
      <c r="Q76" s="168"/>
      <c r="R76" s="168"/>
      <c r="S76" s="168"/>
      <c r="T76" s="168"/>
      <c r="U76" s="168"/>
      <c r="V76" s="168"/>
      <c r="W76" s="168"/>
      <c r="X76" s="168"/>
      <c r="Y76" s="168"/>
      <c r="Z76" s="168"/>
      <c r="AA76" s="168"/>
      <c r="AB76" s="168"/>
      <c r="AC76" s="168"/>
      <c r="AD76" s="168"/>
      <c r="AE76" s="168"/>
      <c r="AF76" s="168"/>
    </row>
    <row r="77" spans="1:32" ht="39.75" x14ac:dyDescent="0.2">
      <c r="A77" s="91"/>
      <c r="B77" s="95" t="s">
        <v>601</v>
      </c>
      <c r="C77" s="91"/>
      <c r="D77" s="91"/>
      <c r="E77" s="91"/>
      <c r="F77" s="91"/>
      <c r="G77" s="91"/>
      <c r="H77" s="91"/>
      <c r="I77" s="91"/>
      <c r="J77" s="91"/>
      <c r="K77" s="91"/>
      <c r="L77" s="91"/>
      <c r="M77" s="91"/>
      <c r="N77" s="91"/>
      <c r="O77" s="91"/>
      <c r="P77" s="91"/>
      <c r="Q77" s="168"/>
      <c r="R77" s="168"/>
      <c r="S77" s="168"/>
      <c r="T77" s="168"/>
      <c r="U77" s="168"/>
      <c r="V77" s="168"/>
      <c r="W77" s="168"/>
      <c r="X77" s="168"/>
      <c r="Y77" s="168"/>
      <c r="Z77" s="168"/>
      <c r="AA77" s="168"/>
      <c r="AB77" s="168"/>
      <c r="AC77" s="168"/>
      <c r="AD77" s="168"/>
      <c r="AE77" s="168"/>
      <c r="AF77" s="168"/>
    </row>
    <row r="78" spans="1:32" x14ac:dyDescent="0.2">
      <c r="A78" s="91"/>
      <c r="B78" s="98" t="s">
        <v>602</v>
      </c>
      <c r="C78" s="91"/>
      <c r="D78" s="91"/>
      <c r="E78" s="91"/>
      <c r="F78" s="91"/>
      <c r="G78" s="91"/>
      <c r="H78" s="91"/>
      <c r="I78" s="91"/>
      <c r="J78" s="91"/>
      <c r="K78" s="91"/>
      <c r="L78" s="91"/>
      <c r="M78" s="91"/>
      <c r="N78" s="91"/>
      <c r="O78" s="91"/>
      <c r="P78" s="91"/>
      <c r="Q78" s="168"/>
      <c r="R78" s="168"/>
      <c r="S78" s="168"/>
      <c r="T78" s="168"/>
      <c r="U78" s="168"/>
      <c r="V78" s="168"/>
      <c r="W78" s="168"/>
      <c r="X78" s="168"/>
      <c r="Y78" s="168"/>
      <c r="Z78" s="168"/>
      <c r="AA78" s="168"/>
      <c r="AB78" s="168"/>
      <c r="AC78" s="168"/>
      <c r="AD78" s="168"/>
      <c r="AE78" s="168"/>
      <c r="AF78" s="168"/>
    </row>
    <row r="79" spans="1:32" ht="30" x14ac:dyDescent="0.2">
      <c r="A79" s="91"/>
      <c r="B79" s="95" t="s">
        <v>603</v>
      </c>
      <c r="C79" s="91"/>
      <c r="D79" s="91"/>
      <c r="E79" s="91"/>
      <c r="F79" s="91"/>
      <c r="G79" s="91"/>
      <c r="H79" s="91"/>
      <c r="I79" s="91"/>
      <c r="J79" s="91"/>
      <c r="K79" s="91"/>
      <c r="L79" s="91"/>
      <c r="M79" s="91"/>
      <c r="N79" s="91"/>
      <c r="O79" s="91"/>
      <c r="P79" s="91"/>
      <c r="Q79" s="168"/>
      <c r="R79" s="168"/>
      <c r="S79" s="168"/>
      <c r="T79" s="168"/>
      <c r="U79" s="168"/>
      <c r="V79" s="168"/>
      <c r="W79" s="168"/>
      <c r="X79" s="168"/>
      <c r="Y79" s="168"/>
      <c r="Z79" s="168"/>
      <c r="AA79" s="168"/>
      <c r="AB79" s="168"/>
      <c r="AC79" s="168"/>
      <c r="AD79" s="168"/>
      <c r="AE79" s="168"/>
      <c r="AF79" s="168"/>
    </row>
    <row r="80" spans="1:32" x14ac:dyDescent="0.2">
      <c r="A80" s="91"/>
      <c r="B80" s="99" t="s">
        <v>604</v>
      </c>
      <c r="C80" s="91"/>
      <c r="D80" s="91"/>
      <c r="E80" s="91"/>
      <c r="F80" s="91"/>
      <c r="G80" s="91"/>
      <c r="H80" s="91"/>
      <c r="I80" s="91"/>
      <c r="J80" s="91"/>
      <c r="K80" s="91"/>
      <c r="L80" s="91"/>
      <c r="M80" s="91"/>
      <c r="N80" s="91"/>
      <c r="O80" s="91"/>
      <c r="P80" s="91"/>
      <c r="Q80" s="168"/>
      <c r="R80" s="168"/>
      <c r="S80" s="168"/>
      <c r="T80" s="168"/>
      <c r="U80" s="168"/>
      <c r="V80" s="168"/>
      <c r="W80" s="168"/>
      <c r="X80" s="168"/>
      <c r="Y80" s="168"/>
      <c r="Z80" s="168"/>
      <c r="AA80" s="168"/>
      <c r="AB80" s="168"/>
      <c r="AC80" s="168"/>
      <c r="AD80" s="168"/>
      <c r="AE80" s="168"/>
      <c r="AF80" s="168"/>
    </row>
    <row r="81" spans="1:32" ht="20.25" x14ac:dyDescent="0.2">
      <c r="A81" s="91"/>
      <c r="B81" s="95" t="s">
        <v>605</v>
      </c>
      <c r="C81" s="91"/>
      <c r="D81" s="91"/>
      <c r="E81" s="91"/>
      <c r="F81" s="91"/>
      <c r="G81" s="91"/>
      <c r="H81" s="91"/>
      <c r="I81" s="91"/>
      <c r="J81" s="91"/>
      <c r="K81" s="91"/>
      <c r="L81" s="91"/>
      <c r="M81" s="91"/>
      <c r="N81" s="91"/>
      <c r="O81" s="91"/>
      <c r="P81" s="91"/>
      <c r="Q81" s="168"/>
      <c r="R81" s="168"/>
      <c r="S81" s="168"/>
      <c r="T81" s="168"/>
      <c r="U81" s="168"/>
      <c r="V81" s="168"/>
      <c r="W81" s="168"/>
      <c r="X81" s="168"/>
      <c r="Y81" s="168"/>
      <c r="Z81" s="168"/>
      <c r="AA81" s="168"/>
      <c r="AB81" s="168"/>
      <c r="AC81" s="168"/>
      <c r="AD81" s="168"/>
      <c r="AE81" s="168"/>
      <c r="AF81" s="168"/>
    </row>
    <row r="82" spans="1:32" ht="20.25" x14ac:dyDescent="0.2">
      <c r="A82" s="91"/>
      <c r="B82" s="95" t="s">
        <v>606</v>
      </c>
      <c r="C82" s="91"/>
      <c r="D82" s="91"/>
      <c r="E82" s="91"/>
      <c r="F82" s="91"/>
      <c r="G82" s="91"/>
      <c r="H82" s="91"/>
      <c r="I82" s="91"/>
      <c r="J82" s="91"/>
      <c r="K82" s="91"/>
      <c r="L82" s="91"/>
      <c r="M82" s="91"/>
      <c r="N82" s="91"/>
      <c r="O82" s="91"/>
      <c r="P82" s="91"/>
      <c r="Q82" s="168"/>
      <c r="R82" s="168"/>
      <c r="S82" s="168"/>
      <c r="T82" s="168"/>
      <c r="U82" s="168"/>
      <c r="V82" s="168"/>
      <c r="W82" s="168"/>
      <c r="X82" s="168"/>
      <c r="Y82" s="168"/>
      <c r="Z82" s="168"/>
      <c r="AA82" s="168"/>
      <c r="AB82" s="168"/>
      <c r="AC82" s="168"/>
      <c r="AD82" s="168"/>
      <c r="AE82" s="168"/>
      <c r="AF82" s="168"/>
    </row>
    <row r="83" spans="1:32" ht="20.25" x14ac:dyDescent="0.2">
      <c r="A83" s="91"/>
      <c r="B83" s="95" t="s">
        <v>607</v>
      </c>
      <c r="C83" s="91"/>
      <c r="D83" s="91"/>
      <c r="E83" s="91"/>
      <c r="F83" s="91"/>
      <c r="G83" s="91"/>
      <c r="H83" s="91"/>
      <c r="I83" s="91"/>
      <c r="J83" s="91"/>
      <c r="K83" s="91"/>
      <c r="L83" s="91"/>
      <c r="M83" s="91"/>
      <c r="N83" s="91"/>
      <c r="O83" s="91"/>
      <c r="P83" s="91"/>
      <c r="Q83" s="168"/>
      <c r="R83" s="168"/>
      <c r="S83" s="168"/>
      <c r="T83" s="168"/>
      <c r="U83" s="168"/>
      <c r="V83" s="168"/>
      <c r="W83" s="168"/>
      <c r="X83" s="168"/>
      <c r="Y83" s="168"/>
      <c r="Z83" s="168"/>
      <c r="AA83" s="168"/>
      <c r="AB83" s="168"/>
      <c r="AC83" s="168"/>
      <c r="AD83" s="168"/>
      <c r="AE83" s="168"/>
      <c r="AF83" s="168"/>
    </row>
    <row r="84" spans="1:32" x14ac:dyDescent="0.2">
      <c r="A84" s="91"/>
      <c r="B84" s="91"/>
      <c r="C84" s="91"/>
      <c r="D84" s="91"/>
      <c r="E84" s="91"/>
      <c r="F84" s="91"/>
      <c r="G84" s="91"/>
      <c r="H84" s="91"/>
      <c r="I84" s="91"/>
      <c r="J84" s="91"/>
      <c r="K84" s="91"/>
      <c r="L84" s="91"/>
      <c r="M84" s="91"/>
      <c r="N84" s="91"/>
      <c r="O84" s="91"/>
      <c r="P84" s="91"/>
      <c r="Q84" s="168"/>
      <c r="R84" s="168"/>
      <c r="S84" s="168"/>
      <c r="T84" s="168"/>
      <c r="U84" s="168"/>
      <c r="V84" s="168"/>
      <c r="W84" s="168"/>
      <c r="X84" s="168"/>
      <c r="Y84" s="168"/>
      <c r="Z84" s="168"/>
      <c r="AA84" s="168"/>
      <c r="AB84" s="168"/>
      <c r="AC84" s="168"/>
      <c r="AD84" s="168"/>
      <c r="AE84" s="168"/>
      <c r="AF84" s="168"/>
    </row>
    <row r="85" spans="1:32" x14ac:dyDescent="0.2">
      <c r="A85" s="91"/>
      <c r="B85" s="91"/>
      <c r="C85" s="91"/>
      <c r="D85" s="91"/>
      <c r="E85" s="91"/>
      <c r="F85" s="91"/>
      <c r="G85" s="91"/>
      <c r="H85" s="91"/>
      <c r="I85" s="91"/>
      <c r="J85" s="91"/>
      <c r="K85" s="91"/>
      <c r="L85" s="91"/>
      <c r="M85" s="91"/>
      <c r="N85" s="91"/>
      <c r="O85" s="91"/>
      <c r="P85" s="91"/>
      <c r="Q85" s="168"/>
      <c r="R85" s="168"/>
      <c r="S85" s="168"/>
      <c r="T85" s="168"/>
      <c r="U85" s="168"/>
      <c r="V85" s="168"/>
      <c r="W85" s="168"/>
      <c r="X85" s="168"/>
      <c r="Y85" s="168"/>
      <c r="Z85" s="168"/>
      <c r="AA85" s="168"/>
      <c r="AB85" s="168"/>
      <c r="AC85" s="168"/>
      <c r="AD85" s="168"/>
      <c r="AE85" s="168"/>
      <c r="AF85" s="168"/>
    </row>
    <row r="86" spans="1:32" x14ac:dyDescent="0.2">
      <c r="A86" s="91"/>
      <c r="B86" s="91"/>
      <c r="C86" s="91"/>
      <c r="D86" s="91"/>
      <c r="E86" s="91"/>
      <c r="F86" s="91"/>
      <c r="G86" s="91"/>
      <c r="H86" s="91"/>
      <c r="I86" s="91"/>
      <c r="J86" s="91"/>
      <c r="K86" s="91"/>
      <c r="L86" s="91"/>
      <c r="M86" s="91"/>
      <c r="N86" s="91"/>
      <c r="O86" s="91"/>
      <c r="P86" s="91"/>
      <c r="Q86" s="168"/>
      <c r="R86" s="168"/>
      <c r="S86" s="168"/>
      <c r="T86" s="168"/>
      <c r="U86" s="168"/>
      <c r="V86" s="168"/>
      <c r="W86" s="168"/>
      <c r="X86" s="168"/>
      <c r="Y86" s="168"/>
      <c r="Z86" s="168"/>
      <c r="AA86" s="168"/>
      <c r="AB86" s="168"/>
      <c r="AC86" s="168"/>
      <c r="AD86" s="168"/>
      <c r="AE86" s="168"/>
      <c r="AF86" s="168"/>
    </row>
    <row r="87" spans="1:32" x14ac:dyDescent="0.2">
      <c r="A87" s="91"/>
      <c r="B87" s="91"/>
      <c r="C87" s="91"/>
      <c r="D87" s="91"/>
      <c r="E87" s="91"/>
      <c r="F87" s="91"/>
      <c r="G87" s="91"/>
      <c r="H87" s="91"/>
      <c r="I87" s="91"/>
      <c r="J87" s="91"/>
      <c r="K87" s="91"/>
      <c r="L87" s="91"/>
      <c r="M87" s="91"/>
      <c r="N87" s="91"/>
      <c r="O87" s="91"/>
      <c r="P87" s="91"/>
      <c r="Q87" s="168"/>
      <c r="R87" s="168"/>
      <c r="S87" s="168"/>
      <c r="T87" s="168"/>
      <c r="U87" s="168"/>
      <c r="V87" s="168"/>
      <c r="W87" s="168"/>
      <c r="X87" s="168"/>
      <c r="Y87" s="168"/>
      <c r="Z87" s="168"/>
      <c r="AA87" s="168"/>
      <c r="AB87" s="168"/>
      <c r="AC87" s="168"/>
      <c r="AD87" s="168"/>
      <c r="AE87" s="168"/>
      <c r="AF87" s="168"/>
    </row>
    <row r="88" spans="1:32" x14ac:dyDescent="0.2">
      <c r="A88" s="91"/>
      <c r="B88" s="91"/>
      <c r="C88" s="91"/>
      <c r="D88" s="91"/>
      <c r="E88" s="91"/>
      <c r="F88" s="91"/>
      <c r="G88" s="91"/>
      <c r="H88" s="91"/>
      <c r="I88" s="91"/>
      <c r="J88" s="91"/>
      <c r="K88" s="91"/>
      <c r="L88" s="91"/>
      <c r="M88" s="91"/>
      <c r="N88" s="91"/>
      <c r="O88" s="91"/>
      <c r="P88" s="91"/>
      <c r="Q88" s="168"/>
      <c r="R88" s="168"/>
      <c r="S88" s="168"/>
      <c r="T88" s="168"/>
      <c r="U88" s="168"/>
      <c r="V88" s="168"/>
      <c r="W88" s="168"/>
      <c r="X88" s="168"/>
      <c r="Y88" s="168"/>
      <c r="Z88" s="168"/>
      <c r="AA88" s="168"/>
      <c r="AB88" s="168"/>
      <c r="AC88" s="168"/>
      <c r="AD88" s="168"/>
      <c r="AE88" s="168"/>
      <c r="AF88" s="168"/>
    </row>
    <row r="89" spans="1:32" x14ac:dyDescent="0.2">
      <c r="A89" s="91"/>
      <c r="B89" s="91"/>
      <c r="C89" s="91"/>
      <c r="D89" s="91"/>
      <c r="E89" s="91"/>
      <c r="F89" s="91"/>
      <c r="G89" s="91"/>
      <c r="H89" s="91"/>
      <c r="I89" s="91"/>
      <c r="J89" s="91"/>
      <c r="K89" s="91"/>
      <c r="L89" s="91"/>
      <c r="M89" s="91"/>
      <c r="N89" s="91"/>
      <c r="O89" s="91"/>
      <c r="P89" s="91"/>
      <c r="Q89" s="168"/>
      <c r="R89" s="168"/>
      <c r="S89" s="168"/>
      <c r="T89" s="168"/>
      <c r="U89" s="168"/>
      <c r="V89" s="168"/>
      <c r="W89" s="168"/>
      <c r="X89" s="168"/>
      <c r="Y89" s="168"/>
      <c r="Z89" s="168"/>
      <c r="AA89" s="168"/>
      <c r="AB89" s="168"/>
      <c r="AC89" s="168"/>
      <c r="AD89" s="168"/>
      <c r="AE89" s="168"/>
      <c r="AF89" s="168"/>
    </row>
    <row r="90" spans="1:32" x14ac:dyDescent="0.2">
      <c r="A90" s="91"/>
      <c r="B90" s="91"/>
      <c r="C90" s="91"/>
      <c r="D90" s="91"/>
      <c r="E90" s="91"/>
      <c r="F90" s="91"/>
      <c r="G90" s="91"/>
      <c r="H90" s="91"/>
      <c r="I90" s="91"/>
      <c r="J90" s="91"/>
      <c r="K90" s="91"/>
      <c r="L90" s="91"/>
      <c r="M90" s="91"/>
      <c r="N90" s="91"/>
      <c r="O90" s="91"/>
      <c r="P90" s="91"/>
      <c r="Q90" s="168"/>
      <c r="R90" s="168"/>
      <c r="S90" s="168"/>
      <c r="T90" s="168"/>
      <c r="U90" s="168"/>
      <c r="V90" s="168"/>
      <c r="W90" s="168"/>
      <c r="X90" s="168"/>
      <c r="Y90" s="168"/>
      <c r="Z90" s="168"/>
      <c r="AA90" s="168"/>
      <c r="AB90" s="168"/>
      <c r="AC90" s="168"/>
      <c r="AD90" s="168"/>
      <c r="AE90" s="168"/>
      <c r="AF90" s="168"/>
    </row>
    <row r="91" spans="1:32" x14ac:dyDescent="0.2">
      <c r="A91" s="91"/>
      <c r="B91" s="91"/>
      <c r="C91" s="91"/>
      <c r="D91" s="91"/>
      <c r="E91" s="91"/>
      <c r="F91" s="91"/>
      <c r="G91" s="91"/>
      <c r="H91" s="91"/>
      <c r="I91" s="91"/>
      <c r="J91" s="91"/>
      <c r="K91" s="91"/>
      <c r="L91" s="91"/>
      <c r="M91" s="91"/>
      <c r="N91" s="91"/>
      <c r="O91" s="91"/>
      <c r="P91" s="91"/>
      <c r="Q91" s="168"/>
      <c r="R91" s="168"/>
      <c r="S91" s="168"/>
      <c r="T91" s="168"/>
      <c r="U91" s="168"/>
      <c r="V91" s="168"/>
      <c r="W91" s="168"/>
      <c r="X91" s="168"/>
      <c r="Y91" s="168"/>
      <c r="Z91" s="168"/>
      <c r="AA91" s="168"/>
      <c r="AB91" s="168"/>
      <c r="AC91" s="168"/>
      <c r="AD91" s="168"/>
      <c r="AE91" s="168"/>
      <c r="AF91" s="168"/>
    </row>
    <row r="92" spans="1:32" x14ac:dyDescent="0.2">
      <c r="A92" s="91"/>
      <c r="B92" s="91"/>
      <c r="C92" s="91"/>
      <c r="D92" s="91"/>
      <c r="E92" s="91"/>
      <c r="F92" s="91"/>
      <c r="G92" s="91"/>
      <c r="H92" s="91"/>
      <c r="I92" s="91"/>
      <c r="J92" s="91"/>
      <c r="K92" s="91"/>
      <c r="L92" s="91"/>
      <c r="M92" s="91"/>
      <c r="N92" s="91"/>
      <c r="O92" s="91"/>
      <c r="P92" s="91"/>
      <c r="Q92" s="168"/>
      <c r="R92" s="168"/>
      <c r="S92" s="168"/>
      <c r="T92" s="168"/>
      <c r="U92" s="168"/>
      <c r="V92" s="168"/>
      <c r="W92" s="168"/>
      <c r="X92" s="168"/>
      <c r="Y92" s="168"/>
      <c r="Z92" s="168"/>
      <c r="AA92" s="168"/>
      <c r="AB92" s="168"/>
      <c r="AC92" s="168"/>
      <c r="AD92" s="168"/>
      <c r="AE92" s="168"/>
      <c r="AF92" s="168"/>
    </row>
    <row r="93" spans="1:32" x14ac:dyDescent="0.2">
      <c r="A93" s="91"/>
      <c r="B93" s="91"/>
      <c r="C93" s="91"/>
      <c r="D93" s="91"/>
      <c r="E93" s="91"/>
      <c r="F93" s="91"/>
      <c r="G93" s="91"/>
      <c r="H93" s="91"/>
      <c r="I93" s="91"/>
      <c r="J93" s="91"/>
      <c r="K93" s="91"/>
      <c r="L93" s="91"/>
      <c r="M93" s="91"/>
      <c r="N93" s="91"/>
      <c r="O93" s="91"/>
      <c r="P93" s="91"/>
      <c r="Q93" s="168"/>
      <c r="R93" s="168"/>
      <c r="S93" s="168"/>
      <c r="T93" s="168"/>
      <c r="U93" s="168"/>
      <c r="V93" s="168"/>
      <c r="W93" s="168"/>
      <c r="X93" s="168"/>
      <c r="Y93" s="168"/>
      <c r="Z93" s="168"/>
      <c r="AA93" s="168"/>
      <c r="AB93" s="168"/>
      <c r="AC93" s="168"/>
      <c r="AD93" s="168"/>
      <c r="AE93" s="168"/>
      <c r="AF93" s="168"/>
    </row>
    <row r="94" spans="1:32" x14ac:dyDescent="0.2">
      <c r="A94" s="91"/>
      <c r="B94" s="91"/>
      <c r="C94" s="91"/>
      <c r="D94" s="91"/>
      <c r="E94" s="91"/>
      <c r="F94" s="91"/>
      <c r="G94" s="91"/>
      <c r="H94" s="91"/>
      <c r="I94" s="91"/>
      <c r="J94" s="91"/>
      <c r="K94" s="91"/>
      <c r="L94" s="91"/>
      <c r="M94" s="91"/>
      <c r="N94" s="91"/>
      <c r="O94" s="91"/>
      <c r="P94" s="91"/>
      <c r="Q94" s="168"/>
      <c r="R94" s="168"/>
      <c r="S94" s="168"/>
      <c r="T94" s="168"/>
      <c r="U94" s="168"/>
      <c r="V94" s="168"/>
      <c r="W94" s="168"/>
      <c r="X94" s="168"/>
      <c r="Y94" s="168"/>
      <c r="Z94" s="168"/>
      <c r="AA94" s="168"/>
      <c r="AB94" s="168"/>
      <c r="AC94" s="168"/>
      <c r="AD94" s="168"/>
      <c r="AE94" s="168"/>
      <c r="AF94" s="168"/>
    </row>
    <row r="95" spans="1:32" x14ac:dyDescent="0.2">
      <c r="A95" s="91"/>
      <c r="B95" s="91"/>
      <c r="C95" s="91"/>
      <c r="D95" s="91"/>
      <c r="E95" s="91"/>
      <c r="F95" s="91"/>
      <c r="G95" s="91"/>
      <c r="H95" s="91"/>
      <c r="I95" s="91"/>
      <c r="J95" s="91"/>
      <c r="K95" s="91"/>
      <c r="L95" s="91"/>
      <c r="M95" s="91"/>
      <c r="N95" s="91"/>
      <c r="O95" s="91"/>
      <c r="P95" s="91"/>
      <c r="Q95" s="168"/>
      <c r="R95" s="168"/>
      <c r="S95" s="168"/>
      <c r="T95" s="168"/>
      <c r="U95" s="168"/>
      <c r="V95" s="168"/>
      <c r="W95" s="168"/>
      <c r="X95" s="168"/>
      <c r="Y95" s="168"/>
      <c r="Z95" s="168"/>
      <c r="AA95" s="168"/>
      <c r="AB95" s="168"/>
      <c r="AC95" s="168"/>
      <c r="AD95" s="168"/>
      <c r="AE95" s="168"/>
      <c r="AF95" s="168"/>
    </row>
    <row r="96" spans="1:32" x14ac:dyDescent="0.2">
      <c r="A96" s="91"/>
      <c r="B96" s="91"/>
      <c r="C96" s="91"/>
      <c r="D96" s="91"/>
      <c r="E96" s="91"/>
      <c r="F96" s="91"/>
      <c r="G96" s="91"/>
      <c r="H96" s="91"/>
      <c r="I96" s="91"/>
      <c r="J96" s="91"/>
      <c r="K96" s="91"/>
      <c r="L96" s="91"/>
      <c r="M96" s="91"/>
      <c r="N96" s="91"/>
      <c r="O96" s="91"/>
      <c r="P96" s="91"/>
      <c r="Q96" s="168"/>
      <c r="R96" s="168"/>
      <c r="S96" s="168"/>
      <c r="T96" s="168"/>
      <c r="U96" s="168"/>
      <c r="V96" s="168"/>
      <c r="W96" s="168"/>
      <c r="X96" s="168"/>
      <c r="Y96" s="168"/>
      <c r="Z96" s="168"/>
      <c r="AA96" s="168"/>
      <c r="AB96" s="168"/>
      <c r="AC96" s="168"/>
      <c r="AD96" s="168"/>
      <c r="AE96" s="168"/>
      <c r="AF96" s="168"/>
    </row>
    <row r="97" spans="1:32" x14ac:dyDescent="0.2">
      <c r="A97" s="91"/>
      <c r="B97" s="91"/>
      <c r="C97" s="91"/>
      <c r="D97" s="91"/>
      <c r="E97" s="91"/>
      <c r="F97" s="91"/>
      <c r="G97" s="91"/>
      <c r="H97" s="91"/>
      <c r="I97" s="91"/>
      <c r="J97" s="91"/>
      <c r="K97" s="91"/>
      <c r="L97" s="91"/>
      <c r="M97" s="91"/>
      <c r="N97" s="91"/>
      <c r="O97" s="91"/>
      <c r="P97" s="91"/>
      <c r="Q97" s="168"/>
      <c r="R97" s="168"/>
      <c r="S97" s="168"/>
      <c r="T97" s="168"/>
      <c r="U97" s="168"/>
      <c r="V97" s="168"/>
      <c r="W97" s="168"/>
      <c r="X97" s="168"/>
      <c r="Y97" s="168"/>
      <c r="Z97" s="168"/>
      <c r="AA97" s="168"/>
      <c r="AB97" s="168"/>
      <c r="AC97" s="168"/>
      <c r="AD97" s="168"/>
      <c r="AE97" s="168"/>
      <c r="AF97" s="168"/>
    </row>
    <row r="98" spans="1:32" x14ac:dyDescent="0.2">
      <c r="A98" s="91"/>
      <c r="B98" s="91"/>
      <c r="C98" s="91"/>
      <c r="D98" s="91"/>
      <c r="E98" s="91"/>
      <c r="F98" s="91"/>
      <c r="G98" s="91"/>
      <c r="H98" s="91"/>
      <c r="I98" s="91"/>
      <c r="J98" s="91"/>
      <c r="K98" s="91"/>
      <c r="L98" s="91"/>
      <c r="M98" s="91"/>
      <c r="N98" s="91"/>
      <c r="O98" s="91"/>
      <c r="P98" s="91"/>
      <c r="Q98" s="168"/>
      <c r="R98" s="168"/>
      <c r="S98" s="168"/>
      <c r="T98" s="168"/>
      <c r="U98" s="168"/>
      <c r="V98" s="168"/>
      <c r="W98" s="168"/>
      <c r="X98" s="168"/>
      <c r="Y98" s="168"/>
      <c r="Z98" s="168"/>
      <c r="AA98" s="168"/>
      <c r="AB98" s="168"/>
      <c r="AC98" s="168"/>
      <c r="AD98" s="168"/>
      <c r="AE98" s="168"/>
      <c r="AF98" s="168"/>
    </row>
    <row r="99" spans="1:32" x14ac:dyDescent="0.2">
      <c r="A99" s="91"/>
      <c r="B99" s="91"/>
      <c r="C99" s="91"/>
      <c r="D99" s="91"/>
      <c r="E99" s="91"/>
      <c r="F99" s="91"/>
      <c r="G99" s="91"/>
      <c r="H99" s="91"/>
      <c r="I99" s="91"/>
      <c r="J99" s="91"/>
      <c r="K99" s="91"/>
      <c r="L99" s="91"/>
      <c r="M99" s="91"/>
      <c r="N99" s="91"/>
      <c r="O99" s="91"/>
      <c r="P99" s="91"/>
      <c r="Q99" s="168"/>
      <c r="R99" s="168"/>
      <c r="S99" s="168"/>
      <c r="T99" s="168"/>
      <c r="U99" s="168"/>
      <c r="V99" s="168"/>
      <c r="W99" s="168"/>
      <c r="X99" s="168"/>
      <c r="Y99" s="168"/>
      <c r="Z99" s="168"/>
      <c r="AA99" s="168"/>
      <c r="AB99" s="168"/>
      <c r="AC99" s="168"/>
      <c r="AD99" s="168"/>
      <c r="AE99" s="168"/>
      <c r="AF99" s="168"/>
    </row>
    <row r="100" spans="1:32" x14ac:dyDescent="0.2">
      <c r="A100" s="91"/>
      <c r="B100" s="91"/>
      <c r="C100" s="91"/>
      <c r="D100" s="91"/>
      <c r="E100" s="91"/>
      <c r="F100" s="91"/>
      <c r="G100" s="91"/>
      <c r="H100" s="91"/>
      <c r="I100" s="91"/>
      <c r="J100" s="91"/>
      <c r="K100" s="91"/>
      <c r="L100" s="91"/>
      <c r="M100" s="91"/>
      <c r="N100" s="91"/>
      <c r="O100" s="91"/>
      <c r="P100" s="91"/>
      <c r="Q100" s="168"/>
      <c r="R100" s="168"/>
      <c r="S100" s="168"/>
      <c r="T100" s="168"/>
      <c r="U100" s="168"/>
      <c r="V100" s="168"/>
      <c r="W100" s="168"/>
      <c r="X100" s="168"/>
      <c r="Y100" s="168"/>
      <c r="Z100" s="168"/>
      <c r="AA100" s="168"/>
      <c r="AB100" s="168"/>
      <c r="AC100" s="168"/>
      <c r="AD100" s="168"/>
      <c r="AE100" s="168"/>
      <c r="AF100" s="168"/>
    </row>
    <row r="101" spans="1:32" x14ac:dyDescent="0.2">
      <c r="A101" s="91"/>
      <c r="B101" s="91"/>
      <c r="C101" s="91"/>
      <c r="D101" s="91"/>
      <c r="E101" s="91"/>
      <c r="F101" s="91"/>
      <c r="G101" s="91"/>
      <c r="H101" s="91"/>
      <c r="I101" s="91"/>
      <c r="J101" s="91"/>
      <c r="K101" s="91"/>
      <c r="L101" s="91"/>
      <c r="M101" s="91"/>
      <c r="N101" s="91"/>
      <c r="O101" s="91"/>
      <c r="P101" s="91"/>
      <c r="Q101" s="168"/>
      <c r="R101" s="168"/>
      <c r="S101" s="168"/>
      <c r="T101" s="168"/>
      <c r="U101" s="168"/>
      <c r="V101" s="168"/>
      <c r="W101" s="168"/>
      <c r="X101" s="168"/>
      <c r="Y101" s="168"/>
      <c r="Z101" s="168"/>
      <c r="AA101" s="168"/>
      <c r="AB101" s="168"/>
      <c r="AC101" s="168"/>
      <c r="AD101" s="168"/>
      <c r="AE101" s="168"/>
      <c r="AF101" s="168"/>
    </row>
    <row r="102" spans="1:32" x14ac:dyDescent="0.2">
      <c r="A102" s="91"/>
      <c r="B102" s="91"/>
      <c r="C102" s="91"/>
      <c r="D102" s="91"/>
      <c r="E102" s="91"/>
      <c r="F102" s="91"/>
      <c r="G102" s="91"/>
      <c r="H102" s="91"/>
      <c r="I102" s="91"/>
      <c r="J102" s="91"/>
      <c r="K102" s="91"/>
      <c r="L102" s="91"/>
      <c r="M102" s="91"/>
      <c r="N102" s="91"/>
      <c r="O102" s="91"/>
      <c r="P102" s="91"/>
      <c r="Q102" s="168"/>
      <c r="R102" s="168"/>
      <c r="S102" s="168"/>
      <c r="T102" s="168"/>
      <c r="U102" s="168"/>
      <c r="V102" s="168"/>
      <c r="W102" s="168"/>
      <c r="X102" s="168"/>
      <c r="Y102" s="168"/>
      <c r="Z102" s="168"/>
      <c r="AA102" s="168"/>
      <c r="AB102" s="168"/>
      <c r="AC102" s="168"/>
      <c r="AD102" s="168"/>
      <c r="AE102" s="168"/>
      <c r="AF102" s="168"/>
    </row>
    <row r="103" spans="1:32" x14ac:dyDescent="0.2">
      <c r="A103" s="91"/>
      <c r="B103" s="91"/>
      <c r="C103" s="91"/>
      <c r="D103" s="91"/>
      <c r="E103" s="91"/>
      <c r="F103" s="91"/>
      <c r="G103" s="91"/>
      <c r="H103" s="91"/>
      <c r="I103" s="91"/>
      <c r="J103" s="91"/>
      <c r="K103" s="91"/>
      <c r="L103" s="91"/>
      <c r="M103" s="91"/>
      <c r="N103" s="91"/>
      <c r="O103" s="91"/>
      <c r="P103" s="91"/>
      <c r="Q103" s="168"/>
      <c r="R103" s="168"/>
      <c r="S103" s="168"/>
      <c r="T103" s="168"/>
      <c r="U103" s="168"/>
      <c r="V103" s="168"/>
      <c r="W103" s="168"/>
      <c r="X103" s="168"/>
      <c r="Y103" s="168"/>
      <c r="Z103" s="168"/>
      <c r="AA103" s="168"/>
      <c r="AB103" s="168"/>
      <c r="AC103" s="168"/>
      <c r="AD103" s="168"/>
      <c r="AE103" s="168"/>
      <c r="AF103" s="168"/>
    </row>
    <row r="104" spans="1:32" x14ac:dyDescent="0.2">
      <c r="A104" s="91"/>
      <c r="B104" s="91"/>
      <c r="C104" s="91"/>
      <c r="D104" s="91"/>
      <c r="E104" s="91"/>
      <c r="F104" s="91"/>
      <c r="G104" s="91"/>
      <c r="H104" s="91"/>
      <c r="I104" s="91"/>
      <c r="J104" s="91"/>
      <c r="K104" s="91"/>
      <c r="L104" s="91"/>
      <c r="M104" s="91"/>
      <c r="N104" s="91"/>
      <c r="O104" s="91"/>
      <c r="P104" s="91"/>
      <c r="Q104" s="168"/>
      <c r="R104" s="168"/>
      <c r="S104" s="168"/>
      <c r="T104" s="168"/>
      <c r="U104" s="168"/>
      <c r="V104" s="168"/>
      <c r="W104" s="168"/>
      <c r="X104" s="168"/>
      <c r="Y104" s="168"/>
      <c r="Z104" s="168"/>
      <c r="AA104" s="168"/>
      <c r="AB104" s="168"/>
      <c r="AC104" s="168"/>
      <c r="AD104" s="168"/>
      <c r="AE104" s="168"/>
      <c r="AF104" s="168"/>
    </row>
    <row r="105" spans="1:32" x14ac:dyDescent="0.2">
      <c r="A105" s="91"/>
      <c r="B105" s="91"/>
      <c r="C105" s="91"/>
      <c r="D105" s="91"/>
      <c r="E105" s="91"/>
      <c r="F105" s="91"/>
      <c r="G105" s="91"/>
      <c r="H105" s="91"/>
      <c r="I105" s="91"/>
      <c r="J105" s="91"/>
      <c r="K105" s="91"/>
      <c r="L105" s="91"/>
      <c r="M105" s="91"/>
      <c r="N105" s="91"/>
      <c r="O105" s="91"/>
      <c r="P105" s="91"/>
      <c r="Q105" s="168"/>
      <c r="R105" s="168"/>
      <c r="S105" s="168"/>
      <c r="T105" s="168"/>
      <c r="U105" s="168"/>
      <c r="V105" s="168"/>
      <c r="W105" s="168"/>
      <c r="X105" s="168"/>
      <c r="Y105" s="168"/>
      <c r="Z105" s="168"/>
      <c r="AA105" s="168"/>
      <c r="AB105" s="168"/>
      <c r="AC105" s="168"/>
      <c r="AD105" s="168"/>
      <c r="AE105" s="168"/>
      <c r="AF105" s="168"/>
    </row>
    <row r="106" spans="1:32" x14ac:dyDescent="0.2">
      <c r="A106" s="91"/>
      <c r="B106" s="91"/>
      <c r="C106" s="91"/>
      <c r="D106" s="91"/>
      <c r="E106" s="91"/>
      <c r="F106" s="91"/>
      <c r="G106" s="91"/>
      <c r="H106" s="91"/>
      <c r="I106" s="91"/>
      <c r="J106" s="91"/>
      <c r="K106" s="91"/>
      <c r="L106" s="91"/>
      <c r="M106" s="91"/>
      <c r="N106" s="91"/>
      <c r="O106" s="91"/>
      <c r="P106" s="91"/>
      <c r="Q106" s="168"/>
      <c r="R106" s="168"/>
      <c r="S106" s="168"/>
      <c r="T106" s="168"/>
      <c r="U106" s="168"/>
      <c r="V106" s="168"/>
      <c r="W106" s="168"/>
      <c r="X106" s="168"/>
      <c r="Y106" s="168"/>
      <c r="Z106" s="168"/>
      <c r="AA106" s="168"/>
      <c r="AB106" s="168"/>
      <c r="AC106" s="168"/>
      <c r="AD106" s="168"/>
      <c r="AE106" s="168"/>
      <c r="AF106" s="168"/>
    </row>
    <row r="107" spans="1:32" x14ac:dyDescent="0.2">
      <c r="A107" s="91"/>
      <c r="B107" s="91"/>
      <c r="C107" s="91"/>
      <c r="D107" s="91"/>
      <c r="E107" s="91"/>
      <c r="F107" s="91"/>
      <c r="G107" s="91"/>
      <c r="H107" s="91"/>
      <c r="I107" s="91"/>
      <c r="J107" s="91"/>
      <c r="K107" s="91"/>
      <c r="L107" s="91"/>
      <c r="M107" s="91"/>
      <c r="N107" s="91"/>
      <c r="O107" s="91"/>
      <c r="P107" s="91"/>
      <c r="Q107" s="168"/>
      <c r="R107" s="168"/>
      <c r="S107" s="168"/>
      <c r="T107" s="168"/>
      <c r="U107" s="168"/>
      <c r="V107" s="168"/>
      <c r="W107" s="168"/>
      <c r="X107" s="168"/>
      <c r="Y107" s="168"/>
      <c r="Z107" s="168"/>
      <c r="AA107" s="168"/>
      <c r="AB107" s="168"/>
      <c r="AC107" s="168"/>
      <c r="AD107" s="168"/>
      <c r="AE107" s="168"/>
      <c r="AF107" s="168"/>
    </row>
  </sheetData>
  <sheetProtection sheet="1" formatCells="0" formatColumns="0" formatRows="0" insertColumns="0" insertRows="0" insertHyperlinks="0" deleteColumns="0" deleteRows="0" sort="0" autoFilter="0" pivotTables="0"/>
  <pageMargins left="0.31496062992125984" right="0.31496062992125984" top="0.35433070866141736" bottom="0.35433070866141736" header="0" footer="0"/>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25</vt:i4>
      </vt:variant>
    </vt:vector>
  </HeadingPairs>
  <TitlesOfParts>
    <vt:vector size="34" baseType="lpstr">
      <vt:lpstr>Formules</vt:lpstr>
      <vt:lpstr>Couleurs-Sajade</vt:lpstr>
      <vt:lpstr>Images Sajade</vt:lpstr>
      <vt:lpstr>DonnesP-Sajade</vt:lpstr>
      <vt:lpstr>Vos Besoins-Sajade</vt:lpstr>
      <vt:lpstr>Metre-Sajade</vt:lpstr>
      <vt:lpstr>Calcul Qte-SILK</vt:lpstr>
      <vt:lpstr>Images Silk</vt:lpstr>
      <vt:lpstr>CGV PRO</vt:lpstr>
      <vt:lpstr>'Metre-Sajade'!ANNULNB3</vt:lpstr>
      <vt:lpstr>'Metre-Sajade'!ANNULNB4</vt:lpstr>
      <vt:lpstr>choix_nom</vt:lpstr>
      <vt:lpstr>CodeDP</vt:lpstr>
      <vt:lpstr>CodeLTP</vt:lpstr>
      <vt:lpstr>CodePXP</vt:lpstr>
      <vt:lpstr>ColP</vt:lpstr>
      <vt:lpstr>GamP</vt:lpstr>
      <vt:lpstr>GamPBis</vt:lpstr>
      <vt:lpstr>liste_Prépa</vt:lpstr>
      <vt:lpstr>MetrProdPx</vt:lpstr>
      <vt:lpstr>ModeRegP</vt:lpstr>
      <vt:lpstr>nom</vt:lpstr>
      <vt:lpstr>Prépa</vt:lpstr>
      <vt:lpstr>PrimP</vt:lpstr>
      <vt:lpstr>RefNom_Murs</vt:lpstr>
      <vt:lpstr>RefNom_Plafond</vt:lpstr>
      <vt:lpstr>RefNom_Silk</vt:lpstr>
      <vt:lpstr>S_Couches</vt:lpstr>
      <vt:lpstr>SecteurP</vt:lpstr>
      <vt:lpstr>TableP</vt:lpstr>
      <vt:lpstr>'Calcul Qte-SILK'!Zone_d_impression</vt:lpstr>
      <vt:lpstr>'CGV PRO'!Zone_d_impression</vt:lpstr>
      <vt:lpstr>'Metre-Sajade'!Zone_d_impression</vt:lpstr>
      <vt:lpstr>'Vos Besoins-Sajade'!Zone_d_impression</vt:lpstr>
    </vt:vector>
  </TitlesOfParts>
  <Company>JADECOR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JADECOR</dc:creator>
  <cp:lastModifiedBy>GUY GOEPFERT</cp:lastModifiedBy>
  <cp:lastPrinted>2017-12-04T12:52:08Z</cp:lastPrinted>
  <dcterms:created xsi:type="dcterms:W3CDTF">2011-09-21T09:06:18Z</dcterms:created>
  <dcterms:modified xsi:type="dcterms:W3CDTF">2025-04-17T09:18:47Z</dcterms:modified>
</cp:coreProperties>
</file>